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83D4E65D-7EB7-446D-95A2-13D6D924C05A}" xr6:coauthVersionLast="45" xr6:coauthVersionMax="45" xr10:uidLastSave="{00000000-0000-0000-0000-000000000000}"/>
  <bookViews>
    <workbookView xWindow="135" yWindow="4410" windowWidth="20430" windowHeight="6255" xr2:uid="{A8F5BA9D-80BE-420D-B97D-6E745CA33E25}"/>
  </bookViews>
  <sheets>
    <sheet name="2020" sheetId="1" r:id="rId1"/>
  </sheets>
  <definedNames>
    <definedName name="_xlnm.Print_Titles" localSheetId="0">'2020'!$1:$9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22" i="1" l="1"/>
  <c r="U23" i="1"/>
  <c r="U21" i="1"/>
  <c r="O90" i="1"/>
  <c r="O22" i="1" l="1"/>
  <c r="O93" i="1"/>
  <c r="C120" i="1" l="1"/>
  <c r="O119" i="1"/>
  <c r="C119" i="1" s="1"/>
  <c r="O118" i="1"/>
  <c r="C118" i="1" s="1"/>
  <c r="O120" i="1"/>
  <c r="C77" i="1"/>
  <c r="C39" i="1" l="1"/>
  <c r="P11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6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8" i="1"/>
  <c r="C37" i="1"/>
  <c r="C36" i="1"/>
  <c r="C35" i="1"/>
  <c r="C34" i="1"/>
  <c r="C33" i="1"/>
  <c r="C32" i="1"/>
  <c r="C26" i="1"/>
  <c r="C25" i="1"/>
  <c r="C24" i="1"/>
  <c r="C23" i="1"/>
  <c r="C22" i="1"/>
  <c r="C21" i="1"/>
  <c r="C16" i="1"/>
  <c r="C11" i="1"/>
  <c r="Q11" i="1" s="1"/>
  <c r="P42" i="1"/>
  <c r="N120" i="1" l="1"/>
  <c r="Q41" i="1"/>
  <c r="M120" i="1" l="1"/>
  <c r="L120" i="1" l="1"/>
  <c r="J120" i="1" l="1"/>
  <c r="K120" i="1"/>
  <c r="I120" i="1"/>
  <c r="J124" i="1"/>
  <c r="D118" i="1" l="1"/>
  <c r="E118" i="1"/>
  <c r="J54" i="1" l="1"/>
  <c r="E124" i="1" l="1"/>
  <c r="D124" i="1"/>
  <c r="D122" i="1"/>
  <c r="E120" i="1"/>
  <c r="F120" i="1"/>
  <c r="G120" i="1"/>
  <c r="H120" i="1"/>
  <c r="D120" i="1"/>
  <c r="J119" i="1"/>
  <c r="F100" i="1"/>
  <c r="F94" i="1"/>
  <c r="J114" i="1"/>
  <c r="J101" i="1"/>
  <c r="I119" i="1" l="1"/>
  <c r="H118" i="1"/>
  <c r="H124" i="1" s="1"/>
  <c r="I100" i="1"/>
  <c r="G118" i="1" l="1"/>
  <c r="G124" i="1" s="1"/>
  <c r="F118" i="1"/>
  <c r="F124" i="1" s="1"/>
  <c r="H114" i="1"/>
  <c r="G27" i="1" l="1"/>
  <c r="G114" i="1"/>
  <c r="G119" i="1"/>
  <c r="F119" i="1"/>
  <c r="F114" i="1"/>
  <c r="F27" i="1"/>
  <c r="I122" i="1"/>
  <c r="E93" i="1" l="1"/>
  <c r="P113" i="1" l="1"/>
  <c r="P112" i="1"/>
  <c r="P111" i="1"/>
  <c r="P110" i="1"/>
  <c r="P109" i="1"/>
  <c r="P108" i="1"/>
  <c r="P107" i="1"/>
  <c r="P106" i="1"/>
  <c r="P105" i="1"/>
  <c r="P104" i="1"/>
  <c r="P103" i="1"/>
  <c r="P100" i="1"/>
  <c r="P99" i="1"/>
  <c r="P98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Q55" i="1" s="1"/>
  <c r="P54" i="1"/>
  <c r="P53" i="1"/>
  <c r="P52" i="1"/>
  <c r="P51" i="1"/>
  <c r="P50" i="1"/>
  <c r="P49" i="1"/>
  <c r="P48" i="1"/>
  <c r="P47" i="1"/>
  <c r="P46" i="1"/>
  <c r="P45" i="1"/>
  <c r="P44" i="1"/>
  <c r="P43" i="1"/>
  <c r="P40" i="1"/>
  <c r="P39" i="1"/>
  <c r="P38" i="1"/>
  <c r="P37" i="1"/>
  <c r="P36" i="1"/>
  <c r="P35" i="1"/>
  <c r="P34" i="1"/>
  <c r="P33" i="1"/>
  <c r="P32" i="1"/>
  <c r="P26" i="1"/>
  <c r="P25" i="1"/>
  <c r="P24" i="1"/>
  <c r="P22" i="1"/>
  <c r="P21" i="1"/>
  <c r="P16" i="1"/>
  <c r="D119" i="1" l="1"/>
  <c r="D114" i="1"/>
  <c r="Q21" i="1" l="1"/>
  <c r="U16" i="1" l="1"/>
  <c r="Q79" i="1" l="1"/>
  <c r="Q62" i="1" l="1"/>
  <c r="Q43" i="1" l="1"/>
  <c r="Q32" i="1"/>
  <c r="N114" i="1" l="1"/>
  <c r="Q113" i="1" l="1"/>
  <c r="N119" i="1" l="1"/>
  <c r="O114" i="1"/>
  <c r="O27" i="1"/>
  <c r="C27" i="1" s="1"/>
  <c r="M119" i="1"/>
  <c r="R114" i="1"/>
  <c r="Q111" i="1" l="1"/>
  <c r="S111" i="1" s="1"/>
  <c r="O12" i="1" l="1"/>
  <c r="C12" i="1" s="1"/>
  <c r="O17" i="1" l="1"/>
  <c r="P119" i="1"/>
  <c r="C17" i="1" l="1"/>
  <c r="O28" i="1"/>
  <c r="C28" i="1" s="1"/>
  <c r="O122" i="1"/>
  <c r="O116" i="1" l="1"/>
  <c r="Q99" i="1" l="1"/>
  <c r="S99" i="1" s="1"/>
  <c r="L119" i="1" l="1"/>
  <c r="Q107" i="1" l="1"/>
  <c r="S107" i="1" s="1"/>
  <c r="Q105" i="1"/>
  <c r="S105" i="1" s="1"/>
  <c r="Q98" i="1"/>
  <c r="S98" i="1" s="1"/>
  <c r="Q95" i="1"/>
  <c r="S95" i="1" s="1"/>
  <c r="Q33" i="1"/>
  <c r="Q16" i="1"/>
  <c r="Q110" i="1" l="1"/>
  <c r="S110" i="1" s="1"/>
  <c r="Q26" i="1"/>
  <c r="S26" i="1" s="1"/>
  <c r="E119" i="1" l="1"/>
  <c r="D27" i="1" l="1"/>
  <c r="Q52" i="1" l="1"/>
  <c r="S52" i="1" s="1"/>
  <c r="Q38" i="1"/>
  <c r="Q109" i="1"/>
  <c r="S109" i="1" s="1"/>
  <c r="Q106" i="1"/>
  <c r="S106" i="1" s="1"/>
  <c r="Q104" i="1"/>
  <c r="S104" i="1" s="1"/>
  <c r="Q103" i="1"/>
  <c r="Q96" i="1"/>
  <c r="S96" i="1" s="1"/>
  <c r="Q92" i="1"/>
  <c r="S92" i="1" s="1"/>
  <c r="Q91" i="1"/>
  <c r="S91" i="1" s="1"/>
  <c r="Q87" i="1"/>
  <c r="S87" i="1" s="1"/>
  <c r="Q84" i="1"/>
  <c r="Q83" i="1"/>
  <c r="Q73" i="1"/>
  <c r="S73" i="1" s="1"/>
  <c r="Q72" i="1"/>
  <c r="Q71" i="1"/>
  <c r="Q70" i="1"/>
  <c r="Q69" i="1"/>
  <c r="Q68" i="1"/>
  <c r="S68" i="1" s="1"/>
  <c r="Q67" i="1"/>
  <c r="Q66" i="1"/>
  <c r="Q65" i="1"/>
  <c r="S65" i="1" s="1"/>
  <c r="Q64" i="1"/>
  <c r="Q63" i="1"/>
  <c r="Q59" i="1"/>
  <c r="Q58" i="1"/>
  <c r="Q56" i="1"/>
  <c r="Q53" i="1"/>
  <c r="Q51" i="1"/>
  <c r="Q47" i="1"/>
  <c r="Q46" i="1"/>
  <c r="Q45" i="1"/>
  <c r="Q44" i="1"/>
  <c r="S44" i="1" s="1"/>
  <c r="Q76" i="1"/>
  <c r="Q42" i="1"/>
  <c r="S42" i="1" s="1"/>
  <c r="Q40" i="1"/>
  <c r="Q39" i="1"/>
  <c r="Q37" i="1"/>
  <c r="Q36" i="1"/>
  <c r="S36" i="1" s="1"/>
  <c r="Q35" i="1"/>
  <c r="S35" i="1" s="1"/>
  <c r="Q34" i="1"/>
  <c r="S33" i="1"/>
  <c r="Q24" i="1"/>
  <c r="Q112" i="1"/>
  <c r="S112" i="1" s="1"/>
  <c r="Q108" i="1"/>
  <c r="S108" i="1" s="1"/>
  <c r="Q88" i="1"/>
  <c r="S88" i="1" s="1"/>
  <c r="Q80" i="1"/>
  <c r="S80" i="1" s="1"/>
  <c r="Q61" i="1"/>
  <c r="Q60" i="1"/>
  <c r="S60" i="1" s="1"/>
  <c r="Q57" i="1"/>
  <c r="S57" i="1" s="1"/>
  <c r="Q54" i="1"/>
  <c r="Q50" i="1"/>
  <c r="Q49" i="1"/>
  <c r="S49" i="1" s="1"/>
  <c r="Q48" i="1"/>
  <c r="H119" i="1"/>
  <c r="K119" i="1"/>
  <c r="M114" i="1"/>
  <c r="C114" i="1" s="1"/>
  <c r="L114" i="1"/>
  <c r="K114" i="1"/>
  <c r="I114" i="1"/>
  <c r="E114" i="1"/>
  <c r="N27" i="1"/>
  <c r="M27" i="1"/>
  <c r="L27" i="1"/>
  <c r="K27" i="1"/>
  <c r="J27" i="1"/>
  <c r="H27" i="1"/>
  <c r="E27" i="1"/>
  <c r="R12" i="1"/>
  <c r="R17" i="1" s="1"/>
  <c r="N12" i="1"/>
  <c r="M12" i="1"/>
  <c r="L12" i="1"/>
  <c r="K12" i="1"/>
  <c r="K17" i="1" s="1"/>
  <c r="K118" i="1" s="1"/>
  <c r="J12" i="1"/>
  <c r="J17" i="1" s="1"/>
  <c r="J118" i="1" s="1"/>
  <c r="I12" i="1"/>
  <c r="H12" i="1"/>
  <c r="H17" i="1" s="1"/>
  <c r="G12" i="1"/>
  <c r="G17" i="1" s="1"/>
  <c r="F12" i="1"/>
  <c r="E12" i="1"/>
  <c r="D12" i="1"/>
  <c r="I17" i="1" l="1"/>
  <c r="I118" i="1"/>
  <c r="I124" i="1" s="1"/>
  <c r="K28" i="1"/>
  <c r="Q119" i="1"/>
  <c r="G122" i="1"/>
  <c r="G28" i="1"/>
  <c r="H122" i="1"/>
  <c r="P114" i="1"/>
  <c r="P12" i="1"/>
  <c r="E17" i="1"/>
  <c r="N17" i="1"/>
  <c r="M17" i="1"/>
  <c r="L17" i="1"/>
  <c r="L118" i="1" s="1"/>
  <c r="I27" i="1"/>
  <c r="D17" i="1"/>
  <c r="Q25" i="1"/>
  <c r="S25" i="1" s="1"/>
  <c r="Q90" i="1"/>
  <c r="S90" i="1" s="1"/>
  <c r="Q81" i="1"/>
  <c r="S81" i="1" s="1"/>
  <c r="Q89" i="1"/>
  <c r="S89" i="1" s="1"/>
  <c r="Q94" i="1"/>
  <c r="S94" i="1" s="1"/>
  <c r="Q93" i="1"/>
  <c r="S93" i="1" s="1"/>
  <c r="S113" i="1"/>
  <c r="Q86" i="1"/>
  <c r="S86" i="1" s="1"/>
  <c r="Q85" i="1"/>
  <c r="S85" i="1" s="1"/>
  <c r="Q82" i="1"/>
  <c r="S82" i="1" s="1"/>
  <c r="Q78" i="1"/>
  <c r="S78" i="1" s="1"/>
  <c r="Q77" i="1"/>
  <c r="S77" i="1" s="1"/>
  <c r="S11" i="1"/>
  <c r="Q22" i="1"/>
  <c r="S22" i="1" s="1"/>
  <c r="S38" i="1"/>
  <c r="S50" i="1"/>
  <c r="S58" i="1"/>
  <c r="S16" i="1"/>
  <c r="S83" i="1"/>
  <c r="S34" i="1"/>
  <c r="S46" i="1"/>
  <c r="S54" i="1"/>
  <c r="S62" i="1"/>
  <c r="S66" i="1"/>
  <c r="S70" i="1"/>
  <c r="S79" i="1"/>
  <c r="S43" i="1"/>
  <c r="S59" i="1"/>
  <c r="S67" i="1"/>
  <c r="S76" i="1"/>
  <c r="S51" i="1"/>
  <c r="S32" i="1"/>
  <c r="S37" i="1"/>
  <c r="S39" i="1"/>
  <c r="S48" i="1"/>
  <c r="S53" i="1"/>
  <c r="S55" i="1"/>
  <c r="S64" i="1"/>
  <c r="S69" i="1"/>
  <c r="S71" i="1"/>
  <c r="S40" i="1"/>
  <c r="S45" i="1"/>
  <c r="S47" i="1"/>
  <c r="S56" i="1"/>
  <c r="S61" i="1"/>
  <c r="S63" i="1"/>
  <c r="S72" i="1"/>
  <c r="S84" i="1"/>
  <c r="S24" i="1"/>
  <c r="F17" i="1"/>
  <c r="S21" i="1"/>
  <c r="K122" i="1"/>
  <c r="H28" i="1"/>
  <c r="J28" i="1"/>
  <c r="J122" i="1"/>
  <c r="Q12" i="1" l="1"/>
  <c r="S12" i="1" s="1"/>
  <c r="P27" i="1"/>
  <c r="F28" i="1"/>
  <c r="Q114" i="1"/>
  <c r="S114" i="1" s="1"/>
  <c r="E122" i="1"/>
  <c r="P17" i="1"/>
  <c r="P118" i="1" s="1"/>
  <c r="E28" i="1"/>
  <c r="N122" i="1"/>
  <c r="L28" i="1"/>
  <c r="N118" i="1"/>
  <c r="N28" i="1"/>
  <c r="M28" i="1"/>
  <c r="M118" i="1"/>
  <c r="M122" i="1"/>
  <c r="L122" i="1"/>
  <c r="K116" i="1"/>
  <c r="I28" i="1"/>
  <c r="J116" i="1"/>
  <c r="H116" i="1"/>
  <c r="G116" i="1"/>
  <c r="D28" i="1"/>
  <c r="F122" i="1"/>
  <c r="L116" i="1" l="1"/>
  <c r="Q27" i="1"/>
  <c r="R27" i="1" s="1"/>
  <c r="R28" i="1" s="1"/>
  <c r="R116" i="1" s="1"/>
  <c r="I116" i="1"/>
  <c r="P28" i="1"/>
  <c r="E116" i="1"/>
  <c r="D116" i="1"/>
  <c r="N116" i="1"/>
  <c r="M116" i="1"/>
  <c r="P122" i="1"/>
  <c r="Q17" i="1"/>
  <c r="S17" i="1" s="1"/>
  <c r="S103" i="1"/>
  <c r="F116" i="1"/>
  <c r="C116" i="1" l="1"/>
  <c r="S27" i="1"/>
  <c r="P116" i="1"/>
  <c r="Q28" i="1"/>
  <c r="S28" i="1" s="1"/>
  <c r="S116" i="1" s="1"/>
  <c r="Q118" i="1"/>
  <c r="Q1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03" authorId="0" shapeId="0" xr:uid="{BF5BE075-F1F5-4E6F-B030-49D62BCCAF9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Qingdao Airlines Roadshow Sponsorship (Hotel Fee)
</t>
        </r>
      </text>
    </comment>
    <comment ref="N109" authorId="0" shapeId="0" xr:uid="{E81D3D29-FBC2-4B31-9247-0BFF1D5A0BD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Refund of Participation fee
</t>
        </r>
      </text>
    </comment>
  </commentList>
</comments>
</file>

<file path=xl/sharedStrings.xml><?xml version="1.0" encoding="utf-8"?>
<sst xmlns="http://schemas.openxmlformats.org/spreadsheetml/2006/main" count="152" uniqueCount="133">
  <si>
    <t>Penang Global Tourism Sdn Bhd</t>
  </si>
  <si>
    <t>Forecast Statement of Comprehensive Income</t>
  </si>
  <si>
    <t>3=Total of 2</t>
  </si>
  <si>
    <t>4=1+3</t>
  </si>
  <si>
    <t>6=4-5</t>
  </si>
  <si>
    <t>Particulars</t>
  </si>
  <si>
    <t>Note</t>
  </si>
  <si>
    <t>RM</t>
  </si>
  <si>
    <t>(A) Revenue</t>
  </si>
  <si>
    <t>Sales (Tic)</t>
  </si>
  <si>
    <t>Total Revenue</t>
  </si>
  <si>
    <t>Less:</t>
  </si>
  <si>
    <t>(B) Cost of sales</t>
  </si>
  <si>
    <t>Purchases</t>
  </si>
  <si>
    <t>(C)Gross profit from operation</t>
  </si>
  <si>
    <t>Add:</t>
  </si>
  <si>
    <t>(D) Other operating income</t>
  </si>
  <si>
    <t xml:space="preserve">Portion of Grant Utilised - State Govt </t>
  </si>
  <si>
    <t>Portion of Grant Utilised - Hotel Fee</t>
  </si>
  <si>
    <t>Dividen Received</t>
  </si>
  <si>
    <t xml:space="preserve">Interest Received                     </t>
  </si>
  <si>
    <t>Total Other operating income</t>
  </si>
  <si>
    <t>Profit from operation</t>
  </si>
  <si>
    <t>Administration cost &amp; General cost</t>
  </si>
  <si>
    <t xml:space="preserve">Salary                                  </t>
  </si>
  <si>
    <t xml:space="preserve">Allowance                               </t>
  </si>
  <si>
    <t xml:space="preserve">Bonus/Incentive/BKK                         </t>
  </si>
  <si>
    <t xml:space="preserve">Epf                                     </t>
  </si>
  <si>
    <t xml:space="preserve">Socso                                   </t>
  </si>
  <si>
    <t>EIS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</si>
  <si>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</si>
  <si>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</si>
  <si>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</si>
  <si>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</si>
  <si>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</si>
  <si>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</si>
  <si>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</si>
  <si>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</si>
  <si>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</si>
  <si>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</si>
  <si>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</si>
  <si>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</si>
  <si>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</si>
  <si>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</si>
  <si>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</si>
  <si>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</si>
  <si>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</si>
  <si>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</si>
  <si>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</si>
  <si>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</si>
  <si>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Miscellaneous Expenses                                                         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</si>
  <si>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</si>
  <si>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</si>
  <si>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</si>
  <si>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</si>
  <si>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</si>
  <si>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</si>
  <si>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</si>
  <si>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</si>
  <si>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</si>
  <si>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</si>
  <si>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</t>
  </si>
  <si>
    <t xml:space="preserve">License Fee - Tic                       </t>
  </si>
  <si>
    <t>Legal &amp; Professional Fee</t>
  </si>
  <si>
    <t>Fixed Asset Written Off</t>
  </si>
  <si>
    <t xml:space="preserve">Depreciation Of Fixed Assets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</si>
  <si>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</si>
  <si>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</si>
  <si>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</si>
  <si>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</si>
  <si>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Banner/Streamers &amp; Artwork              </t>
  </si>
  <si>
    <t>Brochure Distribution Fee</t>
  </si>
  <si>
    <t xml:space="preserve">Dev. Ofpg Mobile Application      </t>
  </si>
  <si>
    <t xml:space="preserve">Tourism Media Campaign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</si>
  <si>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</si>
  <si>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</si>
  <si>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</si>
  <si>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</si>
  <si>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>Online Promotion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</si>
  <si>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</si>
  <si>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</si>
  <si>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</si>
  <si>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</si>
  <si>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</si>
  <si>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</si>
  <si>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ITB Asia Singapore</t>
  </si>
  <si>
    <t>Total administration &amp; operating cost</t>
  </si>
  <si>
    <t>Profit before taxation</t>
  </si>
  <si>
    <t>State</t>
  </si>
  <si>
    <t>Other Income</t>
  </si>
  <si>
    <t>Experience Penang 2020 (Roadshow)</t>
  </si>
  <si>
    <r>
      <t xml:space="preserve">Tourism Master Plan </t>
    </r>
    <r>
      <rPr>
        <sz val="12"/>
        <color rgb="FFFF0000"/>
        <rFont val="Century Gothic"/>
        <family val="2"/>
      </rPr>
      <t>**</t>
    </r>
  </si>
  <si>
    <r>
      <t xml:space="preserve">Penang Asian Comic Museum (Lot Rental) </t>
    </r>
    <r>
      <rPr>
        <sz val="12"/>
        <color rgb="FFFF0000"/>
        <rFont val="Century Gothic"/>
        <family val="2"/>
      </rPr>
      <t>**</t>
    </r>
  </si>
  <si>
    <t xml:space="preserve">** Special Project </t>
  </si>
  <si>
    <t>For the year ending 31 Dec 2020</t>
  </si>
  <si>
    <t>Jan'20</t>
  </si>
  <si>
    <t>Feb'20</t>
  </si>
  <si>
    <t>Mar'20</t>
  </si>
  <si>
    <t>Apr'20</t>
  </si>
  <si>
    <t>May'20</t>
  </si>
  <si>
    <t>June'20</t>
  </si>
  <si>
    <t>Jul'20</t>
  </si>
  <si>
    <t>Aug'20</t>
  </si>
  <si>
    <t>Sep'20</t>
  </si>
  <si>
    <t>Oct'20</t>
  </si>
  <si>
    <t>Nov'20</t>
  </si>
  <si>
    <t>Dec'20</t>
  </si>
  <si>
    <t>Budget 2020</t>
  </si>
  <si>
    <t>Forecast</t>
  </si>
  <si>
    <t>Variance</t>
  </si>
  <si>
    <t>Actual</t>
  </si>
  <si>
    <t>2020</t>
  </si>
  <si>
    <t>Mar - Dec</t>
  </si>
  <si>
    <t>Hotel Fee</t>
  </si>
  <si>
    <t>Hotel Fee - China Campaigns</t>
  </si>
  <si>
    <t>Hotel Fee - China Trade Shows</t>
  </si>
  <si>
    <t>Hotel Fee - Pg Int. Food Festival</t>
  </si>
  <si>
    <t>Hotel Fee - Penang Street Food Festival</t>
  </si>
  <si>
    <t>Hotel Fee - Hot Air Balloon Fiesta</t>
  </si>
  <si>
    <t>Hotel Fee - In-flight Magazine (Qatar, Qantas, Wesmile &amp; Citilink</t>
  </si>
  <si>
    <t>Hotel Fee - Pg Int Container Art Festival</t>
  </si>
  <si>
    <t>Hotel Fee - Pg Centre of Edu. Tourism</t>
  </si>
  <si>
    <t>Hotel Fee - Pg Centre of Med. Tourism</t>
  </si>
  <si>
    <t xml:space="preserve">Hotel Fee - China Roadshow, Ctrip &amp; Tuniu </t>
  </si>
  <si>
    <t>JIIP - Matta Fair KL &amp; Raodshow **</t>
  </si>
  <si>
    <t>JIIP - Advertisement(Mag&amp;Outdoor)  **</t>
  </si>
  <si>
    <t>JIIP - Tourism Media Campaign(Sg&amp;Tw)  **</t>
  </si>
  <si>
    <t>JIIP Tourism Tax</t>
  </si>
  <si>
    <t>Portion of Grant Utilised - Tourism Tax</t>
  </si>
  <si>
    <t>Recovery Campaign</t>
  </si>
  <si>
    <t>Gratuity</t>
  </si>
  <si>
    <t>Jan - Dec</t>
  </si>
  <si>
    <t>Brochure /Information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</si>
</sst>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name val="Century Gothic"/>
      <family val="2"/>
    </font>
    <font>
      <b/>
      <u/>
      <sz val="12"/>
      <name val="Century Gothic"/>
      <family val="2"/>
    </font>
    <font>
      <u/>
      <sz val="12"/>
      <name val="Century Gothic"/>
      <family val="2"/>
    </font>
    <font>
      <i/>
      <sz val="12"/>
      <name val="Century Gothic"/>
      <family val="2"/>
    </font>
    <font>
      <b/>
      <i/>
      <sz val="12"/>
      <name val="Century Gothic"/>
      <family val="2"/>
    </font>
    <font>
      <sz val="12"/>
      <color theme="1" tint="0.34998626667073579"/>
      <name val="Century Gothic"/>
      <family val="2"/>
    </font>
    <font>
      <b/>
      <sz val="12"/>
      <color theme="1" tint="0.34998626667073579"/>
      <name val="Century Gothic"/>
      <family val="2"/>
    </font>
    <font>
      <sz val="12"/>
      <color rgb="FFFF000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40" fontId="2" fillId="0" borderId="0" xfId="0" applyNumberFormat="1" applyFont="1" applyAlignment="1">
      <alignment horizontal="left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left"/>
    </xf>
    <xf numFmtId="43" fontId="3" fillId="0" borderId="0" xfId="1" applyFont="1"/>
    <xf numFmtId="40" fontId="3" fillId="0" borderId="0" xfId="0" applyNumberFormat="1" applyFont="1"/>
    <xf numFmtId="40" fontId="3" fillId="0" borderId="0" xfId="0" applyNumberFormat="1" applyFont="1" applyAlignment="1">
      <alignment horizontal="left"/>
    </xf>
    <xf numFmtId="43" fontId="3" fillId="0" borderId="0" xfId="1" applyFont="1" applyAlignment="1">
      <alignment horizontal="left"/>
    </xf>
    <xf numFmtId="40" fontId="2" fillId="0" borderId="0" xfId="0" applyNumberFormat="1" applyFont="1"/>
    <xf numFmtId="43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43" fontId="2" fillId="0" borderId="0" xfId="1" quotePrefix="1" applyFont="1" applyAlignment="1">
      <alignment horizontal="right"/>
    </xf>
    <xf numFmtId="43" fontId="2" fillId="0" borderId="0" xfId="1" quotePrefix="1" applyFont="1" applyAlignment="1">
      <alignment horizontal="center"/>
    </xf>
    <xf numFmtId="40" fontId="2" fillId="0" borderId="0" xfId="0" applyNumberFormat="1" applyFont="1" applyAlignment="1">
      <alignment horizontal="center"/>
    </xf>
    <xf numFmtId="40" fontId="4" fillId="0" borderId="0" xfId="0" applyNumberFormat="1" applyFont="1" applyAlignment="1">
      <alignment horizontal="left"/>
    </xf>
    <xf numFmtId="40" fontId="5" fillId="0" borderId="0" xfId="0" applyNumberFormat="1" applyFont="1" applyAlignment="1">
      <alignment horizontal="left"/>
    </xf>
    <xf numFmtId="43" fontId="2" fillId="0" borderId="0" xfId="1" applyFont="1"/>
    <xf numFmtId="164" fontId="3" fillId="0" borderId="0" xfId="1" applyNumberFormat="1" applyFont="1" applyAlignment="1">
      <alignment horizontal="center"/>
    </xf>
    <xf numFmtId="164" fontId="2" fillId="0" borderId="0" xfId="1" applyNumberFormat="1" applyFont="1"/>
    <xf numFmtId="164" fontId="3" fillId="0" borderId="0" xfId="1" applyNumberFormat="1" applyFont="1"/>
    <xf numFmtId="164" fontId="3" fillId="0" borderId="2" xfId="1" applyNumberFormat="1" applyFont="1" applyBorder="1" applyAlignment="1">
      <alignment horizontal="left"/>
    </xf>
    <xf numFmtId="164" fontId="3" fillId="0" borderId="2" xfId="1" applyNumberFormat="1" applyFont="1" applyBorder="1" applyAlignment="1">
      <alignment horizontal="center"/>
    </xf>
    <xf numFmtId="164" fontId="2" fillId="0" borderId="2" xfId="1" applyNumberFormat="1" applyFont="1" applyBorder="1"/>
    <xf numFmtId="164" fontId="3" fillId="0" borderId="2" xfId="1" applyNumberFormat="1" applyFont="1" applyBorder="1"/>
    <xf numFmtId="164" fontId="3" fillId="0" borderId="0" xfId="1" applyNumberFormat="1" applyFont="1" applyAlignment="1">
      <alignment horizontal="left"/>
    </xf>
    <xf numFmtId="9" fontId="3" fillId="0" borderId="0" xfId="2" applyFont="1" applyAlignment="1">
      <alignment horizontal="left"/>
    </xf>
    <xf numFmtId="164" fontId="3" fillId="0" borderId="0" xfId="2" applyNumberFormat="1" applyFont="1" applyAlignment="1">
      <alignment horizontal="left"/>
    </xf>
    <xf numFmtId="9" fontId="2" fillId="0" borderId="0" xfId="2" applyFont="1" applyAlignment="1">
      <alignment horizontal="left"/>
    </xf>
    <xf numFmtId="164" fontId="5" fillId="0" borderId="1" xfId="1" applyNumberFormat="1" applyFont="1" applyBorder="1" applyAlignment="1">
      <alignment horizontal="left"/>
    </xf>
    <xf numFmtId="164" fontId="2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2" fillId="0" borderId="1" xfId="1" applyNumberFormat="1" applyFont="1" applyBorder="1"/>
    <xf numFmtId="164" fontId="3" fillId="0" borderId="1" xfId="1" applyNumberFormat="1" applyFont="1" applyBorder="1"/>
    <xf numFmtId="40" fontId="3" fillId="0" borderId="0" xfId="0" quotePrefix="1" applyNumberFormat="1" applyFont="1" applyAlignment="1">
      <alignment horizontal="left"/>
    </xf>
    <xf numFmtId="164" fontId="3" fillId="0" borderId="1" xfId="1" quotePrefix="1" applyNumberFormat="1" applyFont="1" applyBorder="1" applyAlignment="1">
      <alignment horizontal="left"/>
    </xf>
    <xf numFmtId="164" fontId="3" fillId="0" borderId="3" xfId="1" applyNumberFormat="1" applyFont="1" applyBorder="1" applyAlignment="1">
      <alignment horizontal="left"/>
    </xf>
    <xf numFmtId="164" fontId="3" fillId="0" borderId="3" xfId="1" applyNumberFormat="1" applyFont="1" applyBorder="1"/>
    <xf numFmtId="164" fontId="3" fillId="0" borderId="3" xfId="1" applyNumberFormat="1" applyFont="1" applyBorder="1" applyAlignment="1">
      <alignment horizontal="center"/>
    </xf>
    <xf numFmtId="164" fontId="2" fillId="0" borderId="3" xfId="1" applyNumberFormat="1" applyFont="1" applyBorder="1"/>
    <xf numFmtId="164" fontId="2" fillId="0" borderId="0" xfId="1" applyNumberFormat="1" applyFont="1" applyAlignment="1">
      <alignment horizontal="left"/>
    </xf>
    <xf numFmtId="164" fontId="3" fillId="0" borderId="0" xfId="1" quotePrefix="1" applyNumberFormat="1" applyFont="1" applyAlignment="1">
      <alignment horizontal="left"/>
    </xf>
    <xf numFmtId="164" fontId="3" fillId="0" borderId="4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left"/>
    </xf>
    <xf numFmtId="40" fontId="7" fillId="0" borderId="0" xfId="0" applyNumberFormat="1" applyFont="1" applyAlignment="1">
      <alignment horizontal="left"/>
    </xf>
    <xf numFmtId="164" fontId="7" fillId="0" borderId="0" xfId="1" applyNumberFormat="1" applyFont="1" applyAlignment="1">
      <alignment horizontal="left"/>
    </xf>
    <xf numFmtId="40" fontId="3" fillId="3" borderId="0" xfId="0" applyNumberFormat="1" applyFont="1" applyFill="1" applyAlignment="1">
      <alignment horizontal="left"/>
    </xf>
    <xf numFmtId="40" fontId="7" fillId="3" borderId="0" xfId="0" applyNumberFormat="1" applyFont="1" applyFill="1" applyAlignment="1">
      <alignment horizontal="left"/>
    </xf>
    <xf numFmtId="164" fontId="3" fillId="3" borderId="0" xfId="1" applyNumberFormat="1" applyFont="1" applyFill="1" applyAlignment="1">
      <alignment horizontal="left"/>
    </xf>
    <xf numFmtId="164" fontId="3" fillId="3" borderId="0" xfId="1" applyNumberFormat="1" applyFont="1" applyFill="1" applyAlignment="1">
      <alignment horizontal="center"/>
    </xf>
    <xf numFmtId="164" fontId="2" fillId="3" borderId="0" xfId="1" applyNumberFormat="1" applyFont="1" applyFill="1"/>
    <xf numFmtId="164" fontId="3" fillId="3" borderId="0" xfId="1" applyNumberFormat="1" applyFont="1" applyFill="1"/>
    <xf numFmtId="40" fontId="3" fillId="3" borderId="0" xfId="0" applyNumberFormat="1" applyFont="1" applyFill="1"/>
    <xf numFmtId="164" fontId="3" fillId="0" borderId="4" xfId="1" applyNumberFormat="1" applyFont="1" applyBorder="1" applyAlignment="1">
      <alignment horizontal="left"/>
    </xf>
    <xf numFmtId="164" fontId="8" fillId="0" borderId="4" xfId="1" applyNumberFormat="1" applyFont="1" applyBorder="1" applyAlignment="1">
      <alignment horizontal="left"/>
    </xf>
    <xf numFmtId="0" fontId="3" fillId="0" borderId="0" xfId="0" applyFont="1"/>
    <xf numFmtId="38" fontId="3" fillId="0" borderId="0" xfId="0" applyNumberFormat="1" applyFont="1" applyAlignment="1">
      <alignment horizontal="fill"/>
    </xf>
    <xf numFmtId="165" fontId="2" fillId="0" borderId="0" xfId="1" applyNumberFormat="1" applyFont="1" applyAlignment="1">
      <alignment horizontal="center"/>
    </xf>
    <xf numFmtId="43" fontId="9" fillId="0" borderId="0" xfId="1" applyFont="1" applyAlignment="1">
      <alignment horizontal="center"/>
    </xf>
    <xf numFmtId="164" fontId="3" fillId="0" borderId="0" xfId="1" applyNumberFormat="1" applyFont="1" applyAlignment="1">
      <alignment horizontal="fill"/>
    </xf>
    <xf numFmtId="43" fontId="2" fillId="0" borderId="0" xfId="1" applyNumberFormat="1" applyFont="1" applyAlignment="1">
      <alignment horizontal="center"/>
    </xf>
    <xf numFmtId="164" fontId="2" fillId="0" borderId="4" xfId="1" applyNumberFormat="1" applyFont="1" applyBorder="1"/>
    <xf numFmtId="164" fontId="3" fillId="0" borderId="4" xfId="1" applyNumberFormat="1" applyFont="1" applyBorder="1"/>
    <xf numFmtId="164" fontId="3" fillId="0" borderId="0" xfId="1" applyNumberFormat="1" applyFont="1" applyFill="1" applyAlignment="1">
      <alignment horizontal="left"/>
    </xf>
    <xf numFmtId="164" fontId="2" fillId="0" borderId="0" xfId="1" applyNumberFormat="1" applyFont="1" applyAlignment="1">
      <alignment horizontal="center"/>
    </xf>
    <xf numFmtId="43" fontId="3" fillId="0" borderId="0" xfId="1" applyNumberFormat="1" applyFont="1" applyAlignment="1">
      <alignment horizontal="left"/>
    </xf>
    <xf numFmtId="43" fontId="3" fillId="3" borderId="0" xfId="1" applyNumberFormat="1" applyFont="1" applyFill="1" applyAlignment="1">
      <alignment horizontal="left"/>
    </xf>
    <xf numFmtId="40" fontId="3" fillId="0" borderId="0" xfId="0" applyNumberFormat="1" applyFont="1" applyFill="1" applyAlignment="1">
      <alignment horizontal="left"/>
    </xf>
    <xf numFmtId="40" fontId="7" fillId="0" borderId="0" xfId="0" applyNumberFormat="1" applyFont="1" applyFill="1" applyAlignment="1">
      <alignment horizontal="left"/>
    </xf>
    <xf numFmtId="164" fontId="3" fillId="0" borderId="0" xfId="1" applyNumberFormat="1" applyFont="1" applyFill="1" applyAlignment="1">
      <alignment horizontal="center"/>
    </xf>
    <xf numFmtId="164" fontId="3" fillId="0" borderId="0" xfId="1" applyNumberFormat="1" applyFont="1" applyFill="1"/>
    <xf numFmtId="40" fontId="3" fillId="0" borderId="0" xfId="0" applyNumberFormat="1" applyFont="1" applyFill="1"/>
    <xf numFmtId="43" fontId="3" fillId="0" borderId="0" xfId="1" applyFont="1" applyFill="1"/>
    <xf numFmtId="164" fontId="3" fillId="0" borderId="4" xfId="1" applyNumberFormat="1" applyFont="1" applyFill="1" applyBorder="1"/>
    <xf numFmtId="164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center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3" fillId="0" borderId="0" xfId="1" quotePrefix="1" applyNumberFormat="1" applyFont="1" applyBorder="1" applyAlignment="1">
      <alignment horizontal="left"/>
    </xf>
    <xf numFmtId="0" fontId="2" fillId="2" borderId="0" xfId="1" applyNumberFormat="1" applyFont="1" applyFill="1" applyAlignment="1">
      <alignment horizontal="center"/>
    </xf>
    <xf numFmtId="0" fontId="3" fillId="0" borderId="0" xfId="0" applyNumberFormat="1" applyFont="1"/>
    <xf numFmtId="0" fontId="3" fillId="0" borderId="0" xfId="0" applyNumberFormat="1" applyFont="1" applyFill="1"/>
    <xf numFmtId="0" fontId="3" fillId="0" borderId="0" xfId="1" applyNumberFormat="1" applyFont="1"/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left"/>
    </xf>
    <xf numFmtId="43" fontId="2" fillId="0" borderId="0" xfId="1" applyNumberFormat="1" applyFont="1" applyAlignment="1"/>
    <xf numFmtId="43" fontId="2" fillId="2" borderId="0" xfId="1" applyNumberFormat="1" applyFont="1" applyFill="1" applyAlignment="1"/>
    <xf numFmtId="43" fontId="2" fillId="0" borderId="0" xfId="1" applyNumberFormat="1" applyFont="1" applyAlignment="1">
      <alignment horizontal="right"/>
    </xf>
    <xf numFmtId="43" fontId="5" fillId="0" borderId="0" xfId="1" applyNumberFormat="1" applyFont="1" applyAlignment="1">
      <alignment horizontal="left"/>
    </xf>
    <xf numFmtId="43" fontId="3" fillId="0" borderId="0" xfId="1" applyNumberFormat="1" applyFont="1" applyAlignment="1">
      <alignment horizontal="center"/>
    </xf>
    <xf numFmtId="43" fontId="3" fillId="0" borderId="2" xfId="1" applyNumberFormat="1" applyFont="1" applyBorder="1" applyAlignment="1">
      <alignment horizontal="left"/>
    </xf>
    <xf numFmtId="43" fontId="3" fillId="0" borderId="0" xfId="2" applyNumberFormat="1" applyFont="1" applyAlignment="1">
      <alignment horizontal="left"/>
    </xf>
    <xf numFmtId="43" fontId="5" fillId="0" borderId="1" xfId="1" applyNumberFormat="1" applyFont="1" applyBorder="1" applyAlignment="1">
      <alignment horizontal="left"/>
    </xf>
    <xf numFmtId="43" fontId="3" fillId="0" borderId="1" xfId="1" quotePrefix="1" applyNumberFormat="1" applyFont="1" applyBorder="1" applyAlignment="1">
      <alignment horizontal="left"/>
    </xf>
    <xf numFmtId="43" fontId="3" fillId="0" borderId="3" xfId="1" applyNumberFormat="1" applyFont="1" applyBorder="1" applyAlignment="1">
      <alignment horizontal="left"/>
    </xf>
    <xf numFmtId="43" fontId="3" fillId="0" borderId="0" xfId="1" quotePrefix="1" applyNumberFormat="1" applyFont="1" applyAlignment="1">
      <alignment horizontal="left"/>
    </xf>
    <xf numFmtId="43" fontId="3" fillId="0" borderId="4" xfId="1" applyNumberFormat="1" applyFont="1" applyBorder="1" applyAlignment="1">
      <alignment horizontal="left"/>
    </xf>
    <xf numFmtId="43" fontId="3" fillId="0" borderId="0" xfId="1" applyNumberFormat="1" applyFont="1"/>
    <xf numFmtId="43" fontId="3" fillId="0" borderId="0" xfId="1" applyNumberFormat="1" applyFont="1" applyFill="1" applyAlignment="1">
      <alignment horizontal="left"/>
    </xf>
    <xf numFmtId="43" fontId="3" fillId="0" borderId="3" xfId="1" applyNumberFormat="1" applyFont="1" applyBorder="1"/>
    <xf numFmtId="43" fontId="3" fillId="0" borderId="0" xfId="1" applyNumberFormat="1" applyFont="1" applyAlignment="1">
      <alignment horizontal="fill"/>
    </xf>
    <xf numFmtId="164" fontId="2" fillId="0" borderId="0" xfId="1" applyNumberFormat="1" applyFont="1" applyAlignment="1">
      <alignment horizontal="center"/>
    </xf>
    <xf numFmtId="40" fontId="3" fillId="4" borderId="0" xfId="0" applyNumberFormat="1" applyFont="1" applyFill="1" applyAlignment="1">
      <alignment horizontal="left"/>
    </xf>
    <xf numFmtId="40" fontId="7" fillId="4" borderId="0" xfId="0" applyNumberFormat="1" applyFont="1" applyFill="1" applyAlignment="1">
      <alignment horizontal="left"/>
    </xf>
    <xf numFmtId="43" fontId="3" fillId="4" borderId="0" xfId="1" applyNumberFormat="1" applyFont="1" applyFill="1" applyAlignment="1">
      <alignment horizontal="left"/>
    </xf>
    <xf numFmtId="164" fontId="3" fillId="4" borderId="0" xfId="1" applyNumberFormat="1" applyFont="1" applyFill="1" applyAlignment="1">
      <alignment horizontal="left"/>
    </xf>
    <xf numFmtId="164" fontId="3" fillId="4" borderId="0" xfId="1" applyNumberFormat="1" applyFont="1" applyFill="1" applyAlignment="1">
      <alignment horizontal="center"/>
    </xf>
    <xf numFmtId="164" fontId="2" fillId="4" borderId="0" xfId="1" applyNumberFormat="1" applyFont="1" applyFill="1"/>
    <xf numFmtId="164" fontId="3" fillId="4" borderId="0" xfId="1" applyNumberFormat="1" applyFont="1" applyFill="1"/>
    <xf numFmtId="40" fontId="3" fillId="4" borderId="0" xfId="0" applyNumberFormat="1" applyFont="1" applyFill="1"/>
    <xf numFmtId="43" fontId="3" fillId="4" borderId="0" xfId="1" applyFont="1" applyFill="1"/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2" borderId="0" xfId="1" applyNumberFormat="1" applyFont="1" applyFill="1" applyAlignment="1">
      <alignment horizontal="center"/>
    </xf>
    <xf numFmtId="43" fontId="2" fillId="0" borderId="0" xfId="1" quotePrefix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18</xdr:col>
      <xdr:colOff>0</xdr:colOff>
      <xdr:row>0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10F2F90-5F1B-42AB-8E2D-23578B5744FC}"/>
            </a:ext>
          </a:extLst>
        </xdr:cNvPr>
        <xdr:cNvGrpSpPr>
          <a:grpSpLocks noChangeAspect="1"/>
        </xdr:cNvGrpSpPr>
      </xdr:nvGrpSpPr>
      <xdr:grpSpPr bwMode="auto">
        <a:xfrm>
          <a:off x="20697265" y="0"/>
          <a:ext cx="0" cy="0"/>
          <a:chOff x="2343" y="837"/>
          <a:chExt cx="978" cy="96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31A62B76-802D-49AE-BCFE-253A789EB75B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7D66B663-4C61-42BC-9E68-FC8C2CEAAA56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772449BA-7F37-4D33-A7AC-A26F0BA18CC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F7850BD-98E6-47A2-A0FD-EF5EF3215EE1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1C3A637A-8C14-49CA-BAEC-604663E5D2F4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212C90A8-A31F-48F8-9DCB-B210D3B1094E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" name="WordArt 8">
            <a:extLst>
              <a:ext uri="{FF2B5EF4-FFF2-40B4-BE49-F238E27FC236}">
                <a16:creationId xmlns:a16="http://schemas.microsoft.com/office/drawing/2014/main" id="{873A0488-376E-4DD2-B25E-4934B5A86DE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7FD586A9-756C-48FD-98C5-281D5976504C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2362B170-C425-4204-8CD7-BDB65A59A9E6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18</xdr:col>
      <xdr:colOff>0</xdr:colOff>
      <xdr:row>0</xdr:row>
      <xdr:rowOff>0</xdr:rowOff>
    </xdr:from>
    <xdr:to>
      <xdr:col>18</xdr:col>
      <xdr:colOff>0</xdr:colOff>
      <xdr:row>0</xdr:row>
      <xdr:rowOff>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D46E7CDA-0C5B-4406-BD4C-D2201BFC5636}"/>
            </a:ext>
          </a:extLst>
        </xdr:cNvPr>
        <xdr:cNvGrpSpPr>
          <a:grpSpLocks noChangeAspect="1"/>
        </xdr:cNvGrpSpPr>
      </xdr:nvGrpSpPr>
      <xdr:grpSpPr bwMode="auto">
        <a:xfrm>
          <a:off x="20697265" y="0"/>
          <a:ext cx="0" cy="0"/>
          <a:chOff x="2343" y="837"/>
          <a:chExt cx="978" cy="965"/>
        </a:xfrm>
      </xdr:grpSpPr>
      <xdr:sp macro="" textlink="">
        <xdr:nvSpPr>
          <xdr:cNvPr id="13" name="AutoShape 2">
            <a:extLst>
              <a:ext uri="{FF2B5EF4-FFF2-40B4-BE49-F238E27FC236}">
                <a16:creationId xmlns:a16="http://schemas.microsoft.com/office/drawing/2014/main" id="{F65013E6-F38B-461F-A6BE-CA3C1DD07241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1148D1E-4985-4993-8E21-C7189B329D29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WordArt 4">
            <a:extLst>
              <a:ext uri="{FF2B5EF4-FFF2-40B4-BE49-F238E27FC236}">
                <a16:creationId xmlns:a16="http://schemas.microsoft.com/office/drawing/2014/main" id="{F196E35A-79EB-42E4-91E9-1A2A9F801C4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B21CA5E-B575-4B65-849A-78CB5173BB21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1CC85D4-28F7-4577-BA88-33C3BEE25C3A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70F2B377-0960-428F-B63B-70680284804E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WordArt 8">
            <a:extLst>
              <a:ext uri="{FF2B5EF4-FFF2-40B4-BE49-F238E27FC236}">
                <a16:creationId xmlns:a16="http://schemas.microsoft.com/office/drawing/2014/main" id="{749226B3-760D-4FCD-9FEA-5D1D3133A3F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20" name="WordArt 9">
            <a:extLst>
              <a:ext uri="{FF2B5EF4-FFF2-40B4-BE49-F238E27FC236}">
                <a16:creationId xmlns:a16="http://schemas.microsoft.com/office/drawing/2014/main" id="{8B69C849-5849-42E9-867C-5A5ED4626E66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1" name="WordArt 10">
            <a:extLst>
              <a:ext uri="{FF2B5EF4-FFF2-40B4-BE49-F238E27FC236}">
                <a16:creationId xmlns:a16="http://schemas.microsoft.com/office/drawing/2014/main" id="{A3BDF7CB-A9BF-479C-B4C9-B3F05432CA8D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0A9FB-CBD4-4F28-ABEF-2CDF58C59AD6}">
  <sheetPr>
    <tabColor rgb="FFFFC000"/>
    <outlinePr showOutlineSymbols="0"/>
    <pageSetUpPr fitToPage="1"/>
  </sheetPr>
  <dimension ref="A1:U126"/>
  <sheetViews>
    <sheetView tabSelected="1" showOutlineSymbols="0" zoomScale="85" zoomScaleNormal="85" workbookViewId="0">
      <pane xSplit="3" ySplit="10" topLeftCell="K116" activePane="bottomRight" state="frozen"/>
      <selection activeCell="A7" sqref="A7"/>
      <selection pane="topRight" activeCell="D7" sqref="D7"/>
      <selection pane="bottomLeft" activeCell="A11" sqref="A11"/>
      <selection pane="bottomRight" activeCell="C21" sqref="C21"/>
    </sheetView>
  </sheetViews>
  <sheetFormatPr defaultColWidth="11" defaultRowHeight="19.899999999999999" customHeight="1" outlineLevelCol="1" x14ac:dyDescent="0.3"/>
  <cols>
    <col min="1" max="1" width="41.42578125" style="6" customWidth="1"/>
    <col min="2" max="2" width="12.28515625" style="6" customWidth="1"/>
    <col min="3" max="3" width="20" style="88" customWidth="1"/>
    <col min="4" max="8" width="20" style="62" customWidth="1"/>
    <col min="9" max="9" width="20" style="66" customWidth="1"/>
    <col min="10" max="10" width="18.42578125" style="66" customWidth="1" outlineLevel="1"/>
    <col min="11" max="11" width="20" style="2" customWidth="1" outlineLevel="1"/>
    <col min="12" max="12" width="17.42578125" style="2" customWidth="1" outlineLevel="1"/>
    <col min="13" max="13" width="20" style="76" customWidth="1" outlineLevel="1"/>
    <col min="14" max="14" width="20.28515625" style="78" customWidth="1" outlineLevel="1"/>
    <col min="15" max="15" width="20.28515625" style="81" customWidth="1" outlineLevel="1"/>
    <col min="16" max="16" width="21.28515625" style="2" hidden="1" customWidth="1"/>
    <col min="17" max="17" width="18.140625" style="17" hidden="1" customWidth="1"/>
    <col min="18" max="18" width="18.140625" style="5" hidden="1" customWidth="1"/>
    <col min="19" max="19" width="18.42578125" style="5" customWidth="1"/>
    <col min="20" max="20" width="11.42578125" style="73" customWidth="1"/>
    <col min="21" max="21" width="17.85546875" style="5" customWidth="1"/>
    <col min="22" max="22" width="15.140625" style="6" bestFit="1" customWidth="1"/>
    <col min="23" max="23" width="16.28515625" style="6" bestFit="1" customWidth="1"/>
    <col min="24" max="254" width="11" style="6"/>
    <col min="255" max="255" width="52.140625" style="6" customWidth="1"/>
    <col min="256" max="256" width="1" style="6" customWidth="1"/>
    <col min="257" max="259" width="17.85546875" style="6" customWidth="1"/>
    <col min="260" max="260" width="11" style="6" customWidth="1"/>
    <col min="261" max="261" width="1" style="6" customWidth="1"/>
    <col min="262" max="510" width="11" style="6"/>
    <col min="511" max="511" width="52.140625" style="6" customWidth="1"/>
    <col min="512" max="512" width="1" style="6" customWidth="1"/>
    <col min="513" max="515" width="17.85546875" style="6" customWidth="1"/>
    <col min="516" max="516" width="11" style="6" customWidth="1"/>
    <col min="517" max="517" width="1" style="6" customWidth="1"/>
    <col min="518" max="766" width="11" style="6"/>
    <col min="767" max="767" width="52.140625" style="6" customWidth="1"/>
    <col min="768" max="768" width="1" style="6" customWidth="1"/>
    <col min="769" max="771" width="17.85546875" style="6" customWidth="1"/>
    <col min="772" max="772" width="11" style="6" customWidth="1"/>
    <col min="773" max="773" width="1" style="6" customWidth="1"/>
    <col min="774" max="1022" width="11" style="6"/>
    <col min="1023" max="1023" width="52.140625" style="6" customWidth="1"/>
    <col min="1024" max="1024" width="1" style="6" customWidth="1"/>
    <col min="1025" max="1027" width="17.85546875" style="6" customWidth="1"/>
    <col min="1028" max="1028" width="11" style="6" customWidth="1"/>
    <col min="1029" max="1029" width="1" style="6" customWidth="1"/>
    <col min="1030" max="1278" width="11" style="6"/>
    <col min="1279" max="1279" width="52.140625" style="6" customWidth="1"/>
    <col min="1280" max="1280" width="1" style="6" customWidth="1"/>
    <col min="1281" max="1283" width="17.85546875" style="6" customWidth="1"/>
    <col min="1284" max="1284" width="11" style="6" customWidth="1"/>
    <col min="1285" max="1285" width="1" style="6" customWidth="1"/>
    <col min="1286" max="1534" width="11" style="6"/>
    <col min="1535" max="1535" width="52.140625" style="6" customWidth="1"/>
    <col min="1536" max="1536" width="1" style="6" customWidth="1"/>
    <col min="1537" max="1539" width="17.85546875" style="6" customWidth="1"/>
    <col min="1540" max="1540" width="11" style="6" customWidth="1"/>
    <col min="1541" max="1541" width="1" style="6" customWidth="1"/>
    <col min="1542" max="1790" width="11" style="6"/>
    <col min="1791" max="1791" width="52.140625" style="6" customWidth="1"/>
    <col min="1792" max="1792" width="1" style="6" customWidth="1"/>
    <col min="1793" max="1795" width="17.85546875" style="6" customWidth="1"/>
    <col min="1796" max="1796" width="11" style="6" customWidth="1"/>
    <col min="1797" max="1797" width="1" style="6" customWidth="1"/>
    <col min="1798" max="2046" width="11" style="6"/>
    <col min="2047" max="2047" width="52.140625" style="6" customWidth="1"/>
    <col min="2048" max="2048" width="1" style="6" customWidth="1"/>
    <col min="2049" max="2051" width="17.85546875" style="6" customWidth="1"/>
    <col min="2052" max="2052" width="11" style="6" customWidth="1"/>
    <col min="2053" max="2053" width="1" style="6" customWidth="1"/>
    <col min="2054" max="2302" width="11" style="6"/>
    <col min="2303" max="2303" width="52.140625" style="6" customWidth="1"/>
    <col min="2304" max="2304" width="1" style="6" customWidth="1"/>
    <col min="2305" max="2307" width="17.85546875" style="6" customWidth="1"/>
    <col min="2308" max="2308" width="11" style="6" customWidth="1"/>
    <col min="2309" max="2309" width="1" style="6" customWidth="1"/>
    <col min="2310" max="2558" width="11" style="6"/>
    <col min="2559" max="2559" width="52.140625" style="6" customWidth="1"/>
    <col min="2560" max="2560" width="1" style="6" customWidth="1"/>
    <col min="2561" max="2563" width="17.85546875" style="6" customWidth="1"/>
    <col min="2564" max="2564" width="11" style="6" customWidth="1"/>
    <col min="2565" max="2565" width="1" style="6" customWidth="1"/>
    <col min="2566" max="2814" width="11" style="6"/>
    <col min="2815" max="2815" width="52.140625" style="6" customWidth="1"/>
    <col min="2816" max="2816" width="1" style="6" customWidth="1"/>
    <col min="2817" max="2819" width="17.85546875" style="6" customWidth="1"/>
    <col min="2820" max="2820" width="11" style="6" customWidth="1"/>
    <col min="2821" max="2821" width="1" style="6" customWidth="1"/>
    <col min="2822" max="3070" width="11" style="6"/>
    <col min="3071" max="3071" width="52.140625" style="6" customWidth="1"/>
    <col min="3072" max="3072" width="1" style="6" customWidth="1"/>
    <col min="3073" max="3075" width="17.85546875" style="6" customWidth="1"/>
    <col min="3076" max="3076" width="11" style="6" customWidth="1"/>
    <col min="3077" max="3077" width="1" style="6" customWidth="1"/>
    <col min="3078" max="3326" width="11" style="6"/>
    <col min="3327" max="3327" width="52.140625" style="6" customWidth="1"/>
    <col min="3328" max="3328" width="1" style="6" customWidth="1"/>
    <col min="3329" max="3331" width="17.85546875" style="6" customWidth="1"/>
    <col min="3332" max="3332" width="11" style="6" customWidth="1"/>
    <col min="3333" max="3333" width="1" style="6" customWidth="1"/>
    <col min="3334" max="3582" width="11" style="6"/>
    <col min="3583" max="3583" width="52.140625" style="6" customWidth="1"/>
    <col min="3584" max="3584" width="1" style="6" customWidth="1"/>
    <col min="3585" max="3587" width="17.85546875" style="6" customWidth="1"/>
    <col min="3588" max="3588" width="11" style="6" customWidth="1"/>
    <col min="3589" max="3589" width="1" style="6" customWidth="1"/>
    <col min="3590" max="3838" width="11" style="6"/>
    <col min="3839" max="3839" width="52.140625" style="6" customWidth="1"/>
    <col min="3840" max="3840" width="1" style="6" customWidth="1"/>
    <col min="3841" max="3843" width="17.85546875" style="6" customWidth="1"/>
    <col min="3844" max="3844" width="11" style="6" customWidth="1"/>
    <col min="3845" max="3845" width="1" style="6" customWidth="1"/>
    <col min="3846" max="4094" width="11" style="6"/>
    <col min="4095" max="4095" width="52.140625" style="6" customWidth="1"/>
    <col min="4096" max="4096" width="1" style="6" customWidth="1"/>
    <col min="4097" max="4099" width="17.85546875" style="6" customWidth="1"/>
    <col min="4100" max="4100" width="11" style="6" customWidth="1"/>
    <col min="4101" max="4101" width="1" style="6" customWidth="1"/>
    <col min="4102" max="4350" width="11" style="6"/>
    <col min="4351" max="4351" width="52.140625" style="6" customWidth="1"/>
    <col min="4352" max="4352" width="1" style="6" customWidth="1"/>
    <col min="4353" max="4355" width="17.85546875" style="6" customWidth="1"/>
    <col min="4356" max="4356" width="11" style="6" customWidth="1"/>
    <col min="4357" max="4357" width="1" style="6" customWidth="1"/>
    <col min="4358" max="4606" width="11" style="6"/>
    <col min="4607" max="4607" width="52.140625" style="6" customWidth="1"/>
    <col min="4608" max="4608" width="1" style="6" customWidth="1"/>
    <col min="4609" max="4611" width="17.85546875" style="6" customWidth="1"/>
    <col min="4612" max="4612" width="11" style="6" customWidth="1"/>
    <col min="4613" max="4613" width="1" style="6" customWidth="1"/>
    <col min="4614" max="4862" width="11" style="6"/>
    <col min="4863" max="4863" width="52.140625" style="6" customWidth="1"/>
    <col min="4864" max="4864" width="1" style="6" customWidth="1"/>
    <col min="4865" max="4867" width="17.85546875" style="6" customWidth="1"/>
    <col min="4868" max="4868" width="11" style="6" customWidth="1"/>
    <col min="4869" max="4869" width="1" style="6" customWidth="1"/>
    <col min="4870" max="5118" width="11" style="6"/>
    <col min="5119" max="5119" width="52.140625" style="6" customWidth="1"/>
    <col min="5120" max="5120" width="1" style="6" customWidth="1"/>
    <col min="5121" max="5123" width="17.85546875" style="6" customWidth="1"/>
    <col min="5124" max="5124" width="11" style="6" customWidth="1"/>
    <col min="5125" max="5125" width="1" style="6" customWidth="1"/>
    <col min="5126" max="5374" width="11" style="6"/>
    <col min="5375" max="5375" width="52.140625" style="6" customWidth="1"/>
    <col min="5376" max="5376" width="1" style="6" customWidth="1"/>
    <col min="5377" max="5379" width="17.85546875" style="6" customWidth="1"/>
    <col min="5380" max="5380" width="11" style="6" customWidth="1"/>
    <col min="5381" max="5381" width="1" style="6" customWidth="1"/>
    <col min="5382" max="5630" width="11" style="6"/>
    <col min="5631" max="5631" width="52.140625" style="6" customWidth="1"/>
    <col min="5632" max="5632" width="1" style="6" customWidth="1"/>
    <col min="5633" max="5635" width="17.85546875" style="6" customWidth="1"/>
    <col min="5636" max="5636" width="11" style="6" customWidth="1"/>
    <col min="5637" max="5637" width="1" style="6" customWidth="1"/>
    <col min="5638" max="5886" width="11" style="6"/>
    <col min="5887" max="5887" width="52.140625" style="6" customWidth="1"/>
    <col min="5888" max="5888" width="1" style="6" customWidth="1"/>
    <col min="5889" max="5891" width="17.85546875" style="6" customWidth="1"/>
    <col min="5892" max="5892" width="11" style="6" customWidth="1"/>
    <col min="5893" max="5893" width="1" style="6" customWidth="1"/>
    <col min="5894" max="6142" width="11" style="6"/>
    <col min="6143" max="6143" width="52.140625" style="6" customWidth="1"/>
    <col min="6144" max="6144" width="1" style="6" customWidth="1"/>
    <col min="6145" max="6147" width="17.85546875" style="6" customWidth="1"/>
    <col min="6148" max="6148" width="11" style="6" customWidth="1"/>
    <col min="6149" max="6149" width="1" style="6" customWidth="1"/>
    <col min="6150" max="6398" width="11" style="6"/>
    <col min="6399" max="6399" width="52.140625" style="6" customWidth="1"/>
    <col min="6400" max="6400" width="1" style="6" customWidth="1"/>
    <col min="6401" max="6403" width="17.85546875" style="6" customWidth="1"/>
    <col min="6404" max="6404" width="11" style="6" customWidth="1"/>
    <col min="6405" max="6405" width="1" style="6" customWidth="1"/>
    <col min="6406" max="6654" width="11" style="6"/>
    <col min="6655" max="6655" width="52.140625" style="6" customWidth="1"/>
    <col min="6656" max="6656" width="1" style="6" customWidth="1"/>
    <col min="6657" max="6659" width="17.85546875" style="6" customWidth="1"/>
    <col min="6660" max="6660" width="11" style="6" customWidth="1"/>
    <col min="6661" max="6661" width="1" style="6" customWidth="1"/>
    <col min="6662" max="6910" width="11" style="6"/>
    <col min="6911" max="6911" width="52.140625" style="6" customWidth="1"/>
    <col min="6912" max="6912" width="1" style="6" customWidth="1"/>
    <col min="6913" max="6915" width="17.85546875" style="6" customWidth="1"/>
    <col min="6916" max="6916" width="11" style="6" customWidth="1"/>
    <col min="6917" max="6917" width="1" style="6" customWidth="1"/>
    <col min="6918" max="7166" width="11" style="6"/>
    <col min="7167" max="7167" width="52.140625" style="6" customWidth="1"/>
    <col min="7168" max="7168" width="1" style="6" customWidth="1"/>
    <col min="7169" max="7171" width="17.85546875" style="6" customWidth="1"/>
    <col min="7172" max="7172" width="11" style="6" customWidth="1"/>
    <col min="7173" max="7173" width="1" style="6" customWidth="1"/>
    <col min="7174" max="7422" width="11" style="6"/>
    <col min="7423" max="7423" width="52.140625" style="6" customWidth="1"/>
    <col min="7424" max="7424" width="1" style="6" customWidth="1"/>
    <col min="7425" max="7427" width="17.85546875" style="6" customWidth="1"/>
    <col min="7428" max="7428" width="11" style="6" customWidth="1"/>
    <col min="7429" max="7429" width="1" style="6" customWidth="1"/>
    <col min="7430" max="7678" width="11" style="6"/>
    <col min="7679" max="7679" width="52.140625" style="6" customWidth="1"/>
    <col min="7680" max="7680" width="1" style="6" customWidth="1"/>
    <col min="7681" max="7683" width="17.85546875" style="6" customWidth="1"/>
    <col min="7684" max="7684" width="11" style="6" customWidth="1"/>
    <col min="7685" max="7685" width="1" style="6" customWidth="1"/>
    <col min="7686" max="7934" width="11" style="6"/>
    <col min="7935" max="7935" width="52.140625" style="6" customWidth="1"/>
    <col min="7936" max="7936" width="1" style="6" customWidth="1"/>
    <col min="7937" max="7939" width="17.85546875" style="6" customWidth="1"/>
    <col min="7940" max="7940" width="11" style="6" customWidth="1"/>
    <col min="7941" max="7941" width="1" style="6" customWidth="1"/>
    <col min="7942" max="8190" width="11" style="6"/>
    <col min="8191" max="8191" width="52.140625" style="6" customWidth="1"/>
    <col min="8192" max="8192" width="1" style="6" customWidth="1"/>
    <col min="8193" max="8195" width="17.85546875" style="6" customWidth="1"/>
    <col min="8196" max="8196" width="11" style="6" customWidth="1"/>
    <col min="8197" max="8197" width="1" style="6" customWidth="1"/>
    <col min="8198" max="8446" width="11" style="6"/>
    <col min="8447" max="8447" width="52.140625" style="6" customWidth="1"/>
    <col min="8448" max="8448" width="1" style="6" customWidth="1"/>
    <col min="8449" max="8451" width="17.85546875" style="6" customWidth="1"/>
    <col min="8452" max="8452" width="11" style="6" customWidth="1"/>
    <col min="8453" max="8453" width="1" style="6" customWidth="1"/>
    <col min="8454" max="8702" width="11" style="6"/>
    <col min="8703" max="8703" width="52.140625" style="6" customWidth="1"/>
    <col min="8704" max="8704" width="1" style="6" customWidth="1"/>
    <col min="8705" max="8707" width="17.85546875" style="6" customWidth="1"/>
    <col min="8708" max="8708" width="11" style="6" customWidth="1"/>
    <col min="8709" max="8709" width="1" style="6" customWidth="1"/>
    <col min="8710" max="8958" width="11" style="6"/>
    <col min="8959" max="8959" width="52.140625" style="6" customWidth="1"/>
    <col min="8960" max="8960" width="1" style="6" customWidth="1"/>
    <col min="8961" max="8963" width="17.85546875" style="6" customWidth="1"/>
    <col min="8964" max="8964" width="11" style="6" customWidth="1"/>
    <col min="8965" max="8965" width="1" style="6" customWidth="1"/>
    <col min="8966" max="9214" width="11" style="6"/>
    <col min="9215" max="9215" width="52.140625" style="6" customWidth="1"/>
    <col min="9216" max="9216" width="1" style="6" customWidth="1"/>
    <col min="9217" max="9219" width="17.85546875" style="6" customWidth="1"/>
    <col min="9220" max="9220" width="11" style="6" customWidth="1"/>
    <col min="9221" max="9221" width="1" style="6" customWidth="1"/>
    <col min="9222" max="9470" width="11" style="6"/>
    <col min="9471" max="9471" width="52.140625" style="6" customWidth="1"/>
    <col min="9472" max="9472" width="1" style="6" customWidth="1"/>
    <col min="9473" max="9475" width="17.85546875" style="6" customWidth="1"/>
    <col min="9476" max="9476" width="11" style="6" customWidth="1"/>
    <col min="9477" max="9477" width="1" style="6" customWidth="1"/>
    <col min="9478" max="9726" width="11" style="6"/>
    <col min="9727" max="9727" width="52.140625" style="6" customWidth="1"/>
    <col min="9728" max="9728" width="1" style="6" customWidth="1"/>
    <col min="9729" max="9731" width="17.85546875" style="6" customWidth="1"/>
    <col min="9732" max="9732" width="11" style="6" customWidth="1"/>
    <col min="9733" max="9733" width="1" style="6" customWidth="1"/>
    <col min="9734" max="9982" width="11" style="6"/>
    <col min="9983" max="9983" width="52.140625" style="6" customWidth="1"/>
    <col min="9984" max="9984" width="1" style="6" customWidth="1"/>
    <col min="9985" max="9987" width="17.85546875" style="6" customWidth="1"/>
    <col min="9988" max="9988" width="11" style="6" customWidth="1"/>
    <col min="9989" max="9989" width="1" style="6" customWidth="1"/>
    <col min="9990" max="10238" width="11" style="6"/>
    <col min="10239" max="10239" width="52.140625" style="6" customWidth="1"/>
    <col min="10240" max="10240" width="1" style="6" customWidth="1"/>
    <col min="10241" max="10243" width="17.85546875" style="6" customWidth="1"/>
    <col min="10244" max="10244" width="11" style="6" customWidth="1"/>
    <col min="10245" max="10245" width="1" style="6" customWidth="1"/>
    <col min="10246" max="10494" width="11" style="6"/>
    <col min="10495" max="10495" width="52.140625" style="6" customWidth="1"/>
    <col min="10496" max="10496" width="1" style="6" customWidth="1"/>
    <col min="10497" max="10499" width="17.85546875" style="6" customWidth="1"/>
    <col min="10500" max="10500" width="11" style="6" customWidth="1"/>
    <col min="10501" max="10501" width="1" style="6" customWidth="1"/>
    <col min="10502" max="10750" width="11" style="6"/>
    <col min="10751" max="10751" width="52.140625" style="6" customWidth="1"/>
    <col min="10752" max="10752" width="1" style="6" customWidth="1"/>
    <col min="10753" max="10755" width="17.85546875" style="6" customWidth="1"/>
    <col min="10756" max="10756" width="11" style="6" customWidth="1"/>
    <col min="10757" max="10757" width="1" style="6" customWidth="1"/>
    <col min="10758" max="11006" width="11" style="6"/>
    <col min="11007" max="11007" width="52.140625" style="6" customWidth="1"/>
    <col min="11008" max="11008" width="1" style="6" customWidth="1"/>
    <col min="11009" max="11011" width="17.85546875" style="6" customWidth="1"/>
    <col min="11012" max="11012" width="11" style="6" customWidth="1"/>
    <col min="11013" max="11013" width="1" style="6" customWidth="1"/>
    <col min="11014" max="11262" width="11" style="6"/>
    <col min="11263" max="11263" width="52.140625" style="6" customWidth="1"/>
    <col min="11264" max="11264" width="1" style="6" customWidth="1"/>
    <col min="11265" max="11267" width="17.85546875" style="6" customWidth="1"/>
    <col min="11268" max="11268" width="11" style="6" customWidth="1"/>
    <col min="11269" max="11269" width="1" style="6" customWidth="1"/>
    <col min="11270" max="11518" width="11" style="6"/>
    <col min="11519" max="11519" width="52.140625" style="6" customWidth="1"/>
    <col min="11520" max="11520" width="1" style="6" customWidth="1"/>
    <col min="11521" max="11523" width="17.85546875" style="6" customWidth="1"/>
    <col min="11524" max="11524" width="11" style="6" customWidth="1"/>
    <col min="11525" max="11525" width="1" style="6" customWidth="1"/>
    <col min="11526" max="11774" width="11" style="6"/>
    <col min="11775" max="11775" width="52.140625" style="6" customWidth="1"/>
    <col min="11776" max="11776" width="1" style="6" customWidth="1"/>
    <col min="11777" max="11779" width="17.85546875" style="6" customWidth="1"/>
    <col min="11780" max="11780" width="11" style="6" customWidth="1"/>
    <col min="11781" max="11781" width="1" style="6" customWidth="1"/>
    <col min="11782" max="12030" width="11" style="6"/>
    <col min="12031" max="12031" width="52.140625" style="6" customWidth="1"/>
    <col min="12032" max="12032" width="1" style="6" customWidth="1"/>
    <col min="12033" max="12035" width="17.85546875" style="6" customWidth="1"/>
    <col min="12036" max="12036" width="11" style="6" customWidth="1"/>
    <col min="12037" max="12037" width="1" style="6" customWidth="1"/>
    <col min="12038" max="12286" width="11" style="6"/>
    <col min="12287" max="12287" width="52.140625" style="6" customWidth="1"/>
    <col min="12288" max="12288" width="1" style="6" customWidth="1"/>
    <col min="12289" max="12291" width="17.85546875" style="6" customWidth="1"/>
    <col min="12292" max="12292" width="11" style="6" customWidth="1"/>
    <col min="12293" max="12293" width="1" style="6" customWidth="1"/>
    <col min="12294" max="12542" width="11" style="6"/>
    <col min="12543" max="12543" width="52.140625" style="6" customWidth="1"/>
    <col min="12544" max="12544" width="1" style="6" customWidth="1"/>
    <col min="12545" max="12547" width="17.85546875" style="6" customWidth="1"/>
    <col min="12548" max="12548" width="11" style="6" customWidth="1"/>
    <col min="12549" max="12549" width="1" style="6" customWidth="1"/>
    <col min="12550" max="12798" width="11" style="6"/>
    <col min="12799" max="12799" width="52.140625" style="6" customWidth="1"/>
    <col min="12800" max="12800" width="1" style="6" customWidth="1"/>
    <col min="12801" max="12803" width="17.85546875" style="6" customWidth="1"/>
    <col min="12804" max="12804" width="11" style="6" customWidth="1"/>
    <col min="12805" max="12805" width="1" style="6" customWidth="1"/>
    <col min="12806" max="13054" width="11" style="6"/>
    <col min="13055" max="13055" width="52.140625" style="6" customWidth="1"/>
    <col min="13056" max="13056" width="1" style="6" customWidth="1"/>
    <col min="13057" max="13059" width="17.85546875" style="6" customWidth="1"/>
    <col min="13060" max="13060" width="11" style="6" customWidth="1"/>
    <col min="13061" max="13061" width="1" style="6" customWidth="1"/>
    <col min="13062" max="13310" width="11" style="6"/>
    <col min="13311" max="13311" width="52.140625" style="6" customWidth="1"/>
    <col min="13312" max="13312" width="1" style="6" customWidth="1"/>
    <col min="13313" max="13315" width="17.85546875" style="6" customWidth="1"/>
    <col min="13316" max="13316" width="11" style="6" customWidth="1"/>
    <col min="13317" max="13317" width="1" style="6" customWidth="1"/>
    <col min="13318" max="13566" width="11" style="6"/>
    <col min="13567" max="13567" width="52.140625" style="6" customWidth="1"/>
    <col min="13568" max="13568" width="1" style="6" customWidth="1"/>
    <col min="13569" max="13571" width="17.85546875" style="6" customWidth="1"/>
    <col min="13572" max="13572" width="11" style="6" customWidth="1"/>
    <col min="13573" max="13573" width="1" style="6" customWidth="1"/>
    <col min="13574" max="13822" width="11" style="6"/>
    <col min="13823" max="13823" width="52.140625" style="6" customWidth="1"/>
    <col min="13824" max="13824" width="1" style="6" customWidth="1"/>
    <col min="13825" max="13827" width="17.85546875" style="6" customWidth="1"/>
    <col min="13828" max="13828" width="11" style="6" customWidth="1"/>
    <col min="13829" max="13829" width="1" style="6" customWidth="1"/>
    <col min="13830" max="14078" width="11" style="6"/>
    <col min="14079" max="14079" width="52.140625" style="6" customWidth="1"/>
    <col min="14080" max="14080" width="1" style="6" customWidth="1"/>
    <col min="14081" max="14083" width="17.85546875" style="6" customWidth="1"/>
    <col min="14084" max="14084" width="11" style="6" customWidth="1"/>
    <col min="14085" max="14085" width="1" style="6" customWidth="1"/>
    <col min="14086" max="14334" width="11" style="6"/>
    <col min="14335" max="14335" width="52.140625" style="6" customWidth="1"/>
    <col min="14336" max="14336" width="1" style="6" customWidth="1"/>
    <col min="14337" max="14339" width="17.85546875" style="6" customWidth="1"/>
    <col min="14340" max="14340" width="11" style="6" customWidth="1"/>
    <col min="14341" max="14341" width="1" style="6" customWidth="1"/>
    <col min="14342" max="14590" width="11" style="6"/>
    <col min="14591" max="14591" width="52.140625" style="6" customWidth="1"/>
    <col min="14592" max="14592" width="1" style="6" customWidth="1"/>
    <col min="14593" max="14595" width="17.85546875" style="6" customWidth="1"/>
    <col min="14596" max="14596" width="11" style="6" customWidth="1"/>
    <col min="14597" max="14597" width="1" style="6" customWidth="1"/>
    <col min="14598" max="14846" width="11" style="6"/>
    <col min="14847" max="14847" width="52.140625" style="6" customWidth="1"/>
    <col min="14848" max="14848" width="1" style="6" customWidth="1"/>
    <col min="14849" max="14851" width="17.85546875" style="6" customWidth="1"/>
    <col min="14852" max="14852" width="11" style="6" customWidth="1"/>
    <col min="14853" max="14853" width="1" style="6" customWidth="1"/>
    <col min="14854" max="15102" width="11" style="6"/>
    <col min="15103" max="15103" width="52.140625" style="6" customWidth="1"/>
    <col min="15104" max="15104" width="1" style="6" customWidth="1"/>
    <col min="15105" max="15107" width="17.85546875" style="6" customWidth="1"/>
    <col min="15108" max="15108" width="11" style="6" customWidth="1"/>
    <col min="15109" max="15109" width="1" style="6" customWidth="1"/>
    <col min="15110" max="15358" width="11" style="6"/>
    <col min="15359" max="15359" width="52.140625" style="6" customWidth="1"/>
    <col min="15360" max="15360" width="1" style="6" customWidth="1"/>
    <col min="15361" max="15363" width="17.85546875" style="6" customWidth="1"/>
    <col min="15364" max="15364" width="11" style="6" customWidth="1"/>
    <col min="15365" max="15365" width="1" style="6" customWidth="1"/>
    <col min="15366" max="15614" width="11" style="6"/>
    <col min="15615" max="15615" width="52.140625" style="6" customWidth="1"/>
    <col min="15616" max="15616" width="1" style="6" customWidth="1"/>
    <col min="15617" max="15619" width="17.85546875" style="6" customWidth="1"/>
    <col min="15620" max="15620" width="11" style="6" customWidth="1"/>
    <col min="15621" max="15621" width="1" style="6" customWidth="1"/>
    <col min="15622" max="15870" width="11" style="6"/>
    <col min="15871" max="15871" width="52.140625" style="6" customWidth="1"/>
    <col min="15872" max="15872" width="1" style="6" customWidth="1"/>
    <col min="15873" max="15875" width="17.85546875" style="6" customWidth="1"/>
    <col min="15876" max="15876" width="11" style="6" customWidth="1"/>
    <col min="15877" max="15877" width="1" style="6" customWidth="1"/>
    <col min="15878" max="16126" width="11" style="6"/>
    <col min="16127" max="16127" width="52.140625" style="6" customWidth="1"/>
    <col min="16128" max="16128" width="1" style="6" customWidth="1"/>
    <col min="16129" max="16131" width="17.85546875" style="6" customWidth="1"/>
    <col min="16132" max="16132" width="11" style="6" customWidth="1"/>
    <col min="16133" max="16133" width="1" style="6" customWidth="1"/>
    <col min="16134" max="16384" width="11" style="6"/>
  </cols>
  <sheetData>
    <row r="1" spans="1:21" ht="19.899999999999999" hidden="1" customHeight="1" x14ac:dyDescent="0.3">
      <c r="A1" s="1" t="s">
        <v>0</v>
      </c>
      <c r="B1" s="1"/>
      <c r="D1" s="92"/>
      <c r="Q1" s="4"/>
      <c r="R1" s="4"/>
    </row>
    <row r="2" spans="1:21" ht="19.899999999999999" hidden="1" customHeight="1" x14ac:dyDescent="0.3">
      <c r="A2" s="1" t="s">
        <v>1</v>
      </c>
      <c r="B2" s="1"/>
      <c r="D2" s="92"/>
      <c r="Q2" s="4"/>
      <c r="R2" s="4"/>
    </row>
    <row r="3" spans="1:21" ht="19.899999999999999" hidden="1" customHeight="1" x14ac:dyDescent="0.3">
      <c r="A3" s="1" t="s">
        <v>94</v>
      </c>
      <c r="B3" s="7"/>
      <c r="D3" s="92"/>
      <c r="Q3" s="4"/>
      <c r="R3" s="4"/>
    </row>
    <row r="4" spans="1:21" ht="19.899999999999999" hidden="1" customHeight="1" x14ac:dyDescent="0.3">
      <c r="A4" s="7"/>
      <c r="B4" s="7"/>
      <c r="D4" s="92"/>
      <c r="Q4" s="4"/>
      <c r="R4" s="4"/>
    </row>
    <row r="5" spans="1:21" s="84" customFormat="1" ht="19.899999999999999" hidden="1" customHeight="1" x14ac:dyDescent="0.3">
      <c r="C5" s="89">
        <v>1</v>
      </c>
      <c r="D5" s="93"/>
      <c r="E5" s="123">
        <v>2</v>
      </c>
      <c r="F5" s="123"/>
      <c r="G5" s="123"/>
      <c r="H5" s="123"/>
      <c r="I5" s="123"/>
      <c r="J5" s="123"/>
      <c r="K5" s="123"/>
      <c r="L5" s="123"/>
      <c r="M5" s="123"/>
      <c r="N5" s="123"/>
      <c r="O5" s="83"/>
      <c r="P5" s="83" t="s">
        <v>2</v>
      </c>
      <c r="Q5" s="83" t="s">
        <v>3</v>
      </c>
      <c r="R5" s="83">
        <v>5</v>
      </c>
      <c r="S5" s="83" t="s">
        <v>4</v>
      </c>
      <c r="T5" s="85"/>
      <c r="U5" s="86"/>
    </row>
    <row r="6" spans="1:21" ht="19.899999999999999" hidden="1" customHeight="1" x14ac:dyDescent="0.3">
      <c r="D6" s="92"/>
      <c r="Q6" s="2"/>
      <c r="R6" s="8"/>
      <c r="S6" s="2"/>
    </row>
    <row r="7" spans="1:21" ht="19.899999999999999" hidden="1" customHeight="1" x14ac:dyDescent="0.3">
      <c r="A7" s="1"/>
      <c r="B7" s="1"/>
      <c r="D7" s="62" t="s">
        <v>110</v>
      </c>
      <c r="E7" s="126" t="s">
        <v>108</v>
      </c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87" t="s">
        <v>108</v>
      </c>
      <c r="Q7" s="87" t="s">
        <v>108</v>
      </c>
      <c r="R7" s="124" t="s">
        <v>107</v>
      </c>
      <c r="S7" s="125" t="s">
        <v>109</v>
      </c>
    </row>
    <row r="8" spans="1:21" ht="19.899999999999999" customHeight="1" x14ac:dyDescent="0.3">
      <c r="A8" s="9"/>
      <c r="B8" s="9"/>
      <c r="C8" s="88" t="s">
        <v>131</v>
      </c>
      <c r="D8" s="94" t="s">
        <v>95</v>
      </c>
      <c r="E8" s="94" t="s">
        <v>96</v>
      </c>
      <c r="F8" s="94" t="s">
        <v>97</v>
      </c>
      <c r="G8" s="94" t="s">
        <v>98</v>
      </c>
      <c r="H8" s="94" t="s">
        <v>99</v>
      </c>
      <c r="I8" s="11" t="s">
        <v>100</v>
      </c>
      <c r="J8" s="11" t="s">
        <v>101</v>
      </c>
      <c r="K8" s="10" t="s">
        <v>102</v>
      </c>
      <c r="L8" s="10" t="s">
        <v>103</v>
      </c>
      <c r="M8" s="11" t="s">
        <v>104</v>
      </c>
      <c r="N8" s="11" t="s">
        <v>105</v>
      </c>
      <c r="O8" s="11" t="s">
        <v>106</v>
      </c>
      <c r="P8" s="12" t="s">
        <v>112</v>
      </c>
      <c r="Q8" s="13" t="s">
        <v>111</v>
      </c>
      <c r="R8" s="124"/>
      <c r="S8" s="125"/>
    </row>
    <row r="9" spans="1:21" ht="19.899999999999999" customHeight="1" x14ac:dyDescent="0.3">
      <c r="A9" s="14" t="s">
        <v>5</v>
      </c>
      <c r="B9" s="14" t="s">
        <v>6</v>
      </c>
      <c r="C9" s="11" t="s">
        <v>7</v>
      </c>
      <c r="D9" s="94" t="s">
        <v>7</v>
      </c>
      <c r="E9" s="94" t="s">
        <v>7</v>
      </c>
      <c r="F9" s="94" t="s">
        <v>7</v>
      </c>
      <c r="G9" s="94" t="s">
        <v>7</v>
      </c>
      <c r="H9" s="94" t="s">
        <v>7</v>
      </c>
      <c r="I9" s="11" t="s">
        <v>7</v>
      </c>
      <c r="J9" s="11" t="s">
        <v>7</v>
      </c>
      <c r="K9" s="10" t="s">
        <v>7</v>
      </c>
      <c r="L9" s="10" t="s">
        <v>7</v>
      </c>
      <c r="M9" s="11" t="s">
        <v>7</v>
      </c>
      <c r="N9" s="11" t="s">
        <v>7</v>
      </c>
      <c r="O9" s="11" t="s">
        <v>7</v>
      </c>
      <c r="P9" s="10" t="s">
        <v>7</v>
      </c>
      <c r="Q9" s="10" t="s">
        <v>7</v>
      </c>
      <c r="R9" s="10" t="s">
        <v>7</v>
      </c>
      <c r="S9" s="10" t="s">
        <v>7</v>
      </c>
    </row>
    <row r="10" spans="1:21" ht="19.899999999999999" customHeight="1" x14ac:dyDescent="0.3">
      <c r="A10" s="15" t="s">
        <v>8</v>
      </c>
      <c r="B10" s="16"/>
      <c r="C10" s="43"/>
      <c r="D10" s="67"/>
      <c r="E10" s="95"/>
      <c r="F10" s="95"/>
      <c r="G10" s="95"/>
      <c r="H10" s="95"/>
      <c r="I10" s="43"/>
      <c r="J10" s="43"/>
      <c r="K10" s="8"/>
    </row>
    <row r="11" spans="1:21" ht="19.899999999999999" customHeight="1" x14ac:dyDescent="0.3">
      <c r="A11" s="7" t="s">
        <v>9</v>
      </c>
      <c r="B11" s="1"/>
      <c r="C11" s="31">
        <f>SUM(D11:O11)</f>
        <v>1459</v>
      </c>
      <c r="D11" s="96">
        <v>795</v>
      </c>
      <c r="E11" s="96">
        <v>446</v>
      </c>
      <c r="F11" s="96">
        <v>109</v>
      </c>
      <c r="G11" s="96">
        <v>0</v>
      </c>
      <c r="H11" s="96"/>
      <c r="I11" s="18">
        <v>0</v>
      </c>
      <c r="J11" s="18">
        <v>0</v>
      </c>
      <c r="K11" s="18">
        <v>0</v>
      </c>
      <c r="L11" s="18">
        <v>0</v>
      </c>
      <c r="M11" s="18">
        <v>39</v>
      </c>
      <c r="N11" s="18">
        <v>0</v>
      </c>
      <c r="O11" s="18">
        <v>70</v>
      </c>
      <c r="P11" s="18">
        <f>SUM(D11:O11)</f>
        <v>1459</v>
      </c>
      <c r="Q11" s="19">
        <f>C11+P11</f>
        <v>2918</v>
      </c>
      <c r="R11" s="20"/>
      <c r="S11" s="20">
        <f>Q11-R11</f>
        <v>2918</v>
      </c>
    </row>
    <row r="12" spans="1:21" ht="19.899999999999999" customHeight="1" x14ac:dyDescent="0.3">
      <c r="A12" s="7" t="s">
        <v>10</v>
      </c>
      <c r="B12" s="7"/>
      <c r="C12" s="22">
        <f>SUM(D12:O12)</f>
        <v>1459</v>
      </c>
      <c r="D12" s="97">
        <f t="shared" ref="D12:H12" si="0">SUM(D11:D11)</f>
        <v>795</v>
      </c>
      <c r="E12" s="97">
        <f t="shared" si="0"/>
        <v>446</v>
      </c>
      <c r="F12" s="97">
        <f t="shared" si="0"/>
        <v>109</v>
      </c>
      <c r="G12" s="97">
        <f t="shared" si="0"/>
        <v>0</v>
      </c>
      <c r="H12" s="97">
        <f t="shared" si="0"/>
        <v>0</v>
      </c>
      <c r="I12" s="21">
        <f>SUM(I11:I11)</f>
        <v>0</v>
      </c>
      <c r="J12" s="21">
        <f>SUM(J11:J11)</f>
        <v>0</v>
      </c>
      <c r="K12" s="21">
        <f>SUM(K11:K11)</f>
        <v>0</v>
      </c>
      <c r="L12" s="21">
        <f t="shared" ref="L12:N12" si="1">SUM(L11:L11)</f>
        <v>0</v>
      </c>
      <c r="M12" s="21">
        <f t="shared" si="1"/>
        <v>39</v>
      </c>
      <c r="N12" s="21">
        <f t="shared" si="1"/>
        <v>0</v>
      </c>
      <c r="O12" s="21">
        <f>SUM(O11:O11)</f>
        <v>70</v>
      </c>
      <c r="P12" s="22">
        <f>SUM(F12:O12)</f>
        <v>218</v>
      </c>
      <c r="Q12" s="23">
        <f>C12+P12</f>
        <v>1677</v>
      </c>
      <c r="R12" s="24">
        <f>SUM(R11)</f>
        <v>0</v>
      </c>
      <c r="S12" s="24">
        <f>Q12-R12</f>
        <v>1677</v>
      </c>
    </row>
    <row r="13" spans="1:21" ht="19.899999999999999" customHeight="1" x14ac:dyDescent="0.3">
      <c r="A13" s="7"/>
      <c r="B13" s="7"/>
      <c r="C13" s="25"/>
      <c r="D13" s="67"/>
      <c r="E13" s="67"/>
      <c r="F13" s="67"/>
      <c r="G13" s="67"/>
      <c r="H13" s="67"/>
      <c r="I13" s="25"/>
      <c r="J13" s="25"/>
      <c r="K13" s="20"/>
      <c r="L13" s="3"/>
      <c r="P13" s="18"/>
      <c r="Q13" s="19"/>
      <c r="R13" s="20"/>
      <c r="S13" s="20"/>
    </row>
    <row r="14" spans="1:21" ht="19.899999999999999" customHeight="1" x14ac:dyDescent="0.3">
      <c r="A14" s="7" t="s">
        <v>11</v>
      </c>
      <c r="B14" s="7"/>
      <c r="C14" s="25"/>
      <c r="D14" s="67"/>
      <c r="E14" s="67"/>
      <c r="F14" s="67"/>
      <c r="G14" s="67"/>
      <c r="H14" s="98"/>
      <c r="I14" s="27"/>
      <c r="J14" s="25"/>
      <c r="K14" s="26"/>
      <c r="L14" s="26"/>
      <c r="M14" s="27"/>
      <c r="N14" s="27"/>
      <c r="O14" s="27"/>
      <c r="P14" s="26"/>
      <c r="Q14" s="28"/>
      <c r="S14" s="20"/>
    </row>
    <row r="15" spans="1:21" ht="19.899999999999999" customHeight="1" x14ac:dyDescent="0.3">
      <c r="A15" s="15" t="s">
        <v>12</v>
      </c>
      <c r="B15" s="16"/>
      <c r="C15" s="29"/>
      <c r="D15" s="99"/>
      <c r="E15" s="99"/>
      <c r="F15" s="99"/>
      <c r="G15" s="99"/>
      <c r="H15" s="99"/>
      <c r="I15" s="29"/>
      <c r="J15" s="29"/>
      <c r="K15" s="29"/>
      <c r="L15" s="30"/>
      <c r="M15" s="30"/>
      <c r="N15" s="30"/>
      <c r="O15" s="30"/>
      <c r="P15" s="31"/>
      <c r="Q15" s="32"/>
      <c r="R15" s="33"/>
      <c r="S15" s="33"/>
    </row>
    <row r="16" spans="1:21" ht="19.899999999999999" customHeight="1" x14ac:dyDescent="0.3">
      <c r="A16" s="34" t="s">
        <v>13</v>
      </c>
      <c r="B16" s="34"/>
      <c r="C16" s="31">
        <f t="shared" ref="C16:C17" si="2">SUM(D16:O16)</f>
        <v>367.29999999999995</v>
      </c>
      <c r="D16" s="100">
        <v>167.3</v>
      </c>
      <c r="E16" s="100">
        <v>99.1</v>
      </c>
      <c r="F16" s="100">
        <v>59.2</v>
      </c>
      <c r="G16" s="100">
        <v>0</v>
      </c>
      <c r="H16" s="100"/>
      <c r="I16" s="35">
        <v>0</v>
      </c>
      <c r="J16" s="35">
        <v>0</v>
      </c>
      <c r="K16" s="35">
        <v>0</v>
      </c>
      <c r="L16" s="35">
        <v>0</v>
      </c>
      <c r="M16" s="35">
        <v>31.2</v>
      </c>
      <c r="N16" s="35">
        <v>0</v>
      </c>
      <c r="O16" s="82">
        <v>10.5</v>
      </c>
      <c r="P16" s="18">
        <f t="shared" ref="P16:P17" si="3">SUM(F16:O16)</f>
        <v>100.9</v>
      </c>
      <c r="Q16" s="32">
        <f>C16+P16</f>
        <v>468.19999999999993</v>
      </c>
      <c r="R16" s="33"/>
      <c r="S16" s="33">
        <f>Q16-R16</f>
        <v>468.19999999999993</v>
      </c>
      <c r="U16" s="5">
        <f>SUM(D16:N16)</f>
        <v>356.79999999999995</v>
      </c>
    </row>
    <row r="17" spans="1:21" ht="19.899999999999999" customHeight="1" thickBot="1" x14ac:dyDescent="0.35">
      <c r="A17" s="34" t="s">
        <v>14</v>
      </c>
      <c r="B17" s="1"/>
      <c r="C17" s="38">
        <f t="shared" si="2"/>
        <v>1091.7</v>
      </c>
      <c r="D17" s="101">
        <f>D12-D16</f>
        <v>627.70000000000005</v>
      </c>
      <c r="E17" s="101">
        <f t="shared" ref="E17:H17" si="4">E12-E16</f>
        <v>346.9</v>
      </c>
      <c r="F17" s="101">
        <f t="shared" si="4"/>
        <v>49.8</v>
      </c>
      <c r="G17" s="101">
        <f t="shared" si="4"/>
        <v>0</v>
      </c>
      <c r="H17" s="101">
        <f t="shared" si="4"/>
        <v>0</v>
      </c>
      <c r="I17" s="36">
        <f>I12-I16</f>
        <v>0</v>
      </c>
      <c r="J17" s="36">
        <f>J12-J16</f>
        <v>0</v>
      </c>
      <c r="K17" s="37">
        <f t="shared" ref="K17:O17" si="5">K12-K16</f>
        <v>0</v>
      </c>
      <c r="L17" s="38">
        <f t="shared" si="5"/>
        <v>0</v>
      </c>
      <c r="M17" s="38">
        <f t="shared" si="5"/>
        <v>7.8000000000000007</v>
      </c>
      <c r="N17" s="38">
        <f t="shared" si="5"/>
        <v>0</v>
      </c>
      <c r="O17" s="38">
        <f t="shared" si="5"/>
        <v>59.5</v>
      </c>
      <c r="P17" s="38">
        <f t="shared" si="3"/>
        <v>117.1</v>
      </c>
      <c r="Q17" s="39">
        <f>C17+P17</f>
        <v>1208.8</v>
      </c>
      <c r="R17" s="37">
        <f>R12-R16</f>
        <v>0</v>
      </c>
      <c r="S17" s="37">
        <f>Q17-R17</f>
        <v>1208.8</v>
      </c>
    </row>
    <row r="18" spans="1:21" ht="19.899999999999999" customHeight="1" thickTop="1" x14ac:dyDescent="0.3">
      <c r="A18" s="34"/>
      <c r="B18" s="1"/>
      <c r="C18" s="25"/>
      <c r="D18" s="67"/>
      <c r="E18" s="67"/>
      <c r="F18" s="67"/>
      <c r="G18" s="67"/>
      <c r="H18" s="67"/>
      <c r="I18" s="25"/>
      <c r="J18" s="40"/>
      <c r="K18" s="19"/>
      <c r="L18" s="3"/>
      <c r="P18" s="18"/>
      <c r="Q18" s="19"/>
      <c r="R18" s="20"/>
      <c r="S18" s="20"/>
    </row>
    <row r="19" spans="1:21" ht="19.899999999999999" customHeight="1" x14ac:dyDescent="0.3">
      <c r="A19" s="7" t="s">
        <v>15</v>
      </c>
      <c r="B19" s="7"/>
      <c r="C19" s="25"/>
      <c r="D19" s="67"/>
      <c r="E19" s="67"/>
      <c r="F19" s="67"/>
      <c r="G19" s="67"/>
      <c r="H19" s="67"/>
      <c r="I19" s="25"/>
      <c r="J19" s="25"/>
      <c r="K19" s="8"/>
      <c r="L19" s="3"/>
      <c r="P19" s="18"/>
      <c r="S19" s="20"/>
    </row>
    <row r="20" spans="1:21" ht="19.899999999999999" customHeight="1" x14ac:dyDescent="0.3">
      <c r="A20" s="15" t="s">
        <v>16</v>
      </c>
      <c r="B20" s="7"/>
      <c r="C20" s="25"/>
      <c r="D20" s="67"/>
      <c r="E20" s="67"/>
      <c r="F20" s="67"/>
      <c r="G20" s="67"/>
      <c r="H20" s="67"/>
      <c r="I20" s="25"/>
      <c r="J20" s="25"/>
      <c r="K20" s="25"/>
      <c r="L20" s="3"/>
      <c r="P20" s="3"/>
      <c r="Q20" s="19"/>
      <c r="R20" s="20"/>
      <c r="S20" s="20"/>
    </row>
    <row r="21" spans="1:21" ht="19.899999999999999" customHeight="1" x14ac:dyDescent="0.3">
      <c r="A21" s="7" t="s">
        <v>17</v>
      </c>
      <c r="B21" s="7"/>
      <c r="C21" s="90">
        <f t="shared" ref="C21:C28" si="6">SUM(D21:O21)</f>
        <v>7183964.919999999</v>
      </c>
      <c r="D21" s="67">
        <v>480847.7</v>
      </c>
      <c r="E21" s="67">
        <v>471704.86999999994</v>
      </c>
      <c r="F21" s="67">
        <v>442139.55</v>
      </c>
      <c r="G21" s="67">
        <v>92247.659999999989</v>
      </c>
      <c r="H21" s="67">
        <v>287917.51</v>
      </c>
      <c r="I21" s="25">
        <v>270430.26000000007</v>
      </c>
      <c r="J21" s="25">
        <v>66494.09000000004</v>
      </c>
      <c r="K21" s="25">
        <v>357358.66000000003</v>
      </c>
      <c r="L21" s="18">
        <v>440229.3899999999</v>
      </c>
      <c r="M21" s="18">
        <v>517605.15</v>
      </c>
      <c r="N21" s="18">
        <v>300047.24</v>
      </c>
      <c r="O21" s="18">
        <v>3456942.84</v>
      </c>
      <c r="P21" s="18">
        <f t="shared" ref="P21:P28" si="7">SUM(F21:O21)</f>
        <v>6231412.3499999996</v>
      </c>
      <c r="Q21" s="19">
        <f>C21+P21</f>
        <v>13415377.27</v>
      </c>
      <c r="R21" s="20"/>
      <c r="S21" s="20">
        <f t="shared" ref="S21:S26" si="8">Q21-R21</f>
        <v>13415377.27</v>
      </c>
      <c r="U21" s="5">
        <f>SUM(D21:N21)</f>
        <v>3727022.0799999991</v>
      </c>
    </row>
    <row r="22" spans="1:21" ht="19.899999999999999" customHeight="1" x14ac:dyDescent="0.3">
      <c r="A22" s="7" t="s">
        <v>18</v>
      </c>
      <c r="B22" s="7"/>
      <c r="C22" s="90">
        <f t="shared" si="6"/>
        <v>2293038.2000000002</v>
      </c>
      <c r="D22" s="67">
        <v>803011.06000000017</v>
      </c>
      <c r="E22" s="67">
        <v>1408877.72</v>
      </c>
      <c r="F22" s="67">
        <v>361600.01</v>
      </c>
      <c r="G22" s="67">
        <v>7685.75</v>
      </c>
      <c r="H22" s="67">
        <v>22497.5</v>
      </c>
      <c r="I22" s="25">
        <v>220459.05</v>
      </c>
      <c r="J22" s="25">
        <v>8519.2000000000007</v>
      </c>
      <c r="K22" s="25">
        <v>5370</v>
      </c>
      <c r="L22" s="18">
        <v>31340.11</v>
      </c>
      <c r="M22" s="18">
        <v>3994</v>
      </c>
      <c r="N22" s="18">
        <v>8228</v>
      </c>
      <c r="O22" s="18">
        <f>111455.8-700000</f>
        <v>-588544.19999999995</v>
      </c>
      <c r="P22" s="18">
        <f t="shared" si="7"/>
        <v>81149.420000000042</v>
      </c>
      <c r="Q22" s="19">
        <f t="shared" ref="Q22:Q26" si="9">C22+P22</f>
        <v>2374187.62</v>
      </c>
      <c r="R22" s="20"/>
      <c r="S22" s="20">
        <f t="shared" si="8"/>
        <v>2374187.62</v>
      </c>
      <c r="U22" s="5">
        <f>SUM(D22:O22)</f>
        <v>2293038.2000000002</v>
      </c>
    </row>
    <row r="23" spans="1:21" ht="19.899999999999999" customHeight="1" x14ac:dyDescent="0.3">
      <c r="A23" s="7" t="s">
        <v>128</v>
      </c>
      <c r="B23" s="7"/>
      <c r="C23" s="90">
        <f t="shared" si="6"/>
        <v>1821807.01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25">
        <v>0</v>
      </c>
      <c r="J23" s="25">
        <v>1819309.75</v>
      </c>
      <c r="K23" s="25">
        <v>2497.2600000000002</v>
      </c>
      <c r="L23" s="18">
        <v>0</v>
      </c>
      <c r="M23" s="18">
        <v>0</v>
      </c>
      <c r="N23" s="18">
        <v>0</v>
      </c>
      <c r="O23" s="18">
        <v>0</v>
      </c>
      <c r="P23" s="18"/>
      <c r="Q23" s="19"/>
      <c r="R23" s="20"/>
      <c r="S23" s="20"/>
      <c r="U23" s="5">
        <f>O21+O22</f>
        <v>2868398.6399999997</v>
      </c>
    </row>
    <row r="24" spans="1:21" ht="19.899999999999999" customHeight="1" x14ac:dyDescent="0.3">
      <c r="A24" s="34" t="s">
        <v>19</v>
      </c>
      <c r="B24" s="34"/>
      <c r="C24" s="90">
        <f t="shared" si="6"/>
        <v>0</v>
      </c>
      <c r="D24" s="67"/>
      <c r="E24" s="102"/>
      <c r="F24" s="102"/>
      <c r="G24" s="102"/>
      <c r="H24" s="102"/>
      <c r="I24" s="41"/>
      <c r="J24" s="41"/>
      <c r="K24" s="41"/>
      <c r="L24" s="18">
        <v>0</v>
      </c>
      <c r="M24" s="18">
        <v>0</v>
      </c>
      <c r="N24" s="18">
        <v>0</v>
      </c>
      <c r="O24" s="18">
        <v>0</v>
      </c>
      <c r="P24" s="18">
        <f t="shared" si="7"/>
        <v>0</v>
      </c>
      <c r="Q24" s="19">
        <f t="shared" si="9"/>
        <v>0</v>
      </c>
      <c r="R24" s="20"/>
      <c r="S24" s="20">
        <f t="shared" si="8"/>
        <v>0</v>
      </c>
    </row>
    <row r="25" spans="1:21" ht="19.899999999999999" customHeight="1" x14ac:dyDescent="0.3">
      <c r="A25" s="7" t="s">
        <v>20</v>
      </c>
      <c r="B25" s="7"/>
      <c r="C25" s="90">
        <f t="shared" si="6"/>
        <v>73753.17</v>
      </c>
      <c r="D25" s="67">
        <v>5224.7299999999996</v>
      </c>
      <c r="E25" s="67">
        <v>2973.7</v>
      </c>
      <c r="F25" s="67">
        <v>6742.79</v>
      </c>
      <c r="G25" s="67">
        <v>5340.76</v>
      </c>
      <c r="H25" s="67">
        <v>5339.1</v>
      </c>
      <c r="I25" s="25">
        <v>4866.3599999999997</v>
      </c>
      <c r="J25" s="25">
        <v>9157.39</v>
      </c>
      <c r="K25" s="25">
        <v>8175.53</v>
      </c>
      <c r="L25" s="18">
        <v>6022.53</v>
      </c>
      <c r="M25" s="18">
        <v>5797.73</v>
      </c>
      <c r="N25" s="18">
        <v>6880.5</v>
      </c>
      <c r="O25" s="18">
        <v>7232.05</v>
      </c>
      <c r="P25" s="18">
        <f t="shared" si="7"/>
        <v>65554.740000000005</v>
      </c>
      <c r="Q25" s="19">
        <f t="shared" si="9"/>
        <v>139307.91</v>
      </c>
      <c r="R25" s="20"/>
      <c r="S25" s="20">
        <f t="shared" si="8"/>
        <v>139307.91</v>
      </c>
    </row>
    <row r="26" spans="1:21" ht="19.899999999999999" customHeight="1" x14ac:dyDescent="0.3">
      <c r="A26" s="7" t="s">
        <v>89</v>
      </c>
      <c r="B26" s="7"/>
      <c r="C26" s="91">
        <f t="shared" si="6"/>
        <v>58800</v>
      </c>
      <c r="D26" s="67">
        <v>0</v>
      </c>
      <c r="E26" s="67"/>
      <c r="F26" s="67">
        <v>0</v>
      </c>
      <c r="G26" s="67">
        <v>13200</v>
      </c>
      <c r="H26" s="67">
        <v>13200</v>
      </c>
      <c r="I26" s="25">
        <v>0</v>
      </c>
      <c r="J26" s="25">
        <v>19800</v>
      </c>
      <c r="K26" s="25">
        <v>0</v>
      </c>
      <c r="L26" s="18">
        <v>6000</v>
      </c>
      <c r="M26" s="18">
        <v>6600</v>
      </c>
      <c r="N26" s="18">
        <v>0</v>
      </c>
      <c r="O26" s="18"/>
      <c r="P26" s="18">
        <f t="shared" si="7"/>
        <v>58800</v>
      </c>
      <c r="Q26" s="19">
        <f t="shared" si="9"/>
        <v>117600</v>
      </c>
      <c r="R26" s="20"/>
      <c r="S26" s="20">
        <f t="shared" si="8"/>
        <v>117600</v>
      </c>
    </row>
    <row r="27" spans="1:21" ht="19.899999999999999" customHeight="1" x14ac:dyDescent="0.3">
      <c r="A27" s="7" t="s">
        <v>21</v>
      </c>
      <c r="B27" s="7"/>
      <c r="C27" s="55">
        <f t="shared" si="6"/>
        <v>11431363.299999999</v>
      </c>
      <c r="D27" s="103">
        <f t="shared" ref="D27:O27" si="10">SUM(D21:D26)</f>
        <v>1289083.4900000002</v>
      </c>
      <c r="E27" s="103">
        <f t="shared" si="10"/>
        <v>1883556.2899999998</v>
      </c>
      <c r="F27" s="103">
        <f t="shared" si="10"/>
        <v>810482.35000000009</v>
      </c>
      <c r="G27" s="103">
        <f t="shared" si="10"/>
        <v>118474.16999999998</v>
      </c>
      <c r="H27" s="103">
        <f t="shared" si="10"/>
        <v>328954.11</v>
      </c>
      <c r="I27" s="55">
        <f t="shared" si="10"/>
        <v>495755.67000000004</v>
      </c>
      <c r="J27" s="55">
        <f t="shared" si="10"/>
        <v>1923280.43</v>
      </c>
      <c r="K27" s="55">
        <f t="shared" si="10"/>
        <v>373401.45000000007</v>
      </c>
      <c r="L27" s="55">
        <f t="shared" si="10"/>
        <v>483592.02999999991</v>
      </c>
      <c r="M27" s="55">
        <f t="shared" si="10"/>
        <v>533996.88</v>
      </c>
      <c r="N27" s="55">
        <f t="shared" si="10"/>
        <v>315155.74</v>
      </c>
      <c r="O27" s="55">
        <f t="shared" si="10"/>
        <v>2875630.6899999995</v>
      </c>
      <c r="P27" s="42">
        <f t="shared" si="7"/>
        <v>8258723.5199999996</v>
      </c>
      <c r="Q27" s="63">
        <f>C27+P27</f>
        <v>19690086.82</v>
      </c>
      <c r="R27" s="64">
        <f>J27+Q27</f>
        <v>21613367.25</v>
      </c>
      <c r="S27" s="64">
        <f>Q27-R27</f>
        <v>-1923280.4299999997</v>
      </c>
    </row>
    <row r="28" spans="1:21" ht="19.899999999999999" customHeight="1" x14ac:dyDescent="0.3">
      <c r="A28" s="6" t="s">
        <v>22</v>
      </c>
      <c r="C28" s="20">
        <f t="shared" si="6"/>
        <v>11432455</v>
      </c>
      <c r="D28" s="104">
        <f t="shared" ref="D28:O28" si="11">D17+D27</f>
        <v>1289711.1900000002</v>
      </c>
      <c r="E28" s="104">
        <f t="shared" si="11"/>
        <v>1883903.1899999997</v>
      </c>
      <c r="F28" s="104">
        <f t="shared" si="11"/>
        <v>810532.15000000014</v>
      </c>
      <c r="G28" s="104">
        <f t="shared" si="11"/>
        <v>118474.16999999998</v>
      </c>
      <c r="H28" s="104">
        <f t="shared" si="11"/>
        <v>328954.11</v>
      </c>
      <c r="I28" s="20">
        <f t="shared" si="11"/>
        <v>495755.67000000004</v>
      </c>
      <c r="J28" s="20">
        <f t="shared" si="11"/>
        <v>1923280.43</v>
      </c>
      <c r="K28" s="20">
        <f>K17+K27</f>
        <v>373401.45000000007</v>
      </c>
      <c r="L28" s="20">
        <f t="shared" si="11"/>
        <v>483592.02999999991</v>
      </c>
      <c r="M28" s="20">
        <f t="shared" si="11"/>
        <v>534004.68000000005</v>
      </c>
      <c r="N28" s="20">
        <f t="shared" si="11"/>
        <v>315155.74</v>
      </c>
      <c r="O28" s="20">
        <f t="shared" si="11"/>
        <v>2875690.1899999995</v>
      </c>
      <c r="P28" s="20">
        <f t="shared" si="7"/>
        <v>8258840.6200000001</v>
      </c>
      <c r="Q28" s="19">
        <f>C28+P28</f>
        <v>19691295.620000001</v>
      </c>
      <c r="R28" s="20">
        <f>R17+R27</f>
        <v>21613367.25</v>
      </c>
      <c r="S28" s="20">
        <f>Q28-R28</f>
        <v>-1922071.629999999</v>
      </c>
    </row>
    <row r="29" spans="1:21" ht="19.899999999999999" customHeight="1" x14ac:dyDescent="0.3">
      <c r="C29" s="20"/>
      <c r="D29" s="104"/>
      <c r="E29" s="104"/>
      <c r="F29" s="104"/>
      <c r="G29" s="104"/>
      <c r="H29" s="104"/>
      <c r="I29" s="20"/>
      <c r="J29" s="20"/>
      <c r="K29" s="20"/>
      <c r="L29" s="3"/>
      <c r="P29" s="3"/>
      <c r="Q29" s="19"/>
      <c r="R29" s="20"/>
      <c r="S29" s="20"/>
    </row>
    <row r="30" spans="1:21" ht="19.899999999999999" customHeight="1" x14ac:dyDescent="0.3">
      <c r="A30" s="7" t="s">
        <v>11</v>
      </c>
      <c r="B30" s="7"/>
      <c r="C30" s="25"/>
      <c r="D30" s="67"/>
      <c r="E30" s="67"/>
      <c r="F30" s="67"/>
      <c r="G30" s="67"/>
      <c r="H30" s="67"/>
      <c r="I30" s="25"/>
      <c r="J30" s="25"/>
      <c r="K30" s="25"/>
      <c r="L30" s="3"/>
      <c r="P30" s="3"/>
      <c r="Q30" s="19"/>
      <c r="R30" s="20"/>
      <c r="S30" s="20"/>
    </row>
    <row r="31" spans="1:21" ht="19.899999999999999" customHeight="1" x14ac:dyDescent="0.3">
      <c r="A31" s="15" t="s">
        <v>23</v>
      </c>
      <c r="B31" s="16"/>
      <c r="C31" s="43"/>
      <c r="D31" s="95"/>
      <c r="E31" s="95"/>
      <c r="F31" s="95"/>
      <c r="G31" s="95"/>
      <c r="H31" s="95"/>
      <c r="I31" s="43"/>
      <c r="J31" s="43"/>
      <c r="K31" s="43"/>
      <c r="L31" s="3"/>
      <c r="P31" s="3"/>
      <c r="Q31" s="19"/>
      <c r="R31" s="20"/>
      <c r="S31" s="20"/>
    </row>
    <row r="32" spans="1:21" ht="19.899999999999999" customHeight="1" x14ac:dyDescent="0.3">
      <c r="A32" s="7" t="s">
        <v>24</v>
      </c>
      <c r="B32" s="7"/>
      <c r="C32" s="25">
        <f t="shared" ref="C32:C73" si="12">SUM(D32:O32)</f>
        <v>1031163.0700000001</v>
      </c>
      <c r="D32" s="67">
        <v>94640</v>
      </c>
      <c r="E32" s="67">
        <v>89205.67</v>
      </c>
      <c r="F32" s="67">
        <v>82480</v>
      </c>
      <c r="G32" s="67">
        <v>84673.33</v>
      </c>
      <c r="H32" s="67">
        <v>85580</v>
      </c>
      <c r="I32" s="25">
        <v>84786.66</v>
      </c>
      <c r="J32" s="25">
        <v>83978.06</v>
      </c>
      <c r="K32" s="44">
        <v>84978.06</v>
      </c>
      <c r="L32" s="18">
        <v>85420</v>
      </c>
      <c r="M32" s="18">
        <v>84381.29</v>
      </c>
      <c r="N32" s="18">
        <v>85420</v>
      </c>
      <c r="O32" s="18">
        <v>85620</v>
      </c>
      <c r="P32" s="18">
        <f t="shared" ref="P32:P73" si="13">SUM(F32:O32)</f>
        <v>847317.4</v>
      </c>
      <c r="Q32" s="19">
        <f>C32+P32</f>
        <v>1878480.4700000002</v>
      </c>
      <c r="R32" s="20"/>
      <c r="S32" s="20">
        <f>Q32-R32</f>
        <v>1878480.4700000002</v>
      </c>
    </row>
    <row r="33" spans="1:19" ht="19.899999999999999" customHeight="1" x14ac:dyDescent="0.3">
      <c r="A33" s="7" t="s">
        <v>25</v>
      </c>
      <c r="B33" s="7"/>
      <c r="C33" s="25">
        <f t="shared" si="12"/>
        <v>13860</v>
      </c>
      <c r="D33" s="67">
        <v>1100</v>
      </c>
      <c r="E33" s="67">
        <v>1100</v>
      </c>
      <c r="F33" s="67">
        <v>1220</v>
      </c>
      <c r="G33" s="67">
        <v>1160</v>
      </c>
      <c r="H33" s="67">
        <v>1160</v>
      </c>
      <c r="I33" s="25">
        <v>1160</v>
      </c>
      <c r="J33" s="25">
        <v>1160</v>
      </c>
      <c r="K33" s="44">
        <v>1160</v>
      </c>
      <c r="L33" s="18">
        <v>1160</v>
      </c>
      <c r="M33" s="18">
        <v>1160</v>
      </c>
      <c r="N33" s="18">
        <v>1160</v>
      </c>
      <c r="O33" s="18">
        <v>1160</v>
      </c>
      <c r="P33" s="18">
        <f t="shared" si="13"/>
        <v>11660</v>
      </c>
      <c r="Q33" s="19">
        <f>C33+P33</f>
        <v>25520</v>
      </c>
      <c r="R33" s="20"/>
      <c r="S33" s="20">
        <f t="shared" ref="S33:S73" si="14">Q33-R33</f>
        <v>25520</v>
      </c>
    </row>
    <row r="34" spans="1:19" ht="19.899999999999999" customHeight="1" x14ac:dyDescent="0.3">
      <c r="A34" s="7" t="s">
        <v>26</v>
      </c>
      <c r="B34" s="7"/>
      <c r="C34" s="25">
        <f t="shared" si="12"/>
        <v>80669.38</v>
      </c>
      <c r="D34" s="67">
        <v>0</v>
      </c>
      <c r="E34" s="67">
        <v>0</v>
      </c>
      <c r="F34" s="67">
        <v>0</v>
      </c>
      <c r="G34" s="67">
        <v>0</v>
      </c>
      <c r="H34" s="67">
        <v>40151.760000000002</v>
      </c>
      <c r="I34" s="25">
        <v>0</v>
      </c>
      <c r="J34" s="25">
        <v>0</v>
      </c>
      <c r="K34" s="25">
        <v>0</v>
      </c>
      <c r="L34" s="18">
        <v>0</v>
      </c>
      <c r="M34" s="18">
        <v>0</v>
      </c>
      <c r="N34" s="18">
        <v>0</v>
      </c>
      <c r="O34" s="18">
        <v>40517.620000000003</v>
      </c>
      <c r="P34" s="18">
        <f t="shared" si="13"/>
        <v>80669.38</v>
      </c>
      <c r="Q34" s="19">
        <f t="shared" ref="Q34:Q64" si="15">C34+P34</f>
        <v>161338.76</v>
      </c>
      <c r="R34" s="20"/>
      <c r="S34" s="20">
        <f t="shared" si="14"/>
        <v>161338.76</v>
      </c>
    </row>
    <row r="35" spans="1:19" ht="19.899999999999999" customHeight="1" x14ac:dyDescent="0.3">
      <c r="A35" s="7" t="s">
        <v>27</v>
      </c>
      <c r="B35" s="7"/>
      <c r="C35" s="25">
        <f t="shared" si="12"/>
        <v>128517</v>
      </c>
      <c r="D35" s="67">
        <v>11391</v>
      </c>
      <c r="E35" s="67">
        <v>10955</v>
      </c>
      <c r="F35" s="67">
        <v>10322</v>
      </c>
      <c r="G35" s="67">
        <v>10686</v>
      </c>
      <c r="H35" s="67">
        <v>10722</v>
      </c>
      <c r="I35" s="25">
        <v>10621</v>
      </c>
      <c r="J35" s="25">
        <v>10508</v>
      </c>
      <c r="K35" s="44">
        <v>10638</v>
      </c>
      <c r="L35" s="18">
        <v>10695</v>
      </c>
      <c r="M35" s="18">
        <v>10563</v>
      </c>
      <c r="N35" s="18">
        <v>10695</v>
      </c>
      <c r="O35" s="18">
        <v>10721</v>
      </c>
      <c r="P35" s="18">
        <f t="shared" si="13"/>
        <v>106171</v>
      </c>
      <c r="Q35" s="19">
        <f t="shared" si="15"/>
        <v>234688</v>
      </c>
      <c r="R35" s="20"/>
      <c r="S35" s="20">
        <f t="shared" si="14"/>
        <v>234688</v>
      </c>
    </row>
    <row r="36" spans="1:19" ht="19.899999999999999" customHeight="1" x14ac:dyDescent="0.3">
      <c r="A36" s="7" t="s">
        <v>28</v>
      </c>
      <c r="B36" s="7"/>
      <c r="C36" s="25">
        <f t="shared" si="12"/>
        <v>12328.449999999997</v>
      </c>
      <c r="D36" s="67">
        <v>1139.6500000000001</v>
      </c>
      <c r="E36" s="67">
        <v>1067.8</v>
      </c>
      <c r="F36" s="67">
        <v>981</v>
      </c>
      <c r="G36" s="67">
        <v>1015.3</v>
      </c>
      <c r="H36" s="67">
        <v>1026.5</v>
      </c>
      <c r="I36" s="25">
        <v>1014.3</v>
      </c>
      <c r="J36" s="25">
        <v>996.7</v>
      </c>
      <c r="K36" s="44">
        <v>1014.3</v>
      </c>
      <c r="L36" s="18">
        <v>1021.3</v>
      </c>
      <c r="M36" s="18">
        <v>1007.3</v>
      </c>
      <c r="N36" s="18">
        <v>1019.5</v>
      </c>
      <c r="O36" s="18">
        <v>1024.8</v>
      </c>
      <c r="P36" s="18">
        <f t="shared" si="13"/>
        <v>10121</v>
      </c>
      <c r="Q36" s="19">
        <f t="shared" si="15"/>
        <v>22449.449999999997</v>
      </c>
      <c r="R36" s="20"/>
      <c r="S36" s="20">
        <f t="shared" si="14"/>
        <v>22449.449999999997</v>
      </c>
    </row>
    <row r="37" spans="1:19" ht="19.899999999999999" customHeight="1" x14ac:dyDescent="0.3">
      <c r="A37" s="7" t="s">
        <v>29</v>
      </c>
      <c r="B37" s="7"/>
      <c r="C37" s="25">
        <f t="shared" si="12"/>
        <v>1372.9</v>
      </c>
      <c r="D37" s="67">
        <v>122.3</v>
      </c>
      <c r="E37" s="67">
        <v>115.8</v>
      </c>
      <c r="F37" s="67">
        <v>109.8</v>
      </c>
      <c r="G37" s="67">
        <v>115</v>
      </c>
      <c r="H37" s="67">
        <v>115</v>
      </c>
      <c r="I37" s="25">
        <v>113.6</v>
      </c>
      <c r="J37" s="25">
        <v>111.6</v>
      </c>
      <c r="K37" s="44">
        <v>113.6</v>
      </c>
      <c r="L37" s="18">
        <v>114.4</v>
      </c>
      <c r="M37" s="18">
        <v>112.8</v>
      </c>
      <c r="N37" s="18">
        <v>114.2</v>
      </c>
      <c r="O37" s="18">
        <v>114.8</v>
      </c>
      <c r="P37" s="18">
        <f t="shared" si="13"/>
        <v>1134.8</v>
      </c>
      <c r="Q37" s="19">
        <f t="shared" si="15"/>
        <v>2507.6999999999998</v>
      </c>
      <c r="R37" s="20"/>
      <c r="S37" s="20">
        <f t="shared" si="14"/>
        <v>2507.6999999999998</v>
      </c>
    </row>
    <row r="38" spans="1:19" ht="19.899999999999999" customHeight="1" x14ac:dyDescent="0.3">
      <c r="A38" s="7" t="s">
        <v>30</v>
      </c>
      <c r="B38" s="7"/>
      <c r="C38" s="25">
        <f t="shared" si="12"/>
        <v>878</v>
      </c>
      <c r="D38" s="67">
        <v>0</v>
      </c>
      <c r="E38" s="67">
        <v>0</v>
      </c>
      <c r="F38" s="67">
        <v>88</v>
      </c>
      <c r="G38" s="67">
        <v>0</v>
      </c>
      <c r="H38" s="67">
        <v>100</v>
      </c>
      <c r="I38" s="25">
        <v>0</v>
      </c>
      <c r="J38" s="25">
        <v>0</v>
      </c>
      <c r="K38" s="44">
        <v>590</v>
      </c>
      <c r="L38" s="18">
        <v>100</v>
      </c>
      <c r="M38" s="18">
        <v>0</v>
      </c>
      <c r="N38" s="18">
        <v>0</v>
      </c>
      <c r="O38" s="18">
        <v>0</v>
      </c>
      <c r="P38" s="18">
        <f t="shared" si="13"/>
        <v>878</v>
      </c>
      <c r="Q38" s="19">
        <f t="shared" si="15"/>
        <v>1756</v>
      </c>
      <c r="R38" s="20"/>
      <c r="S38" s="20">
        <f t="shared" si="14"/>
        <v>1756</v>
      </c>
    </row>
    <row r="39" spans="1:19" ht="19.899999999999999" customHeight="1" x14ac:dyDescent="0.3">
      <c r="A39" s="7" t="s">
        <v>31</v>
      </c>
      <c r="B39" s="7"/>
      <c r="C39" s="25">
        <f t="shared" si="12"/>
        <v>3396.79</v>
      </c>
      <c r="D39" s="67">
        <v>180</v>
      </c>
      <c r="E39" s="67">
        <v>180</v>
      </c>
      <c r="F39" s="67">
        <v>1416.79</v>
      </c>
      <c r="G39" s="67">
        <v>180</v>
      </c>
      <c r="H39" s="67">
        <v>180</v>
      </c>
      <c r="I39" s="25">
        <v>180</v>
      </c>
      <c r="J39" s="25">
        <v>180</v>
      </c>
      <c r="K39" s="44">
        <v>180</v>
      </c>
      <c r="L39" s="18">
        <v>180</v>
      </c>
      <c r="M39" s="18">
        <v>297.20999999999998</v>
      </c>
      <c r="N39" s="18">
        <v>62.79</v>
      </c>
      <c r="O39" s="18">
        <v>180</v>
      </c>
      <c r="P39" s="18">
        <f t="shared" si="13"/>
        <v>3036.79</v>
      </c>
      <c r="Q39" s="19">
        <f t="shared" si="15"/>
        <v>6433.58</v>
      </c>
      <c r="R39" s="20"/>
      <c r="S39" s="20">
        <f t="shared" si="14"/>
        <v>6433.58</v>
      </c>
    </row>
    <row r="40" spans="1:19" ht="19.899999999999999" customHeight="1" x14ac:dyDescent="0.3">
      <c r="A40" s="7" t="s">
        <v>32</v>
      </c>
      <c r="B40" s="7"/>
      <c r="C40" s="25">
        <f t="shared" si="12"/>
        <v>43916.76</v>
      </c>
      <c r="D40" s="67">
        <v>44562.02</v>
      </c>
      <c r="E40" s="67">
        <v>0</v>
      </c>
      <c r="F40" s="67">
        <v>0</v>
      </c>
      <c r="G40" s="67">
        <v>-2651.95</v>
      </c>
      <c r="H40" s="67">
        <v>0</v>
      </c>
      <c r="I40" s="25">
        <v>-217.15</v>
      </c>
      <c r="J40" s="25">
        <v>0</v>
      </c>
      <c r="K40" s="44">
        <v>2262.91</v>
      </c>
      <c r="L40" s="18">
        <v>0</v>
      </c>
      <c r="M40" s="18">
        <v>0</v>
      </c>
      <c r="N40" s="18">
        <v>-39.07</v>
      </c>
      <c r="O40" s="18">
        <v>0</v>
      </c>
      <c r="P40" s="18">
        <f t="shared" si="13"/>
        <v>-645.2600000000001</v>
      </c>
      <c r="Q40" s="19">
        <f t="shared" si="15"/>
        <v>43271.5</v>
      </c>
      <c r="R40" s="20"/>
      <c r="S40" s="20">
        <f t="shared" si="14"/>
        <v>43271.5</v>
      </c>
    </row>
    <row r="41" spans="1:19" ht="19.899999999999999" customHeight="1" x14ac:dyDescent="0.3">
      <c r="A41" s="7" t="s">
        <v>130</v>
      </c>
      <c r="B41" s="7"/>
      <c r="C41" s="25">
        <f t="shared" si="12"/>
        <v>35399.68</v>
      </c>
      <c r="D41" s="67"/>
      <c r="E41" s="67"/>
      <c r="F41" s="67"/>
      <c r="G41" s="67"/>
      <c r="H41" s="67"/>
      <c r="I41" s="25"/>
      <c r="J41" s="25"/>
      <c r="K41" s="44">
        <v>0</v>
      </c>
      <c r="L41" s="18">
        <v>35399.68</v>
      </c>
      <c r="M41" s="18">
        <v>0</v>
      </c>
      <c r="N41" s="18">
        <v>0</v>
      </c>
      <c r="O41" s="18">
        <v>0</v>
      </c>
      <c r="P41" s="18"/>
      <c r="Q41" s="19">
        <f t="shared" si="15"/>
        <v>35399.68</v>
      </c>
      <c r="R41" s="20"/>
      <c r="S41" s="20"/>
    </row>
    <row r="42" spans="1:19" ht="19.899999999999999" customHeight="1" x14ac:dyDescent="0.3">
      <c r="A42" s="7" t="s">
        <v>33</v>
      </c>
      <c r="B42" s="7"/>
      <c r="C42" s="25">
        <f t="shared" si="12"/>
        <v>7210.55</v>
      </c>
      <c r="D42" s="67">
        <v>496.8</v>
      </c>
      <c r="E42" s="67">
        <v>869</v>
      </c>
      <c r="F42" s="67">
        <v>1050</v>
      </c>
      <c r="G42" s="67">
        <v>343.65</v>
      </c>
      <c r="H42" s="67">
        <v>0</v>
      </c>
      <c r="I42" s="25">
        <v>665</v>
      </c>
      <c r="J42" s="25">
        <v>700</v>
      </c>
      <c r="K42" s="44">
        <v>451.65</v>
      </c>
      <c r="L42" s="18">
        <v>466.7</v>
      </c>
      <c r="M42" s="18">
        <v>700</v>
      </c>
      <c r="N42" s="18">
        <v>700</v>
      </c>
      <c r="O42" s="18">
        <v>767.75</v>
      </c>
      <c r="P42" s="18">
        <f>SUM(F42:O42)</f>
        <v>5844.75</v>
      </c>
      <c r="Q42" s="19">
        <f t="shared" si="15"/>
        <v>13055.3</v>
      </c>
      <c r="R42" s="20"/>
      <c r="S42" s="20">
        <f t="shared" si="14"/>
        <v>13055.3</v>
      </c>
    </row>
    <row r="43" spans="1:19" ht="19.899999999999999" customHeight="1" x14ac:dyDescent="0.3">
      <c r="A43" s="7" t="s">
        <v>34</v>
      </c>
      <c r="B43" s="7"/>
      <c r="C43" s="25">
        <f t="shared" si="12"/>
        <v>11073.94</v>
      </c>
      <c r="D43" s="67">
        <v>673.7</v>
      </c>
      <c r="E43" s="67">
        <v>1779.93</v>
      </c>
      <c r="F43" s="67">
        <v>1410.13</v>
      </c>
      <c r="G43" s="67">
        <v>88.98</v>
      </c>
      <c r="H43" s="67">
        <v>622.91999999999996</v>
      </c>
      <c r="I43" s="25">
        <v>934.08</v>
      </c>
      <c r="J43" s="25">
        <v>665</v>
      </c>
      <c r="K43" s="44">
        <v>1059.77</v>
      </c>
      <c r="L43" s="18">
        <v>945.27</v>
      </c>
      <c r="M43" s="18">
        <v>732.81</v>
      </c>
      <c r="N43" s="18">
        <v>794.29</v>
      </c>
      <c r="O43" s="18">
        <v>1367.06</v>
      </c>
      <c r="P43" s="18">
        <f t="shared" si="13"/>
        <v>8620.31</v>
      </c>
      <c r="Q43" s="19">
        <f>C43+P43</f>
        <v>19694.25</v>
      </c>
      <c r="R43" s="20"/>
      <c r="S43" s="20">
        <f t="shared" si="14"/>
        <v>19694.25</v>
      </c>
    </row>
    <row r="44" spans="1:19" ht="19.899999999999999" customHeight="1" x14ac:dyDescent="0.3">
      <c r="A44" s="7" t="s">
        <v>36</v>
      </c>
      <c r="B44" s="7"/>
      <c r="C44" s="25">
        <f t="shared" si="12"/>
        <v>0</v>
      </c>
      <c r="D44" s="67">
        <v>0</v>
      </c>
      <c r="E44" s="67">
        <v>0</v>
      </c>
      <c r="F44" s="67">
        <v>0</v>
      </c>
      <c r="G44" s="67">
        <v>0</v>
      </c>
      <c r="H44" s="67">
        <v>0</v>
      </c>
      <c r="I44" s="25">
        <v>0</v>
      </c>
      <c r="J44" s="18">
        <v>0</v>
      </c>
      <c r="K44" s="25">
        <v>0</v>
      </c>
      <c r="L44" s="18">
        <v>0</v>
      </c>
      <c r="M44" s="18">
        <v>0</v>
      </c>
      <c r="N44" s="18">
        <v>0</v>
      </c>
      <c r="O44" s="18">
        <v>0</v>
      </c>
      <c r="P44" s="18">
        <f t="shared" si="13"/>
        <v>0</v>
      </c>
      <c r="Q44" s="19">
        <f t="shared" si="15"/>
        <v>0</v>
      </c>
      <c r="R44" s="20"/>
      <c r="S44" s="20">
        <f t="shared" si="14"/>
        <v>0</v>
      </c>
    </row>
    <row r="45" spans="1:19" ht="19.899999999999999" customHeight="1" x14ac:dyDescent="0.3">
      <c r="A45" s="7" t="s">
        <v>37</v>
      </c>
      <c r="B45" s="7"/>
      <c r="C45" s="25">
        <f t="shared" si="12"/>
        <v>3325</v>
      </c>
      <c r="D45" s="67">
        <v>0</v>
      </c>
      <c r="E45" s="67">
        <v>0</v>
      </c>
      <c r="F45" s="67">
        <v>0</v>
      </c>
      <c r="G45" s="67">
        <v>0</v>
      </c>
      <c r="H45" s="67">
        <v>0</v>
      </c>
      <c r="I45" s="25">
        <v>0</v>
      </c>
      <c r="J45" s="45">
        <v>0</v>
      </c>
      <c r="K45" s="25">
        <v>0</v>
      </c>
      <c r="L45" s="18">
        <v>3325</v>
      </c>
      <c r="M45" s="18">
        <v>0</v>
      </c>
      <c r="N45" s="18">
        <v>0</v>
      </c>
      <c r="O45" s="18">
        <v>0</v>
      </c>
      <c r="P45" s="18">
        <f t="shared" si="13"/>
        <v>3325</v>
      </c>
      <c r="Q45" s="19">
        <f t="shared" si="15"/>
        <v>6650</v>
      </c>
      <c r="R45" s="20"/>
      <c r="S45" s="20">
        <f t="shared" si="14"/>
        <v>6650</v>
      </c>
    </row>
    <row r="46" spans="1:19" ht="19.899999999999999" customHeight="1" x14ac:dyDescent="0.3">
      <c r="A46" s="7" t="s">
        <v>38</v>
      </c>
      <c r="B46" s="7"/>
      <c r="C46" s="25">
        <f t="shared" si="12"/>
        <v>0</v>
      </c>
      <c r="D46" s="67">
        <v>0</v>
      </c>
      <c r="E46" s="67">
        <v>0</v>
      </c>
      <c r="F46" s="67">
        <v>0</v>
      </c>
      <c r="G46" s="67">
        <v>0</v>
      </c>
      <c r="H46" s="67">
        <v>0</v>
      </c>
      <c r="I46" s="25">
        <v>0</v>
      </c>
      <c r="J46" s="45">
        <v>0</v>
      </c>
      <c r="K46" s="25">
        <v>0</v>
      </c>
      <c r="L46" s="18">
        <v>0</v>
      </c>
      <c r="M46" s="18">
        <v>0</v>
      </c>
      <c r="N46" s="18">
        <v>0</v>
      </c>
      <c r="O46" s="18">
        <v>0</v>
      </c>
      <c r="P46" s="18">
        <f t="shared" si="13"/>
        <v>0</v>
      </c>
      <c r="Q46" s="19">
        <f t="shared" si="15"/>
        <v>0</v>
      </c>
      <c r="R46" s="20"/>
      <c r="S46" s="20">
        <f t="shared" si="14"/>
        <v>0</v>
      </c>
    </row>
    <row r="47" spans="1:19" ht="19.899999999999999" customHeight="1" x14ac:dyDescent="0.3">
      <c r="A47" s="7" t="s">
        <v>39</v>
      </c>
      <c r="B47" s="7"/>
      <c r="C47" s="25">
        <f t="shared" si="12"/>
        <v>3125</v>
      </c>
      <c r="D47" s="67">
        <v>0</v>
      </c>
      <c r="E47" s="67">
        <v>3125</v>
      </c>
      <c r="F47" s="67">
        <v>0</v>
      </c>
      <c r="G47" s="67">
        <v>0</v>
      </c>
      <c r="H47" s="67">
        <v>0</v>
      </c>
      <c r="I47" s="25">
        <v>0</v>
      </c>
      <c r="J47" s="45">
        <v>0</v>
      </c>
      <c r="K47" s="25">
        <v>0</v>
      </c>
      <c r="L47" s="18">
        <v>0</v>
      </c>
      <c r="M47" s="18">
        <v>0</v>
      </c>
      <c r="N47" s="18">
        <v>0</v>
      </c>
      <c r="O47" s="18">
        <v>0</v>
      </c>
      <c r="P47" s="18">
        <f t="shared" si="13"/>
        <v>0</v>
      </c>
      <c r="Q47" s="19">
        <f t="shared" si="15"/>
        <v>3125</v>
      </c>
      <c r="R47" s="20"/>
      <c r="S47" s="20">
        <f t="shared" si="14"/>
        <v>3125</v>
      </c>
    </row>
    <row r="48" spans="1:19" ht="19.899999999999999" customHeight="1" x14ac:dyDescent="0.3">
      <c r="A48" s="7" t="s">
        <v>40</v>
      </c>
      <c r="B48" s="7"/>
      <c r="C48" s="25">
        <f t="shared" si="12"/>
        <v>25940.640000000003</v>
      </c>
      <c r="D48" s="67">
        <v>1261.4000000000001</v>
      </c>
      <c r="E48" s="67">
        <v>2706.05</v>
      </c>
      <c r="F48" s="67">
        <v>1756.45</v>
      </c>
      <c r="G48" s="67">
        <v>1282.9000000000001</v>
      </c>
      <c r="H48" s="67">
        <v>3107.95</v>
      </c>
      <c r="I48" s="25">
        <v>2669.6</v>
      </c>
      <c r="J48" s="25">
        <v>2060.85</v>
      </c>
      <c r="K48" s="44">
        <v>2012</v>
      </c>
      <c r="L48" s="18">
        <v>2005.9</v>
      </c>
      <c r="M48" s="18">
        <v>2192.14</v>
      </c>
      <c r="N48" s="18">
        <v>2487.15</v>
      </c>
      <c r="O48" s="18">
        <v>2398.25</v>
      </c>
      <c r="P48" s="18">
        <f t="shared" si="13"/>
        <v>21973.190000000002</v>
      </c>
      <c r="Q48" s="19">
        <f t="shared" si="15"/>
        <v>47913.83</v>
      </c>
      <c r="R48" s="20"/>
      <c r="S48" s="20">
        <f t="shared" si="14"/>
        <v>47913.83</v>
      </c>
    </row>
    <row r="49" spans="1:19" ht="19.899999999999999" customHeight="1" x14ac:dyDescent="0.3">
      <c r="A49" s="7" t="s">
        <v>41</v>
      </c>
      <c r="B49" s="7"/>
      <c r="C49" s="25">
        <f t="shared" si="12"/>
        <v>5604.73</v>
      </c>
      <c r="D49" s="67">
        <v>69.599999999999994</v>
      </c>
      <c r="E49" s="67">
        <v>761.25</v>
      </c>
      <c r="F49" s="67">
        <v>0</v>
      </c>
      <c r="G49" s="67">
        <v>0</v>
      </c>
      <c r="H49" s="67">
        <v>8</v>
      </c>
      <c r="I49" s="25">
        <v>1629.87</v>
      </c>
      <c r="J49" s="25">
        <v>1407.16</v>
      </c>
      <c r="K49" s="44">
        <v>0</v>
      </c>
      <c r="L49" s="18">
        <v>1239</v>
      </c>
      <c r="M49" s="18">
        <v>151.9</v>
      </c>
      <c r="N49" s="18">
        <v>268</v>
      </c>
      <c r="O49" s="18">
        <v>69.95</v>
      </c>
      <c r="P49" s="18">
        <f t="shared" si="13"/>
        <v>4773.8799999999992</v>
      </c>
      <c r="Q49" s="19">
        <f t="shared" si="15"/>
        <v>10378.609999999999</v>
      </c>
      <c r="R49" s="20"/>
      <c r="S49" s="20">
        <f t="shared" si="14"/>
        <v>10378.609999999999</v>
      </c>
    </row>
    <row r="50" spans="1:19" ht="19.899999999999999" customHeight="1" x14ac:dyDescent="0.3">
      <c r="A50" s="7" t="s">
        <v>42</v>
      </c>
      <c r="B50" s="7"/>
      <c r="C50" s="25">
        <f t="shared" si="12"/>
        <v>100978.35</v>
      </c>
      <c r="D50" s="67">
        <v>10064</v>
      </c>
      <c r="E50" s="67">
        <v>10064</v>
      </c>
      <c r="F50" s="67">
        <v>10064</v>
      </c>
      <c r="G50" s="67">
        <v>0</v>
      </c>
      <c r="H50" s="67">
        <v>0</v>
      </c>
      <c r="I50" s="25">
        <v>10064</v>
      </c>
      <c r="J50" s="25">
        <v>10064</v>
      </c>
      <c r="K50" s="44">
        <v>10064</v>
      </c>
      <c r="L50" s="18">
        <v>10064</v>
      </c>
      <c r="M50" s="18">
        <v>10064</v>
      </c>
      <c r="N50" s="18">
        <v>10402.35</v>
      </c>
      <c r="O50" s="18">
        <v>10064</v>
      </c>
      <c r="P50" s="18">
        <f t="shared" si="13"/>
        <v>80850.350000000006</v>
      </c>
      <c r="Q50" s="19">
        <f t="shared" si="15"/>
        <v>181828.7</v>
      </c>
      <c r="R50" s="20"/>
      <c r="S50" s="20">
        <f t="shared" si="14"/>
        <v>181828.7</v>
      </c>
    </row>
    <row r="51" spans="1:19" ht="19.899999999999999" customHeight="1" x14ac:dyDescent="0.3">
      <c r="A51" s="7" t="s">
        <v>43</v>
      </c>
      <c r="B51" s="7"/>
      <c r="C51" s="25">
        <f t="shared" si="12"/>
        <v>3461.97</v>
      </c>
      <c r="D51" s="67">
        <v>245.5</v>
      </c>
      <c r="E51" s="67">
        <v>157</v>
      </c>
      <c r="F51" s="67">
        <v>167.9</v>
      </c>
      <c r="G51" s="67">
        <v>0</v>
      </c>
      <c r="H51" s="67">
        <v>165.3</v>
      </c>
      <c r="I51" s="25">
        <v>230.2</v>
      </c>
      <c r="J51" s="25">
        <v>496.4</v>
      </c>
      <c r="K51" s="44">
        <v>649.70000000000005</v>
      </c>
      <c r="L51" s="18">
        <v>267</v>
      </c>
      <c r="M51" s="18">
        <v>56</v>
      </c>
      <c r="N51" s="18">
        <v>660.53</v>
      </c>
      <c r="O51" s="18">
        <v>366.44</v>
      </c>
      <c r="P51" s="18">
        <f t="shared" si="13"/>
        <v>3059.4700000000003</v>
      </c>
      <c r="Q51" s="19">
        <f t="shared" si="15"/>
        <v>6521.4400000000005</v>
      </c>
      <c r="R51" s="20"/>
      <c r="S51" s="20">
        <f t="shared" si="14"/>
        <v>6521.4400000000005</v>
      </c>
    </row>
    <row r="52" spans="1:19" ht="19.899999999999999" customHeight="1" x14ac:dyDescent="0.3">
      <c r="A52" s="7" t="s">
        <v>44</v>
      </c>
      <c r="B52" s="7"/>
      <c r="C52" s="25">
        <f t="shared" si="12"/>
        <v>17095.7</v>
      </c>
      <c r="D52" s="67">
        <v>320</v>
      </c>
      <c r="E52" s="67">
        <v>1329.52</v>
      </c>
      <c r="F52" s="67">
        <v>320</v>
      </c>
      <c r="G52" s="67">
        <v>718.82</v>
      </c>
      <c r="H52" s="67">
        <v>1024.52</v>
      </c>
      <c r="I52" s="25">
        <v>1187.25</v>
      </c>
      <c r="J52" s="25">
        <v>1446.99</v>
      </c>
      <c r="K52" s="44">
        <v>4648.72</v>
      </c>
      <c r="L52" s="18">
        <v>320</v>
      </c>
      <c r="M52" s="18">
        <v>1436.25</v>
      </c>
      <c r="N52" s="18">
        <v>947.43</v>
      </c>
      <c r="O52" s="18">
        <v>3396.2</v>
      </c>
      <c r="P52" s="18">
        <f t="shared" si="13"/>
        <v>15446.18</v>
      </c>
      <c r="Q52" s="19">
        <f t="shared" si="15"/>
        <v>32541.88</v>
      </c>
      <c r="R52" s="20"/>
      <c r="S52" s="20">
        <f t="shared" si="14"/>
        <v>32541.88</v>
      </c>
    </row>
    <row r="53" spans="1:19" ht="19.899999999999999" customHeight="1" x14ac:dyDescent="0.3">
      <c r="A53" s="7" t="s">
        <v>45</v>
      </c>
      <c r="B53" s="7"/>
      <c r="C53" s="25">
        <f t="shared" si="12"/>
        <v>720.5</v>
      </c>
      <c r="D53" s="67">
        <v>0</v>
      </c>
      <c r="E53" s="67">
        <v>0</v>
      </c>
      <c r="F53" s="67">
        <v>0</v>
      </c>
      <c r="G53" s="67">
        <v>0</v>
      </c>
      <c r="H53" s="67">
        <v>179</v>
      </c>
      <c r="I53" s="25">
        <v>393</v>
      </c>
      <c r="J53" s="25">
        <v>0</v>
      </c>
      <c r="K53" s="25">
        <v>0</v>
      </c>
      <c r="L53" s="18">
        <v>0</v>
      </c>
      <c r="M53" s="18">
        <v>0</v>
      </c>
      <c r="N53" s="18">
        <v>148.5</v>
      </c>
      <c r="O53" s="18">
        <v>0</v>
      </c>
      <c r="P53" s="18">
        <f t="shared" si="13"/>
        <v>720.5</v>
      </c>
      <c r="Q53" s="19">
        <f t="shared" si="15"/>
        <v>1441</v>
      </c>
      <c r="R53" s="20"/>
      <c r="S53" s="20">
        <f t="shared" si="14"/>
        <v>1441</v>
      </c>
    </row>
    <row r="54" spans="1:19" ht="19.899999999999999" customHeight="1" x14ac:dyDescent="0.3">
      <c r="A54" s="7" t="s">
        <v>46</v>
      </c>
      <c r="B54" s="7"/>
      <c r="C54" s="25">
        <f t="shared" si="12"/>
        <v>32523.100000000002</v>
      </c>
      <c r="D54" s="67">
        <v>114.5</v>
      </c>
      <c r="E54" s="67">
        <v>1987.2</v>
      </c>
      <c r="F54" s="67">
        <v>858.4</v>
      </c>
      <c r="G54" s="67">
        <v>0</v>
      </c>
      <c r="H54" s="67">
        <v>3406.7</v>
      </c>
      <c r="I54" s="25">
        <v>3209.5</v>
      </c>
      <c r="J54" s="25">
        <f>1079.4+760</f>
        <v>1839.4</v>
      </c>
      <c r="K54" s="44">
        <v>3109.3</v>
      </c>
      <c r="L54" s="18">
        <v>11917.4</v>
      </c>
      <c r="M54" s="18">
        <v>2119.5</v>
      </c>
      <c r="N54" s="18">
        <v>861</v>
      </c>
      <c r="O54" s="18">
        <v>3100.2</v>
      </c>
      <c r="P54" s="18">
        <f t="shared" si="13"/>
        <v>30421.399999999998</v>
      </c>
      <c r="Q54" s="19">
        <f t="shared" si="15"/>
        <v>62944.5</v>
      </c>
      <c r="R54" s="20"/>
      <c r="S54" s="20">
        <f>Q54-R54</f>
        <v>62944.5</v>
      </c>
    </row>
    <row r="55" spans="1:19" ht="19.899999999999999" customHeight="1" x14ac:dyDescent="0.3">
      <c r="A55" s="7" t="s">
        <v>47</v>
      </c>
      <c r="B55" s="7"/>
      <c r="C55" s="25">
        <f t="shared" si="12"/>
        <v>3695.7</v>
      </c>
      <c r="D55" s="67">
        <v>0</v>
      </c>
      <c r="E55" s="67">
        <v>1155.3499999999999</v>
      </c>
      <c r="F55" s="67">
        <v>425</v>
      </c>
      <c r="G55" s="67">
        <v>0</v>
      </c>
      <c r="H55" s="67">
        <v>192.65</v>
      </c>
      <c r="I55" s="25">
        <v>0</v>
      </c>
      <c r="J55" s="25">
        <v>322.8</v>
      </c>
      <c r="K55" s="44">
        <v>709.1</v>
      </c>
      <c r="L55" s="18">
        <v>355.25</v>
      </c>
      <c r="M55" s="18">
        <v>161.1</v>
      </c>
      <c r="N55" s="18">
        <v>149.5</v>
      </c>
      <c r="O55" s="18">
        <v>224.95</v>
      </c>
      <c r="P55" s="18">
        <f t="shared" si="13"/>
        <v>2540.35</v>
      </c>
      <c r="Q55" s="19">
        <f>C55+P55</f>
        <v>6236.0499999999993</v>
      </c>
      <c r="R55" s="20"/>
      <c r="S55" s="20">
        <f t="shared" si="14"/>
        <v>6236.0499999999993</v>
      </c>
    </row>
    <row r="56" spans="1:19" ht="19.899999999999999" customHeight="1" x14ac:dyDescent="0.3">
      <c r="A56" s="7" t="s">
        <v>48</v>
      </c>
      <c r="B56" s="7"/>
      <c r="C56" s="25">
        <f t="shared" si="12"/>
        <v>679</v>
      </c>
      <c r="D56" s="67">
        <v>165</v>
      </c>
      <c r="E56" s="67">
        <v>0</v>
      </c>
      <c r="F56" s="67">
        <v>0</v>
      </c>
      <c r="G56" s="67">
        <v>0</v>
      </c>
      <c r="H56" s="67">
        <v>0</v>
      </c>
      <c r="I56" s="25">
        <v>301</v>
      </c>
      <c r="J56" s="25">
        <v>0</v>
      </c>
      <c r="K56" s="25">
        <v>29</v>
      </c>
      <c r="L56" s="18">
        <v>85</v>
      </c>
      <c r="M56" s="18">
        <v>0</v>
      </c>
      <c r="N56" s="18">
        <v>0</v>
      </c>
      <c r="O56" s="18">
        <v>99</v>
      </c>
      <c r="P56" s="18">
        <f t="shared" si="13"/>
        <v>514</v>
      </c>
      <c r="Q56" s="19">
        <f t="shared" si="15"/>
        <v>1193</v>
      </c>
      <c r="R56" s="20"/>
      <c r="S56" s="20">
        <f t="shared" si="14"/>
        <v>1193</v>
      </c>
    </row>
    <row r="57" spans="1:19" ht="19.899999999999999" customHeight="1" x14ac:dyDescent="0.3">
      <c r="A57" s="7" t="s">
        <v>49</v>
      </c>
      <c r="B57" s="7"/>
      <c r="C57" s="25">
        <f t="shared" si="12"/>
        <v>1528.6</v>
      </c>
      <c r="D57" s="67">
        <v>80</v>
      </c>
      <c r="E57" s="67">
        <v>472.8</v>
      </c>
      <c r="F57" s="67">
        <v>0</v>
      </c>
      <c r="G57" s="67">
        <v>0</v>
      </c>
      <c r="H57" s="67">
        <v>29.4</v>
      </c>
      <c r="I57" s="25">
        <v>34.5</v>
      </c>
      <c r="J57" s="25">
        <v>743.9</v>
      </c>
      <c r="K57" s="44">
        <v>32</v>
      </c>
      <c r="L57" s="18">
        <v>48</v>
      </c>
      <c r="M57" s="18">
        <v>32</v>
      </c>
      <c r="N57" s="18">
        <v>8</v>
      </c>
      <c r="O57" s="18">
        <v>48</v>
      </c>
      <c r="P57" s="18">
        <f t="shared" si="13"/>
        <v>975.8</v>
      </c>
      <c r="Q57" s="19">
        <f t="shared" si="15"/>
        <v>2504.3999999999996</v>
      </c>
      <c r="R57" s="20"/>
      <c r="S57" s="20">
        <f t="shared" si="14"/>
        <v>2504.3999999999996</v>
      </c>
    </row>
    <row r="58" spans="1:19" ht="19.899999999999999" customHeight="1" x14ac:dyDescent="0.3">
      <c r="A58" s="7" t="s">
        <v>50</v>
      </c>
      <c r="B58" s="7"/>
      <c r="C58" s="25">
        <f t="shared" si="12"/>
        <v>-0.72</v>
      </c>
      <c r="D58" s="67">
        <v>-0.72</v>
      </c>
      <c r="E58" s="67">
        <v>0</v>
      </c>
      <c r="F58" s="67">
        <v>0</v>
      </c>
      <c r="G58" s="67">
        <v>0</v>
      </c>
      <c r="H58" s="67">
        <v>0</v>
      </c>
      <c r="I58" s="25">
        <v>0</v>
      </c>
      <c r="J58" s="25">
        <v>0</v>
      </c>
      <c r="K58" s="25">
        <v>0</v>
      </c>
      <c r="L58" s="18">
        <v>0</v>
      </c>
      <c r="M58" s="18">
        <v>0</v>
      </c>
      <c r="N58" s="18">
        <v>0</v>
      </c>
      <c r="O58" s="18">
        <v>0</v>
      </c>
      <c r="P58" s="18">
        <f t="shared" si="13"/>
        <v>0</v>
      </c>
      <c r="Q58" s="19">
        <f t="shared" si="15"/>
        <v>-0.72</v>
      </c>
      <c r="R58" s="20"/>
      <c r="S58" s="20">
        <f t="shared" si="14"/>
        <v>-0.72</v>
      </c>
    </row>
    <row r="59" spans="1:19" ht="19.899999999999999" customHeight="1" x14ac:dyDescent="0.3">
      <c r="A59" s="7" t="s">
        <v>51</v>
      </c>
      <c r="B59" s="7"/>
      <c r="C59" s="25">
        <f t="shared" si="12"/>
        <v>20053.299999999996</v>
      </c>
      <c r="D59" s="67">
        <v>0</v>
      </c>
      <c r="E59" s="67">
        <v>2176.9499999999998</v>
      </c>
      <c r="F59" s="67">
        <v>2363.71</v>
      </c>
      <c r="G59" s="67">
        <v>0</v>
      </c>
      <c r="H59" s="67">
        <v>4341.1899999999996</v>
      </c>
      <c r="I59" s="25">
        <v>0</v>
      </c>
      <c r="J59" s="25">
        <v>212.5</v>
      </c>
      <c r="K59" s="44">
        <v>1743.15</v>
      </c>
      <c r="L59" s="18">
        <v>924.15</v>
      </c>
      <c r="M59" s="18">
        <v>2983.05</v>
      </c>
      <c r="N59" s="18">
        <v>1998.5</v>
      </c>
      <c r="O59" s="18">
        <v>3310.1</v>
      </c>
      <c r="P59" s="18">
        <f t="shared" si="13"/>
        <v>17876.349999999999</v>
      </c>
      <c r="Q59" s="19">
        <f t="shared" si="15"/>
        <v>37929.649999999994</v>
      </c>
      <c r="R59" s="20"/>
      <c r="S59" s="20">
        <f t="shared" si="14"/>
        <v>37929.649999999994</v>
      </c>
    </row>
    <row r="60" spans="1:19" ht="19.899999999999999" customHeight="1" x14ac:dyDescent="0.3">
      <c r="A60" s="7" t="s">
        <v>52</v>
      </c>
      <c r="B60" s="7"/>
      <c r="C60" s="25">
        <f t="shared" si="12"/>
        <v>0</v>
      </c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25">
        <v>0</v>
      </c>
      <c r="J60" s="25">
        <v>0</v>
      </c>
      <c r="K60" s="25">
        <v>0</v>
      </c>
      <c r="L60" s="18">
        <v>0</v>
      </c>
      <c r="M60" s="18">
        <v>0</v>
      </c>
      <c r="N60" s="18">
        <v>0</v>
      </c>
      <c r="O60" s="18">
        <v>0</v>
      </c>
      <c r="P60" s="18">
        <f t="shared" si="13"/>
        <v>0</v>
      </c>
      <c r="Q60" s="19">
        <f t="shared" si="15"/>
        <v>0</v>
      </c>
      <c r="R60" s="20"/>
      <c r="S60" s="20">
        <f t="shared" si="14"/>
        <v>0</v>
      </c>
    </row>
    <row r="61" spans="1:19" ht="19.899999999999999" customHeight="1" x14ac:dyDescent="0.3">
      <c r="A61" s="7" t="s">
        <v>53</v>
      </c>
      <c r="B61" s="7"/>
      <c r="C61" s="25">
        <f t="shared" si="12"/>
        <v>1518</v>
      </c>
      <c r="D61" s="67">
        <v>0</v>
      </c>
      <c r="E61" s="67">
        <v>0</v>
      </c>
      <c r="F61" s="67">
        <v>0</v>
      </c>
      <c r="G61" s="67">
        <v>0</v>
      </c>
      <c r="H61" s="67">
        <v>1518</v>
      </c>
      <c r="I61" s="25">
        <v>0</v>
      </c>
      <c r="J61" s="45">
        <v>0</v>
      </c>
      <c r="K61" s="25">
        <v>0</v>
      </c>
      <c r="L61" s="18">
        <v>0</v>
      </c>
      <c r="M61" s="18">
        <v>0</v>
      </c>
      <c r="N61" s="18">
        <v>0</v>
      </c>
      <c r="O61" s="18">
        <v>0</v>
      </c>
      <c r="P61" s="18">
        <f t="shared" si="13"/>
        <v>1518</v>
      </c>
      <c r="Q61" s="19">
        <f t="shared" si="15"/>
        <v>3036</v>
      </c>
      <c r="R61" s="20"/>
      <c r="S61" s="20">
        <f t="shared" si="14"/>
        <v>3036</v>
      </c>
    </row>
    <row r="62" spans="1:19" ht="19.899999999999999" customHeight="1" x14ac:dyDescent="0.3">
      <c r="A62" s="7" t="s">
        <v>54</v>
      </c>
      <c r="B62" s="7"/>
      <c r="C62" s="25">
        <f t="shared" si="12"/>
        <v>3700</v>
      </c>
      <c r="D62" s="67">
        <v>0</v>
      </c>
      <c r="E62" s="67">
        <v>0</v>
      </c>
      <c r="F62" s="67">
        <v>0</v>
      </c>
      <c r="G62" s="67">
        <v>0</v>
      </c>
      <c r="H62" s="67">
        <v>0</v>
      </c>
      <c r="I62" s="25">
        <v>0</v>
      </c>
      <c r="J62" s="45">
        <v>0</v>
      </c>
      <c r="K62" s="25">
        <v>0</v>
      </c>
      <c r="L62" s="18">
        <v>0</v>
      </c>
      <c r="M62" s="18">
        <v>0</v>
      </c>
      <c r="N62" s="18">
        <v>0</v>
      </c>
      <c r="O62" s="18">
        <v>3700</v>
      </c>
      <c r="P62" s="18">
        <f t="shared" si="13"/>
        <v>3700</v>
      </c>
      <c r="Q62" s="19">
        <f>C62+P62</f>
        <v>7400</v>
      </c>
      <c r="R62" s="20"/>
      <c r="S62" s="20">
        <f t="shared" si="14"/>
        <v>7400</v>
      </c>
    </row>
    <row r="63" spans="1:19" ht="19.899999999999999" customHeight="1" x14ac:dyDescent="0.3">
      <c r="A63" s="7" t="s">
        <v>55</v>
      </c>
      <c r="B63" s="46"/>
      <c r="C63" s="25">
        <f t="shared" si="12"/>
        <v>5000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25">
        <v>0</v>
      </c>
      <c r="J63" s="25">
        <v>0</v>
      </c>
      <c r="K63" s="25">
        <v>0</v>
      </c>
      <c r="L63" s="18">
        <v>0</v>
      </c>
      <c r="M63" s="18">
        <v>0</v>
      </c>
      <c r="N63" s="18">
        <v>0</v>
      </c>
      <c r="O63" s="18">
        <v>5000</v>
      </c>
      <c r="P63" s="18">
        <f t="shared" si="13"/>
        <v>5000</v>
      </c>
      <c r="Q63" s="19">
        <f t="shared" si="15"/>
        <v>10000</v>
      </c>
      <c r="R63" s="20"/>
      <c r="S63" s="20">
        <f t="shared" si="14"/>
        <v>10000</v>
      </c>
    </row>
    <row r="64" spans="1:19" ht="19.899999999999999" customHeight="1" x14ac:dyDescent="0.3">
      <c r="A64" s="7" t="s">
        <v>56</v>
      </c>
      <c r="B64" s="46"/>
      <c r="C64" s="25">
        <f t="shared" si="12"/>
        <v>7590</v>
      </c>
      <c r="D64" s="67">
        <v>0</v>
      </c>
      <c r="E64" s="67">
        <v>646.4</v>
      </c>
      <c r="F64" s="67">
        <v>533.6</v>
      </c>
      <c r="G64" s="67">
        <v>1180</v>
      </c>
      <c r="H64" s="67">
        <v>0</v>
      </c>
      <c r="I64" s="25">
        <v>590</v>
      </c>
      <c r="J64" s="25">
        <v>590</v>
      </c>
      <c r="K64" s="44">
        <v>590</v>
      </c>
      <c r="L64" s="18">
        <v>590</v>
      </c>
      <c r="M64" s="18">
        <v>590</v>
      </c>
      <c r="N64" s="18">
        <v>590</v>
      </c>
      <c r="O64" s="18">
        <v>1690</v>
      </c>
      <c r="P64" s="18">
        <f t="shared" si="13"/>
        <v>6943.6</v>
      </c>
      <c r="Q64" s="19">
        <f t="shared" si="15"/>
        <v>14533.6</v>
      </c>
      <c r="R64" s="20"/>
      <c r="S64" s="20">
        <f t="shared" si="14"/>
        <v>14533.6</v>
      </c>
    </row>
    <row r="65" spans="1:19" ht="19.899999999999999" customHeight="1" x14ac:dyDescent="0.3">
      <c r="A65" s="7" t="s">
        <v>57</v>
      </c>
      <c r="B65" s="46"/>
      <c r="C65" s="25">
        <f t="shared" si="12"/>
        <v>1908</v>
      </c>
      <c r="D65" s="67">
        <v>0</v>
      </c>
      <c r="E65" s="67">
        <v>0</v>
      </c>
      <c r="F65" s="67">
        <v>0</v>
      </c>
      <c r="G65" s="67">
        <v>0</v>
      </c>
      <c r="H65" s="67">
        <v>318</v>
      </c>
      <c r="I65" s="25">
        <v>0</v>
      </c>
      <c r="J65" s="25">
        <v>318</v>
      </c>
      <c r="K65" s="25">
        <v>0</v>
      </c>
      <c r="L65" s="18">
        <v>0</v>
      </c>
      <c r="M65" s="18">
        <v>636</v>
      </c>
      <c r="N65" s="18">
        <v>0</v>
      </c>
      <c r="O65" s="18">
        <v>636</v>
      </c>
      <c r="P65" s="18">
        <f t="shared" si="13"/>
        <v>1908</v>
      </c>
      <c r="Q65" s="19">
        <f t="shared" ref="Q65:Q94" si="16">C65+P65</f>
        <v>3816</v>
      </c>
      <c r="R65" s="20"/>
      <c r="S65" s="20">
        <f t="shared" si="14"/>
        <v>3816</v>
      </c>
    </row>
    <row r="66" spans="1:19" ht="19.899999999999999" customHeight="1" x14ac:dyDescent="0.3">
      <c r="A66" s="7" t="s">
        <v>58</v>
      </c>
      <c r="B66" s="46"/>
      <c r="C66" s="25">
        <f t="shared" si="12"/>
        <v>4141.42</v>
      </c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25">
        <v>0</v>
      </c>
      <c r="J66" s="25">
        <v>0</v>
      </c>
      <c r="K66" s="44">
        <v>0</v>
      </c>
      <c r="L66" s="18">
        <v>3537.22</v>
      </c>
      <c r="M66" s="18">
        <v>0</v>
      </c>
      <c r="N66" s="18">
        <v>0</v>
      </c>
      <c r="O66" s="18">
        <v>604.20000000000005</v>
      </c>
      <c r="P66" s="18">
        <f t="shared" si="13"/>
        <v>4141.42</v>
      </c>
      <c r="Q66" s="19">
        <f t="shared" si="16"/>
        <v>8282.84</v>
      </c>
      <c r="R66" s="20"/>
      <c r="S66" s="20">
        <f t="shared" si="14"/>
        <v>8282.84</v>
      </c>
    </row>
    <row r="67" spans="1:19" ht="19.899999999999999" customHeight="1" x14ac:dyDescent="0.3">
      <c r="A67" s="7" t="s">
        <v>59</v>
      </c>
      <c r="B67" s="46"/>
      <c r="C67" s="25">
        <f t="shared" si="12"/>
        <v>764.95</v>
      </c>
      <c r="D67" s="67">
        <v>12.1</v>
      </c>
      <c r="E67" s="67">
        <v>94.99</v>
      </c>
      <c r="F67" s="67">
        <v>33.54</v>
      </c>
      <c r="G67" s="67">
        <v>31.92</v>
      </c>
      <c r="H67" s="67">
        <v>20.23</v>
      </c>
      <c r="I67" s="25">
        <v>37.71</v>
      </c>
      <c r="J67" s="25">
        <v>119.6</v>
      </c>
      <c r="K67" s="44">
        <v>79.97</v>
      </c>
      <c r="L67" s="18">
        <v>29.33</v>
      </c>
      <c r="M67" s="18">
        <v>63.02</v>
      </c>
      <c r="N67" s="18">
        <v>121.56</v>
      </c>
      <c r="O67" s="18">
        <v>120.98</v>
      </c>
      <c r="P67" s="18">
        <f t="shared" si="13"/>
        <v>657.86</v>
      </c>
      <c r="Q67" s="19">
        <f t="shared" si="16"/>
        <v>1422.81</v>
      </c>
      <c r="R67" s="20"/>
      <c r="S67" s="20">
        <f t="shared" si="14"/>
        <v>1422.81</v>
      </c>
    </row>
    <row r="68" spans="1:19" ht="19.899999999999999" customHeight="1" x14ac:dyDescent="0.3">
      <c r="A68" s="7" t="s">
        <v>60</v>
      </c>
      <c r="B68" s="46"/>
      <c r="C68" s="25">
        <f t="shared" si="12"/>
        <v>200</v>
      </c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25">
        <v>50</v>
      </c>
      <c r="J68" s="45">
        <v>0</v>
      </c>
      <c r="K68" s="25">
        <v>0</v>
      </c>
      <c r="L68" s="18">
        <v>150</v>
      </c>
      <c r="M68" s="18">
        <v>0</v>
      </c>
      <c r="N68" s="18">
        <v>0</v>
      </c>
      <c r="O68" s="18">
        <v>0</v>
      </c>
      <c r="P68" s="18">
        <f t="shared" si="13"/>
        <v>200</v>
      </c>
      <c r="Q68" s="19">
        <f t="shared" si="16"/>
        <v>400</v>
      </c>
      <c r="R68" s="20"/>
      <c r="S68" s="20">
        <f t="shared" si="14"/>
        <v>400</v>
      </c>
    </row>
    <row r="69" spans="1:19" ht="19.899999999999999" customHeight="1" x14ac:dyDescent="0.3">
      <c r="A69" s="7" t="s">
        <v>61</v>
      </c>
      <c r="B69" s="46"/>
      <c r="C69" s="25">
        <f t="shared" si="12"/>
        <v>0</v>
      </c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25">
        <v>0</v>
      </c>
      <c r="J69" s="25">
        <v>0</v>
      </c>
      <c r="K69" s="25">
        <v>0</v>
      </c>
      <c r="L69" s="18">
        <v>0</v>
      </c>
      <c r="M69" s="18">
        <v>0</v>
      </c>
      <c r="N69" s="18">
        <v>0</v>
      </c>
      <c r="O69" s="18">
        <v>0</v>
      </c>
      <c r="P69" s="18">
        <f t="shared" si="13"/>
        <v>0</v>
      </c>
      <c r="Q69" s="19">
        <f t="shared" si="16"/>
        <v>0</v>
      </c>
      <c r="R69" s="20"/>
      <c r="S69" s="20">
        <f t="shared" si="14"/>
        <v>0</v>
      </c>
    </row>
    <row r="70" spans="1:19" ht="19.899999999999999" customHeight="1" x14ac:dyDescent="0.3">
      <c r="A70" s="7" t="s">
        <v>62</v>
      </c>
      <c r="B70" s="46"/>
      <c r="C70" s="25">
        <f t="shared" si="12"/>
        <v>330</v>
      </c>
      <c r="D70" s="67">
        <v>330</v>
      </c>
      <c r="E70" s="67">
        <v>0</v>
      </c>
      <c r="F70" s="67">
        <v>0</v>
      </c>
      <c r="G70" s="67">
        <v>0</v>
      </c>
      <c r="H70" s="67">
        <v>0</v>
      </c>
      <c r="I70" s="25">
        <v>0</v>
      </c>
      <c r="J70" s="25">
        <v>0</v>
      </c>
      <c r="K70" s="25">
        <v>0</v>
      </c>
      <c r="L70" s="18">
        <v>0</v>
      </c>
      <c r="M70" s="18">
        <v>0</v>
      </c>
      <c r="N70" s="18">
        <v>0</v>
      </c>
      <c r="O70" s="18">
        <v>0</v>
      </c>
      <c r="P70" s="18">
        <f t="shared" si="13"/>
        <v>0</v>
      </c>
      <c r="Q70" s="19">
        <f t="shared" si="16"/>
        <v>330</v>
      </c>
      <c r="R70" s="20"/>
      <c r="S70" s="20">
        <f t="shared" si="14"/>
        <v>330</v>
      </c>
    </row>
    <row r="71" spans="1:19" ht="19.899999999999999" customHeight="1" x14ac:dyDescent="0.3">
      <c r="A71" s="7" t="s">
        <v>63</v>
      </c>
      <c r="B71" s="46"/>
      <c r="C71" s="25">
        <f t="shared" si="12"/>
        <v>0</v>
      </c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25">
        <v>0</v>
      </c>
      <c r="J71" s="25">
        <v>0</v>
      </c>
      <c r="K71" s="25">
        <v>0</v>
      </c>
      <c r="L71" s="25">
        <v>0</v>
      </c>
      <c r="M71" s="18">
        <v>0</v>
      </c>
      <c r="N71" s="18">
        <v>0</v>
      </c>
      <c r="O71" s="18">
        <v>0</v>
      </c>
      <c r="P71" s="18">
        <f t="shared" si="13"/>
        <v>0</v>
      </c>
      <c r="Q71" s="19">
        <f t="shared" si="16"/>
        <v>0</v>
      </c>
      <c r="R71" s="20"/>
      <c r="S71" s="20">
        <f t="shared" si="14"/>
        <v>0</v>
      </c>
    </row>
    <row r="72" spans="1:19" ht="19.899999999999999" customHeight="1" x14ac:dyDescent="0.3">
      <c r="A72" s="7" t="s">
        <v>64</v>
      </c>
      <c r="B72" s="46"/>
      <c r="C72" s="25">
        <f t="shared" si="12"/>
        <v>44</v>
      </c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25">
        <v>0</v>
      </c>
      <c r="J72" s="25">
        <v>0</v>
      </c>
      <c r="K72" s="25">
        <v>0</v>
      </c>
      <c r="L72" s="25">
        <v>0</v>
      </c>
      <c r="M72" s="18">
        <v>44</v>
      </c>
      <c r="N72" s="18">
        <v>0</v>
      </c>
      <c r="O72" s="18">
        <v>0</v>
      </c>
      <c r="P72" s="18">
        <f t="shared" si="13"/>
        <v>44</v>
      </c>
      <c r="Q72" s="19">
        <f t="shared" si="16"/>
        <v>88</v>
      </c>
      <c r="R72" s="20"/>
      <c r="S72" s="20">
        <f t="shared" si="14"/>
        <v>88</v>
      </c>
    </row>
    <row r="73" spans="1:19" ht="19.899999999999999" customHeight="1" x14ac:dyDescent="0.3">
      <c r="A73" s="7" t="s">
        <v>65</v>
      </c>
      <c r="B73" s="46"/>
      <c r="C73" s="25">
        <f t="shared" si="12"/>
        <v>57825.34</v>
      </c>
      <c r="D73" s="67">
        <v>0</v>
      </c>
      <c r="E73" s="67">
        <v>0</v>
      </c>
      <c r="F73" s="67">
        <v>0</v>
      </c>
      <c r="G73" s="67">
        <v>0</v>
      </c>
      <c r="H73" s="67">
        <v>0</v>
      </c>
      <c r="I73" s="25">
        <v>0</v>
      </c>
      <c r="J73" s="25">
        <v>0</v>
      </c>
      <c r="K73" s="25">
        <v>0</v>
      </c>
      <c r="L73" s="18">
        <v>0</v>
      </c>
      <c r="M73" s="18">
        <v>0</v>
      </c>
      <c r="N73" s="18">
        <v>0</v>
      </c>
      <c r="O73" s="18">
        <v>57825.34</v>
      </c>
      <c r="P73" s="18">
        <f t="shared" si="13"/>
        <v>57825.34</v>
      </c>
      <c r="Q73" s="19">
        <f t="shared" si="16"/>
        <v>115650.68</v>
      </c>
      <c r="R73" s="20"/>
      <c r="S73" s="20">
        <f t="shared" si="14"/>
        <v>115650.68</v>
      </c>
    </row>
    <row r="74" spans="1:19" ht="19.899999999999999" customHeight="1" x14ac:dyDescent="0.3">
      <c r="A74" s="7"/>
      <c r="B74" s="46"/>
      <c r="C74" s="25"/>
      <c r="D74" s="67"/>
      <c r="E74" s="67"/>
      <c r="F74" s="67"/>
      <c r="G74" s="67"/>
      <c r="H74" s="67"/>
      <c r="I74" s="25"/>
      <c r="J74" s="25"/>
      <c r="K74" s="25"/>
      <c r="L74" s="25"/>
      <c r="M74" s="25"/>
      <c r="N74" s="25"/>
      <c r="O74" s="25"/>
      <c r="P74" s="18"/>
      <c r="Q74" s="19"/>
      <c r="R74" s="20"/>
      <c r="S74" s="20"/>
    </row>
    <row r="75" spans="1:19" ht="19.899999999999999" customHeight="1" x14ac:dyDescent="0.3">
      <c r="A75" s="15" t="s">
        <v>66</v>
      </c>
      <c r="B75" s="46"/>
      <c r="C75" s="25"/>
      <c r="D75" s="67"/>
      <c r="E75" s="67"/>
      <c r="F75" s="67"/>
      <c r="G75" s="67"/>
      <c r="H75" s="67"/>
      <c r="I75" s="25"/>
      <c r="J75" s="47"/>
      <c r="K75" s="44"/>
      <c r="L75" s="3"/>
      <c r="P75" s="18"/>
      <c r="Q75" s="19"/>
      <c r="R75" s="20"/>
      <c r="S75" s="20"/>
    </row>
    <row r="76" spans="1:19" ht="19.899999999999999" customHeight="1" x14ac:dyDescent="0.3">
      <c r="A76" s="7" t="s">
        <v>35</v>
      </c>
      <c r="B76" s="7"/>
      <c r="C76" s="25">
        <f t="shared" ref="C76:C114" si="17">SUM(D76:O76)</f>
        <v>14654.03</v>
      </c>
      <c r="D76" s="67">
        <v>0</v>
      </c>
      <c r="E76" s="67">
        <v>615.69000000000005</v>
      </c>
      <c r="F76" s="67">
        <v>330.22</v>
      </c>
      <c r="G76" s="67">
        <v>2497.2600000000002</v>
      </c>
      <c r="H76" s="67">
        <v>0</v>
      </c>
      <c r="I76" s="25">
        <v>0</v>
      </c>
      <c r="J76" s="18">
        <v>0</v>
      </c>
      <c r="K76" s="25">
        <v>10822.36</v>
      </c>
      <c r="L76" s="18">
        <v>85</v>
      </c>
      <c r="M76" s="18">
        <v>303.5</v>
      </c>
      <c r="N76" s="18">
        <v>0</v>
      </c>
      <c r="O76" s="18">
        <v>0</v>
      </c>
      <c r="P76" s="18">
        <f t="shared" ref="P76:P114" si="18">SUM(F76:O76)</f>
        <v>14038.34</v>
      </c>
      <c r="Q76" s="19">
        <f t="shared" si="16"/>
        <v>28692.370000000003</v>
      </c>
      <c r="R76" s="20"/>
      <c r="S76" s="20">
        <f>Q76-R76</f>
        <v>28692.370000000003</v>
      </c>
    </row>
    <row r="77" spans="1:19" ht="19.899999999999999" customHeight="1" x14ac:dyDescent="0.3">
      <c r="A77" s="7" t="s">
        <v>67</v>
      </c>
      <c r="B77" s="46"/>
      <c r="C77" s="25">
        <f>SUM(D77:O77)</f>
        <v>822090.74</v>
      </c>
      <c r="D77" s="67">
        <v>17010</v>
      </c>
      <c r="E77" s="67">
        <v>104357.8</v>
      </c>
      <c r="F77" s="105">
        <v>119185.3</v>
      </c>
      <c r="G77" s="67">
        <v>2931.73</v>
      </c>
      <c r="H77" s="67">
        <v>43927.89</v>
      </c>
      <c r="I77" s="25">
        <v>606</v>
      </c>
      <c r="J77" s="25">
        <v>18129.84</v>
      </c>
      <c r="K77" s="44">
        <v>20256.59</v>
      </c>
      <c r="L77" s="18">
        <v>17696.169999999998</v>
      </c>
      <c r="M77" s="18">
        <v>13652.41</v>
      </c>
      <c r="N77" s="18">
        <v>148910.26</v>
      </c>
      <c r="O77" s="18">
        <v>315426.75</v>
      </c>
      <c r="P77" s="18">
        <f t="shared" si="18"/>
        <v>700722.94</v>
      </c>
      <c r="Q77" s="19">
        <f t="shared" si="16"/>
        <v>1522813.68</v>
      </c>
      <c r="R77" s="20"/>
      <c r="S77" s="20">
        <f t="shared" ref="S77:S114" si="19">Q77-R77</f>
        <v>1522813.68</v>
      </c>
    </row>
    <row r="78" spans="1:19" ht="19.899999999999999" customHeight="1" x14ac:dyDescent="0.3">
      <c r="A78" s="7" t="s">
        <v>68</v>
      </c>
      <c r="B78" s="46"/>
      <c r="C78" s="25">
        <f t="shared" si="17"/>
        <v>63840</v>
      </c>
      <c r="D78" s="67">
        <v>0</v>
      </c>
      <c r="E78" s="67">
        <v>9670</v>
      </c>
      <c r="F78" s="67">
        <v>24754</v>
      </c>
      <c r="G78" s="67">
        <v>0</v>
      </c>
      <c r="H78" s="67">
        <v>20800</v>
      </c>
      <c r="I78" s="25">
        <v>8224</v>
      </c>
      <c r="J78" s="25">
        <v>0</v>
      </c>
      <c r="K78" s="44">
        <v>0</v>
      </c>
      <c r="L78" s="18">
        <v>0</v>
      </c>
      <c r="M78" s="18">
        <v>336</v>
      </c>
      <c r="N78" s="18">
        <v>0</v>
      </c>
      <c r="O78" s="18">
        <v>56</v>
      </c>
      <c r="P78" s="18">
        <f t="shared" si="18"/>
        <v>54170</v>
      </c>
      <c r="Q78" s="19">
        <f t="shared" si="16"/>
        <v>118010</v>
      </c>
      <c r="R78" s="20"/>
      <c r="S78" s="20">
        <f t="shared" si="19"/>
        <v>118010</v>
      </c>
    </row>
    <row r="79" spans="1:19" ht="19.899999999999999" customHeight="1" x14ac:dyDescent="0.3">
      <c r="A79" s="7" t="s">
        <v>69</v>
      </c>
      <c r="B79" s="46"/>
      <c r="C79" s="25">
        <f t="shared" si="17"/>
        <v>68391.600000000006</v>
      </c>
      <c r="D79" s="67">
        <v>0</v>
      </c>
      <c r="E79" s="67">
        <v>566.4</v>
      </c>
      <c r="F79" s="67">
        <v>850</v>
      </c>
      <c r="G79" s="67">
        <v>0</v>
      </c>
      <c r="H79" s="67">
        <v>15250</v>
      </c>
      <c r="I79" s="25">
        <v>49.8</v>
      </c>
      <c r="J79" s="25">
        <v>322</v>
      </c>
      <c r="K79" s="44">
        <v>0</v>
      </c>
      <c r="L79" s="18">
        <v>0</v>
      </c>
      <c r="M79" s="18">
        <v>4788</v>
      </c>
      <c r="N79" s="18">
        <v>3430</v>
      </c>
      <c r="O79" s="18">
        <v>43135.4</v>
      </c>
      <c r="P79" s="18">
        <f t="shared" si="18"/>
        <v>67825.2</v>
      </c>
      <c r="Q79" s="19">
        <f>C79+P79</f>
        <v>136216.79999999999</v>
      </c>
      <c r="R79" s="20"/>
      <c r="S79" s="20">
        <f t="shared" si="19"/>
        <v>136216.79999999999</v>
      </c>
    </row>
    <row r="80" spans="1:19" ht="19.899999999999999" customHeight="1" x14ac:dyDescent="0.3">
      <c r="A80" s="7" t="s">
        <v>132</v>
      </c>
      <c r="B80" s="46"/>
      <c r="C80" s="25">
        <f t="shared" si="17"/>
        <v>17095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25">
        <v>0</v>
      </c>
      <c r="J80" s="20">
        <v>0</v>
      </c>
      <c r="K80" s="25">
        <v>0</v>
      </c>
      <c r="L80" s="18">
        <v>0</v>
      </c>
      <c r="M80" s="18">
        <v>0</v>
      </c>
      <c r="N80" s="18">
        <v>0</v>
      </c>
      <c r="O80" s="18">
        <v>17095</v>
      </c>
      <c r="P80" s="18">
        <f t="shared" si="18"/>
        <v>17095</v>
      </c>
      <c r="Q80" s="19">
        <f t="shared" si="16"/>
        <v>34190</v>
      </c>
      <c r="R80" s="20"/>
      <c r="S80" s="20">
        <f t="shared" si="19"/>
        <v>34190</v>
      </c>
    </row>
    <row r="81" spans="1:19" ht="19.899999999999999" customHeight="1" x14ac:dyDescent="0.3">
      <c r="A81" s="7" t="s">
        <v>70</v>
      </c>
      <c r="B81" s="46"/>
      <c r="C81" s="25">
        <f t="shared" si="17"/>
        <v>1335</v>
      </c>
      <c r="D81" s="67">
        <v>0</v>
      </c>
      <c r="E81" s="67">
        <v>300</v>
      </c>
      <c r="F81" s="67">
        <v>0</v>
      </c>
      <c r="G81" s="67">
        <v>0</v>
      </c>
      <c r="H81" s="67">
        <v>0</v>
      </c>
      <c r="I81" s="25">
        <v>675</v>
      </c>
      <c r="J81" s="25">
        <v>360</v>
      </c>
      <c r="K81" s="44">
        <v>0</v>
      </c>
      <c r="L81" s="18">
        <v>0</v>
      </c>
      <c r="M81" s="18">
        <v>0</v>
      </c>
      <c r="N81" s="18">
        <v>0</v>
      </c>
      <c r="O81" s="18">
        <v>0</v>
      </c>
      <c r="P81" s="18">
        <f t="shared" si="18"/>
        <v>1035</v>
      </c>
      <c r="Q81" s="19">
        <f t="shared" si="16"/>
        <v>2370</v>
      </c>
      <c r="R81" s="20"/>
      <c r="S81" s="20">
        <f t="shared" si="19"/>
        <v>2370</v>
      </c>
    </row>
    <row r="82" spans="1:19" ht="19.899999999999999" customHeight="1" x14ac:dyDescent="0.3">
      <c r="A82" s="7" t="s">
        <v>71</v>
      </c>
      <c r="B82" s="46"/>
      <c r="C82" s="25">
        <f t="shared" si="17"/>
        <v>23935.48</v>
      </c>
      <c r="D82" s="67">
        <v>2800</v>
      </c>
      <c r="E82" s="67">
        <v>2800</v>
      </c>
      <c r="F82" s="67">
        <v>0</v>
      </c>
      <c r="G82" s="67">
        <v>1535.48</v>
      </c>
      <c r="H82" s="67">
        <v>0</v>
      </c>
      <c r="I82" s="25">
        <v>0</v>
      </c>
      <c r="J82" s="25">
        <v>2800</v>
      </c>
      <c r="K82" s="44">
        <v>2800</v>
      </c>
      <c r="L82" s="18">
        <v>2800</v>
      </c>
      <c r="M82" s="18">
        <v>2800</v>
      </c>
      <c r="N82" s="18">
        <v>2800</v>
      </c>
      <c r="O82" s="18">
        <v>2800</v>
      </c>
      <c r="P82" s="18">
        <f t="shared" si="18"/>
        <v>18335.48</v>
      </c>
      <c r="Q82" s="19">
        <f t="shared" si="16"/>
        <v>42270.96</v>
      </c>
      <c r="R82" s="20"/>
      <c r="S82" s="20">
        <f t="shared" si="19"/>
        <v>42270.96</v>
      </c>
    </row>
    <row r="83" spans="1:19" ht="19.899999999999999" customHeight="1" x14ac:dyDescent="0.3">
      <c r="A83" s="7" t="s">
        <v>72</v>
      </c>
      <c r="B83" s="46"/>
      <c r="C83" s="25">
        <f t="shared" si="17"/>
        <v>12720</v>
      </c>
      <c r="D83" s="67">
        <v>0</v>
      </c>
      <c r="E83" s="67">
        <v>3180</v>
      </c>
      <c r="F83" s="67">
        <v>0</v>
      </c>
      <c r="G83" s="67">
        <v>0</v>
      </c>
      <c r="H83" s="67">
        <v>0</v>
      </c>
      <c r="I83" s="25">
        <v>0</v>
      </c>
      <c r="J83" s="25">
        <v>6360</v>
      </c>
      <c r="K83" s="25">
        <v>0</v>
      </c>
      <c r="L83" s="18">
        <v>0</v>
      </c>
      <c r="M83" s="18">
        <v>3180</v>
      </c>
      <c r="N83" s="18">
        <v>0</v>
      </c>
      <c r="O83" s="18">
        <v>0</v>
      </c>
      <c r="P83" s="18">
        <f t="shared" si="18"/>
        <v>9540</v>
      </c>
      <c r="Q83" s="19">
        <f t="shared" si="16"/>
        <v>22260</v>
      </c>
      <c r="R83" s="20"/>
      <c r="S83" s="20">
        <f t="shared" si="19"/>
        <v>22260</v>
      </c>
    </row>
    <row r="84" spans="1:19" ht="19.899999999999999" customHeight="1" x14ac:dyDescent="0.3">
      <c r="A84" s="7" t="s">
        <v>73</v>
      </c>
      <c r="B84" s="46"/>
      <c r="C84" s="25">
        <f t="shared" si="17"/>
        <v>171275.99</v>
      </c>
      <c r="D84" s="67">
        <v>0</v>
      </c>
      <c r="E84" s="67">
        <v>0</v>
      </c>
      <c r="F84" s="67">
        <v>0</v>
      </c>
      <c r="G84" s="67">
        <v>0</v>
      </c>
      <c r="H84" s="67">
        <v>0</v>
      </c>
      <c r="I84" s="25">
        <v>0</v>
      </c>
      <c r="J84" s="25">
        <v>0</v>
      </c>
      <c r="K84" s="25">
        <v>0</v>
      </c>
      <c r="L84" s="18">
        <v>0</v>
      </c>
      <c r="M84" s="18">
        <v>0</v>
      </c>
      <c r="N84" s="18">
        <v>7446.75</v>
      </c>
      <c r="O84" s="18">
        <v>163829.24</v>
      </c>
      <c r="P84" s="18">
        <f t="shared" si="18"/>
        <v>171275.99</v>
      </c>
      <c r="Q84" s="19">
        <f t="shared" si="16"/>
        <v>342551.98</v>
      </c>
      <c r="R84" s="20"/>
      <c r="S84" s="20">
        <f t="shared" si="19"/>
        <v>342551.98</v>
      </c>
    </row>
    <row r="85" spans="1:19" ht="19.899999999999999" customHeight="1" x14ac:dyDescent="0.3">
      <c r="A85" s="7" t="s">
        <v>74</v>
      </c>
      <c r="B85" s="46"/>
      <c r="C85" s="25">
        <f t="shared" si="17"/>
        <v>6178</v>
      </c>
      <c r="D85" s="67">
        <v>0</v>
      </c>
      <c r="E85" s="67">
        <v>1948</v>
      </c>
      <c r="F85" s="67">
        <v>400</v>
      </c>
      <c r="G85" s="67">
        <v>0</v>
      </c>
      <c r="H85" s="67">
        <v>0</v>
      </c>
      <c r="I85" s="25">
        <v>0</v>
      </c>
      <c r="J85" s="25">
        <v>180</v>
      </c>
      <c r="K85" s="25">
        <v>0</v>
      </c>
      <c r="L85" s="18">
        <v>150</v>
      </c>
      <c r="M85" s="18">
        <v>650</v>
      </c>
      <c r="N85" s="18">
        <v>2700</v>
      </c>
      <c r="O85" s="18">
        <v>150</v>
      </c>
      <c r="P85" s="18">
        <f t="shared" si="18"/>
        <v>4230</v>
      </c>
      <c r="Q85" s="19">
        <f t="shared" si="16"/>
        <v>10408</v>
      </c>
      <c r="R85" s="20"/>
      <c r="S85" s="20">
        <f t="shared" si="19"/>
        <v>10408</v>
      </c>
    </row>
    <row r="86" spans="1:19" ht="19.899999999999999" customHeight="1" x14ac:dyDescent="0.3">
      <c r="A86" s="7" t="s">
        <v>75</v>
      </c>
      <c r="B86" s="46"/>
      <c r="C86" s="25">
        <f t="shared" si="17"/>
        <v>15030</v>
      </c>
      <c r="D86" s="67">
        <v>0</v>
      </c>
      <c r="E86" s="67">
        <v>150</v>
      </c>
      <c r="F86" s="67">
        <v>0</v>
      </c>
      <c r="G86" s="67">
        <v>0</v>
      </c>
      <c r="H86" s="67">
        <v>500</v>
      </c>
      <c r="I86" s="25">
        <v>150</v>
      </c>
      <c r="J86" s="45">
        <v>0</v>
      </c>
      <c r="K86" s="25">
        <v>1550</v>
      </c>
      <c r="L86" s="18">
        <v>7535</v>
      </c>
      <c r="M86" s="18">
        <v>0</v>
      </c>
      <c r="N86" s="18">
        <v>4880</v>
      </c>
      <c r="O86" s="18">
        <v>265</v>
      </c>
      <c r="P86" s="18">
        <f t="shared" si="18"/>
        <v>14880</v>
      </c>
      <c r="Q86" s="19">
        <f t="shared" si="16"/>
        <v>29910</v>
      </c>
      <c r="R86" s="20"/>
      <c r="S86" s="20">
        <f t="shared" si="19"/>
        <v>29910</v>
      </c>
    </row>
    <row r="87" spans="1:19" ht="19.899999999999999" customHeight="1" x14ac:dyDescent="0.3">
      <c r="A87" s="7" t="s">
        <v>76</v>
      </c>
      <c r="B87" s="46"/>
      <c r="C87" s="25">
        <f t="shared" si="17"/>
        <v>213438.21000000002</v>
      </c>
      <c r="D87" s="67">
        <v>1800</v>
      </c>
      <c r="E87" s="67">
        <v>6000</v>
      </c>
      <c r="F87" s="67">
        <v>39080</v>
      </c>
      <c r="G87" s="67">
        <v>0</v>
      </c>
      <c r="H87" s="67">
        <v>1800</v>
      </c>
      <c r="I87" s="25">
        <v>21850</v>
      </c>
      <c r="J87" s="18">
        <v>7618.21</v>
      </c>
      <c r="K87" s="25">
        <v>56300</v>
      </c>
      <c r="L87" s="18">
        <v>15350</v>
      </c>
      <c r="M87" s="18">
        <v>0</v>
      </c>
      <c r="N87" s="18">
        <v>7500</v>
      </c>
      <c r="O87" s="18">
        <v>56140</v>
      </c>
      <c r="P87" s="18">
        <f t="shared" si="18"/>
        <v>205638.21000000002</v>
      </c>
      <c r="Q87" s="19">
        <f t="shared" si="16"/>
        <v>419076.42000000004</v>
      </c>
      <c r="R87" s="20"/>
      <c r="S87" s="20">
        <f t="shared" si="19"/>
        <v>419076.42000000004</v>
      </c>
    </row>
    <row r="88" spans="1:19" ht="19.899999999999999" customHeight="1" x14ac:dyDescent="0.3">
      <c r="A88" s="7" t="s">
        <v>77</v>
      </c>
      <c r="B88" s="46"/>
      <c r="C88" s="25">
        <f t="shared" si="17"/>
        <v>67116.799999999988</v>
      </c>
      <c r="D88" s="67">
        <v>12671.2</v>
      </c>
      <c r="E88" s="67">
        <v>27142</v>
      </c>
      <c r="F88" s="105">
        <v>7500</v>
      </c>
      <c r="G88" s="67">
        <v>0</v>
      </c>
      <c r="H88" s="67">
        <v>9851.6</v>
      </c>
      <c r="I88" s="25">
        <v>8250</v>
      </c>
      <c r="J88" s="25">
        <v>0</v>
      </c>
      <c r="K88" s="44">
        <v>96</v>
      </c>
      <c r="L88" s="18">
        <v>500</v>
      </c>
      <c r="M88" s="18">
        <v>0</v>
      </c>
      <c r="N88" s="18">
        <v>0</v>
      </c>
      <c r="O88" s="18">
        <v>1106</v>
      </c>
      <c r="P88" s="18">
        <f t="shared" si="18"/>
        <v>27303.599999999999</v>
      </c>
      <c r="Q88" s="19">
        <f t="shared" si="16"/>
        <v>94420.4</v>
      </c>
      <c r="R88" s="20"/>
      <c r="S88" s="20">
        <f t="shared" si="19"/>
        <v>94420.4</v>
      </c>
    </row>
    <row r="89" spans="1:19" ht="19.899999999999999" customHeight="1" x14ac:dyDescent="0.3">
      <c r="A89" s="7" t="s">
        <v>78</v>
      </c>
      <c r="B89" s="46"/>
      <c r="C89" s="25">
        <f t="shared" si="17"/>
        <v>0</v>
      </c>
      <c r="D89" s="67">
        <v>0</v>
      </c>
      <c r="E89" s="67">
        <v>0</v>
      </c>
      <c r="F89" s="67">
        <v>0</v>
      </c>
      <c r="G89" s="67">
        <v>0</v>
      </c>
      <c r="H89" s="67">
        <v>0</v>
      </c>
      <c r="I89" s="25">
        <v>0</v>
      </c>
      <c r="J89" s="25">
        <v>0</v>
      </c>
      <c r="K89" s="25">
        <v>0</v>
      </c>
      <c r="L89" s="18">
        <v>0</v>
      </c>
      <c r="M89" s="18">
        <v>0</v>
      </c>
      <c r="N89" s="18">
        <v>0</v>
      </c>
      <c r="O89" s="18">
        <v>0</v>
      </c>
      <c r="P89" s="18">
        <f t="shared" si="18"/>
        <v>0</v>
      </c>
      <c r="Q89" s="19">
        <f t="shared" si="16"/>
        <v>0</v>
      </c>
      <c r="R89" s="20"/>
      <c r="S89" s="20">
        <f t="shared" si="19"/>
        <v>0</v>
      </c>
    </row>
    <row r="90" spans="1:19" ht="19.899999999999999" customHeight="1" x14ac:dyDescent="0.3">
      <c r="A90" s="7" t="s">
        <v>79</v>
      </c>
      <c r="B90" s="46"/>
      <c r="C90" s="25">
        <f t="shared" si="17"/>
        <v>410759.24</v>
      </c>
      <c r="D90" s="67">
        <v>0</v>
      </c>
      <c r="E90" s="67">
        <v>0</v>
      </c>
      <c r="F90" s="67">
        <v>6200</v>
      </c>
      <c r="G90" s="67">
        <v>0</v>
      </c>
      <c r="H90" s="67">
        <v>31750</v>
      </c>
      <c r="I90" s="25">
        <v>0</v>
      </c>
      <c r="J90" s="25">
        <v>0</v>
      </c>
      <c r="K90" s="25">
        <v>0</v>
      </c>
      <c r="L90" s="18">
        <v>0</v>
      </c>
      <c r="M90" s="18">
        <v>0</v>
      </c>
      <c r="N90" s="18">
        <v>0</v>
      </c>
      <c r="O90" s="18">
        <f>369809.24+3000</f>
        <v>372809.24</v>
      </c>
      <c r="P90" s="18">
        <f t="shared" si="18"/>
        <v>410759.24</v>
      </c>
      <c r="Q90" s="19">
        <f t="shared" si="16"/>
        <v>821518.48</v>
      </c>
      <c r="R90" s="20"/>
      <c r="S90" s="20">
        <f t="shared" si="19"/>
        <v>821518.48</v>
      </c>
    </row>
    <row r="91" spans="1:19" ht="19.899999999999999" customHeight="1" x14ac:dyDescent="0.3">
      <c r="A91" s="7" t="s">
        <v>80</v>
      </c>
      <c r="B91" s="46"/>
      <c r="C91" s="25">
        <f t="shared" si="17"/>
        <v>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25">
        <v>0</v>
      </c>
      <c r="J91" s="18">
        <v>0</v>
      </c>
      <c r="K91" s="25">
        <v>0</v>
      </c>
      <c r="L91" s="18">
        <v>0</v>
      </c>
      <c r="M91" s="18">
        <v>0</v>
      </c>
      <c r="N91" s="18">
        <v>0</v>
      </c>
      <c r="O91" s="18">
        <v>0</v>
      </c>
      <c r="P91" s="18">
        <f t="shared" si="18"/>
        <v>0</v>
      </c>
      <c r="Q91" s="19">
        <f t="shared" si="16"/>
        <v>0</v>
      </c>
      <c r="R91" s="20"/>
      <c r="S91" s="20">
        <f t="shared" si="19"/>
        <v>0</v>
      </c>
    </row>
    <row r="92" spans="1:19" ht="19.899999999999999" customHeight="1" x14ac:dyDescent="0.3">
      <c r="A92" s="7" t="s">
        <v>81</v>
      </c>
      <c r="B92" s="46"/>
      <c r="C92" s="25">
        <f t="shared" si="17"/>
        <v>88674.700000000012</v>
      </c>
      <c r="D92" s="67">
        <v>0</v>
      </c>
      <c r="E92" s="67">
        <v>1120</v>
      </c>
      <c r="F92" s="67">
        <v>11845</v>
      </c>
      <c r="G92" s="67">
        <v>5000</v>
      </c>
      <c r="H92" s="67">
        <v>6976.5</v>
      </c>
      <c r="I92" s="25">
        <v>6182.7</v>
      </c>
      <c r="J92" s="25">
        <v>6115.6</v>
      </c>
      <c r="K92" s="44">
        <v>11122</v>
      </c>
      <c r="L92" s="18">
        <v>10160.549999999999</v>
      </c>
      <c r="M92" s="18">
        <v>6542.6</v>
      </c>
      <c r="N92" s="18">
        <v>6441.5</v>
      </c>
      <c r="O92" s="18">
        <v>17168.25</v>
      </c>
      <c r="P92" s="18">
        <f t="shared" si="18"/>
        <v>87554.700000000012</v>
      </c>
      <c r="Q92" s="19">
        <f t="shared" si="16"/>
        <v>176229.40000000002</v>
      </c>
      <c r="R92" s="20"/>
      <c r="S92" s="20">
        <f t="shared" si="19"/>
        <v>176229.40000000002</v>
      </c>
    </row>
    <row r="93" spans="1:19" ht="19.899999999999999" customHeight="1" x14ac:dyDescent="0.3">
      <c r="A93" s="7" t="s">
        <v>82</v>
      </c>
      <c r="B93" s="46"/>
      <c r="C93" s="25">
        <f t="shared" si="17"/>
        <v>342863.13</v>
      </c>
      <c r="D93" s="67">
        <v>6162.9400000000023</v>
      </c>
      <c r="E93" s="67">
        <f>32216-30</f>
        <v>32186</v>
      </c>
      <c r="F93" s="67">
        <v>17308.75</v>
      </c>
      <c r="G93" s="67">
        <v>0</v>
      </c>
      <c r="H93" s="67">
        <v>400</v>
      </c>
      <c r="I93" s="25">
        <v>3970</v>
      </c>
      <c r="J93" s="25">
        <v>59391.85</v>
      </c>
      <c r="K93" s="44">
        <v>53330</v>
      </c>
      <c r="L93" s="18">
        <v>33160.600000000006</v>
      </c>
      <c r="M93" s="18">
        <v>32012.04</v>
      </c>
      <c r="N93" s="18">
        <v>0</v>
      </c>
      <c r="O93" s="18">
        <f>104940.95</f>
        <v>104940.95</v>
      </c>
      <c r="P93" s="18">
        <f t="shared" si="18"/>
        <v>304514.19</v>
      </c>
      <c r="Q93" s="19">
        <f t="shared" si="16"/>
        <v>647377.32000000007</v>
      </c>
      <c r="R93" s="20"/>
      <c r="S93" s="20">
        <f t="shared" si="19"/>
        <v>647377.32000000007</v>
      </c>
    </row>
    <row r="94" spans="1:19" ht="19.899999999999999" customHeight="1" x14ac:dyDescent="0.3">
      <c r="A94" s="7" t="s">
        <v>83</v>
      </c>
      <c r="B94" s="46"/>
      <c r="C94" s="25">
        <f t="shared" si="17"/>
        <v>322627.26</v>
      </c>
      <c r="D94" s="67">
        <v>186204.14</v>
      </c>
      <c r="E94" s="67">
        <v>63828.480000000003</v>
      </c>
      <c r="F94" s="67">
        <f>1792.35+1600</f>
        <v>3392.35</v>
      </c>
      <c r="G94" s="67">
        <v>0</v>
      </c>
      <c r="H94" s="67">
        <v>8946.31</v>
      </c>
      <c r="I94" s="25">
        <v>0</v>
      </c>
      <c r="J94" s="25">
        <v>433.96999999999935</v>
      </c>
      <c r="K94" s="44">
        <v>-967.99</v>
      </c>
      <c r="L94" s="18">
        <v>0</v>
      </c>
      <c r="M94" s="18">
        <v>50290</v>
      </c>
      <c r="N94" s="18">
        <v>0</v>
      </c>
      <c r="O94" s="18">
        <v>10500</v>
      </c>
      <c r="P94" s="18">
        <f t="shared" si="18"/>
        <v>72594.64</v>
      </c>
      <c r="Q94" s="19">
        <f t="shared" si="16"/>
        <v>395221.9</v>
      </c>
      <c r="R94" s="20"/>
      <c r="S94" s="20">
        <f t="shared" si="19"/>
        <v>395221.9</v>
      </c>
    </row>
    <row r="95" spans="1:19" ht="19.899999999999999" customHeight="1" x14ac:dyDescent="0.3">
      <c r="A95" s="7" t="s">
        <v>90</v>
      </c>
      <c r="B95" s="46"/>
      <c r="C95" s="25">
        <f t="shared" si="17"/>
        <v>2305.87</v>
      </c>
      <c r="D95" s="67">
        <v>0</v>
      </c>
      <c r="E95" s="67">
        <v>2305.87</v>
      </c>
      <c r="F95" s="67">
        <v>0</v>
      </c>
      <c r="G95" s="67">
        <v>0</v>
      </c>
      <c r="H95" s="67">
        <v>0</v>
      </c>
      <c r="I95" s="25">
        <v>0</v>
      </c>
      <c r="J95" s="25">
        <v>0</v>
      </c>
      <c r="K95" s="44">
        <v>0</v>
      </c>
      <c r="L95" s="18">
        <v>0</v>
      </c>
      <c r="M95" s="18">
        <v>0</v>
      </c>
      <c r="N95" s="18">
        <v>0</v>
      </c>
      <c r="O95" s="18">
        <v>0</v>
      </c>
      <c r="P95" s="18">
        <f t="shared" si="18"/>
        <v>0</v>
      </c>
      <c r="Q95" s="19">
        <f>C95+P95</f>
        <v>2305.87</v>
      </c>
      <c r="R95" s="20"/>
      <c r="S95" s="20">
        <f t="shared" si="19"/>
        <v>2305.87</v>
      </c>
    </row>
    <row r="96" spans="1:19" ht="19.899999999999999" customHeight="1" x14ac:dyDescent="0.3">
      <c r="A96" s="7" t="s">
        <v>84</v>
      </c>
      <c r="B96" s="46"/>
      <c r="C96" s="25">
        <f t="shared" si="17"/>
        <v>0</v>
      </c>
      <c r="D96" s="67">
        <v>0</v>
      </c>
      <c r="E96" s="67">
        <v>0</v>
      </c>
      <c r="F96" s="67">
        <v>0</v>
      </c>
      <c r="G96" s="67">
        <v>0</v>
      </c>
      <c r="H96" s="67">
        <v>0</v>
      </c>
      <c r="I96" s="25">
        <v>0</v>
      </c>
      <c r="J96" s="18">
        <v>0</v>
      </c>
      <c r="K96" s="25">
        <v>0</v>
      </c>
      <c r="L96" s="18">
        <v>0</v>
      </c>
      <c r="M96" s="18">
        <v>0</v>
      </c>
      <c r="N96" s="18">
        <v>0</v>
      </c>
      <c r="O96" s="18">
        <v>0</v>
      </c>
      <c r="P96" s="18">
        <f t="shared" si="18"/>
        <v>0</v>
      </c>
      <c r="Q96" s="19">
        <f>C96+P96</f>
        <v>0</v>
      </c>
      <c r="R96" s="20"/>
      <c r="S96" s="20">
        <f t="shared" si="19"/>
        <v>0</v>
      </c>
    </row>
    <row r="97" spans="1:21" ht="19.899999999999999" customHeight="1" x14ac:dyDescent="0.3">
      <c r="A97" s="7" t="s">
        <v>129</v>
      </c>
      <c r="B97" s="46"/>
      <c r="C97" s="25">
        <f t="shared" si="17"/>
        <v>2595488.6799999997</v>
      </c>
      <c r="D97" s="67">
        <v>0</v>
      </c>
      <c r="E97" s="67">
        <v>0</v>
      </c>
      <c r="F97" s="67">
        <v>0</v>
      </c>
      <c r="G97" s="67">
        <v>0</v>
      </c>
      <c r="H97" s="67">
        <v>0</v>
      </c>
      <c r="I97" s="67">
        <v>0</v>
      </c>
      <c r="J97" s="67">
        <v>0</v>
      </c>
      <c r="K97" s="25">
        <v>84110</v>
      </c>
      <c r="L97" s="18">
        <v>86470</v>
      </c>
      <c r="M97" s="18">
        <v>295972.76</v>
      </c>
      <c r="N97" s="18">
        <v>4250</v>
      </c>
      <c r="O97" s="18">
        <v>2124685.92</v>
      </c>
      <c r="P97" s="18"/>
      <c r="Q97" s="19"/>
      <c r="R97" s="20"/>
      <c r="S97" s="20"/>
    </row>
    <row r="98" spans="1:21" s="73" customFormat="1" ht="19.899999999999999" customHeight="1" x14ac:dyDescent="0.3">
      <c r="A98" s="69" t="s">
        <v>91</v>
      </c>
      <c r="B98" s="70"/>
      <c r="C98" s="65">
        <f t="shared" si="17"/>
        <v>14335.52</v>
      </c>
      <c r="D98" s="105">
        <v>0</v>
      </c>
      <c r="E98" s="105">
        <v>4217.5200000000004</v>
      </c>
      <c r="F98" s="105">
        <v>0</v>
      </c>
      <c r="G98" s="105">
        <v>0</v>
      </c>
      <c r="H98" s="105">
        <v>5618</v>
      </c>
      <c r="I98" s="65">
        <v>0</v>
      </c>
      <c r="J98" s="71">
        <v>0</v>
      </c>
      <c r="K98" s="65">
        <v>0</v>
      </c>
      <c r="L98" s="71">
        <v>4500</v>
      </c>
      <c r="M98" s="18">
        <v>0</v>
      </c>
      <c r="N98" s="71">
        <v>0</v>
      </c>
      <c r="O98" s="18">
        <v>0</v>
      </c>
      <c r="P98" s="71">
        <f t="shared" si="18"/>
        <v>10118</v>
      </c>
      <c r="Q98" s="19">
        <f t="shared" ref="Q98:Q99" si="20">C98+P98</f>
        <v>24453.52</v>
      </c>
      <c r="R98" s="72"/>
      <c r="S98" s="20">
        <f t="shared" si="19"/>
        <v>24453.52</v>
      </c>
      <c r="U98" s="74"/>
    </row>
    <row r="99" spans="1:21" s="73" customFormat="1" ht="19.899999999999999" customHeight="1" x14ac:dyDescent="0.3">
      <c r="A99" s="69" t="s">
        <v>92</v>
      </c>
      <c r="B99" s="70"/>
      <c r="C99" s="65">
        <f t="shared" si="17"/>
        <v>371915.44</v>
      </c>
      <c r="D99" s="105">
        <v>103485</v>
      </c>
      <c r="E99" s="105">
        <v>0</v>
      </c>
      <c r="F99" s="105">
        <v>103485</v>
      </c>
      <c r="G99" s="105">
        <v>0</v>
      </c>
      <c r="H99" s="105">
        <v>-42024.56</v>
      </c>
      <c r="I99" s="65">
        <v>103485</v>
      </c>
      <c r="J99" s="71">
        <v>0</v>
      </c>
      <c r="K99" s="65">
        <v>0</v>
      </c>
      <c r="L99" s="71">
        <v>103485</v>
      </c>
      <c r="M99" s="18">
        <v>0</v>
      </c>
      <c r="N99" s="18">
        <v>0</v>
      </c>
      <c r="O99" s="18">
        <v>0</v>
      </c>
      <c r="P99" s="71">
        <f t="shared" si="18"/>
        <v>268430.44</v>
      </c>
      <c r="Q99" s="19">
        <f t="shared" si="20"/>
        <v>640345.88</v>
      </c>
      <c r="R99" s="72"/>
      <c r="S99" s="20">
        <f t="shared" si="19"/>
        <v>640345.88</v>
      </c>
      <c r="U99" s="74"/>
    </row>
    <row r="100" spans="1:21" s="116" customFormat="1" ht="19.899999999999999" customHeight="1" x14ac:dyDescent="0.3">
      <c r="A100" s="109" t="s">
        <v>124</v>
      </c>
      <c r="B100" s="110"/>
      <c r="C100" s="112">
        <f t="shared" si="17"/>
        <v>137878.21000000002</v>
      </c>
      <c r="D100" s="111">
        <v>-10400</v>
      </c>
      <c r="E100" s="111">
        <v>84688</v>
      </c>
      <c r="F100" s="111">
        <f>601.2+-1600</f>
        <v>-998.8</v>
      </c>
      <c r="G100" s="111">
        <v>0</v>
      </c>
      <c r="H100" s="111">
        <v>48691.75</v>
      </c>
      <c r="I100" s="112">
        <f>800+1400</f>
        <v>2200</v>
      </c>
      <c r="J100" s="113">
        <v>11200</v>
      </c>
      <c r="K100" s="112">
        <v>2497.2600000000002</v>
      </c>
      <c r="L100" s="113">
        <v>0</v>
      </c>
      <c r="M100" s="113">
        <v>0</v>
      </c>
      <c r="N100" s="113">
        <v>0</v>
      </c>
      <c r="O100" s="113">
        <v>0</v>
      </c>
      <c r="P100" s="113">
        <f t="shared" si="18"/>
        <v>63590.21</v>
      </c>
      <c r="Q100" s="114"/>
      <c r="R100" s="115"/>
      <c r="S100" s="115"/>
      <c r="U100" s="117"/>
    </row>
    <row r="101" spans="1:21" s="116" customFormat="1" ht="19.899999999999999" customHeight="1" x14ac:dyDescent="0.3">
      <c r="A101" s="109" t="s">
        <v>125</v>
      </c>
      <c r="B101" s="110"/>
      <c r="C101" s="112">
        <f t="shared" si="17"/>
        <v>641951.16999999993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2">
        <v>0</v>
      </c>
      <c r="J101" s="113">
        <f>378095.97+263855.2</f>
        <v>641951.16999999993</v>
      </c>
      <c r="K101" s="112">
        <v>0</v>
      </c>
      <c r="L101" s="113">
        <v>0</v>
      </c>
      <c r="M101" s="113">
        <v>0</v>
      </c>
      <c r="N101" s="113">
        <v>0</v>
      </c>
      <c r="O101" s="113">
        <v>0</v>
      </c>
      <c r="P101" s="113"/>
      <c r="Q101" s="114"/>
      <c r="R101" s="115"/>
      <c r="S101" s="115"/>
      <c r="U101" s="117"/>
    </row>
    <row r="102" spans="1:21" s="116" customFormat="1" ht="19.899999999999999" customHeight="1" x14ac:dyDescent="0.3">
      <c r="A102" s="109" t="s">
        <v>126</v>
      </c>
      <c r="B102" s="110"/>
      <c r="C102" s="112">
        <f t="shared" si="17"/>
        <v>1041977.63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2">
        <v>0</v>
      </c>
      <c r="J102" s="113">
        <v>1041977.63</v>
      </c>
      <c r="K102" s="112">
        <v>0</v>
      </c>
      <c r="L102" s="113">
        <v>0</v>
      </c>
      <c r="M102" s="113">
        <v>0</v>
      </c>
      <c r="N102" s="113">
        <v>0</v>
      </c>
      <c r="O102" s="113">
        <v>0</v>
      </c>
      <c r="P102" s="113"/>
      <c r="Q102" s="114"/>
      <c r="R102" s="115"/>
      <c r="S102" s="115"/>
      <c r="U102" s="117"/>
    </row>
    <row r="103" spans="1:21" s="54" customFormat="1" ht="19.899999999999999" customHeight="1" x14ac:dyDescent="0.3">
      <c r="A103" s="48" t="s">
        <v>114</v>
      </c>
      <c r="B103" s="49"/>
      <c r="C103" s="50">
        <f t="shared" si="17"/>
        <v>98379.81</v>
      </c>
      <c r="D103" s="68">
        <v>0</v>
      </c>
      <c r="E103" s="68"/>
      <c r="F103" s="68">
        <v>0.01</v>
      </c>
      <c r="G103" s="68">
        <v>0</v>
      </c>
      <c r="H103" s="68">
        <v>0</v>
      </c>
      <c r="I103" s="50">
        <v>19200</v>
      </c>
      <c r="J103" s="51">
        <v>4361.2</v>
      </c>
      <c r="K103" s="51">
        <v>850</v>
      </c>
      <c r="L103" s="51">
        <v>0</v>
      </c>
      <c r="M103" s="51">
        <v>0</v>
      </c>
      <c r="N103" s="51">
        <v>0</v>
      </c>
      <c r="O103" s="51">
        <v>73968.600000000006</v>
      </c>
      <c r="P103" s="51">
        <f t="shared" si="18"/>
        <v>98379.81</v>
      </c>
      <c r="Q103" s="52">
        <f t="shared" ref="Q103:Q108" si="21">C103+P103</f>
        <v>196759.62</v>
      </c>
      <c r="R103" s="53"/>
      <c r="S103" s="53">
        <f t="shared" si="19"/>
        <v>196759.62</v>
      </c>
      <c r="T103" s="73"/>
      <c r="U103" s="5"/>
    </row>
    <row r="104" spans="1:21" s="54" customFormat="1" ht="19.899999999999999" customHeight="1" x14ac:dyDescent="0.3">
      <c r="A104" s="48" t="s">
        <v>115</v>
      </c>
      <c r="B104" s="49"/>
      <c r="C104" s="50">
        <f t="shared" si="17"/>
        <v>0</v>
      </c>
      <c r="D104" s="68">
        <v>0</v>
      </c>
      <c r="E104" s="68">
        <v>0</v>
      </c>
      <c r="F104" s="68">
        <v>0</v>
      </c>
      <c r="G104" s="68">
        <v>0</v>
      </c>
      <c r="H104" s="68">
        <v>0</v>
      </c>
      <c r="I104" s="50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f t="shared" si="18"/>
        <v>0</v>
      </c>
      <c r="Q104" s="52">
        <f t="shared" si="21"/>
        <v>0</v>
      </c>
      <c r="R104" s="53"/>
      <c r="S104" s="53">
        <f t="shared" si="19"/>
        <v>0</v>
      </c>
      <c r="T104" s="73"/>
      <c r="U104" s="5"/>
    </row>
    <row r="105" spans="1:21" s="54" customFormat="1" ht="19.899999999999999" customHeight="1" x14ac:dyDescent="0.3">
      <c r="A105" s="48" t="s">
        <v>123</v>
      </c>
      <c r="B105" s="49"/>
      <c r="C105" s="50">
        <f t="shared" si="17"/>
        <v>548129.05000000005</v>
      </c>
      <c r="D105" s="68">
        <v>0</v>
      </c>
      <c r="E105" s="68">
        <v>350220</v>
      </c>
      <c r="F105" s="68">
        <v>0</v>
      </c>
      <c r="G105" s="68">
        <v>0</v>
      </c>
      <c r="H105" s="68">
        <v>0</v>
      </c>
      <c r="I105" s="50">
        <v>197909.05</v>
      </c>
      <c r="J105" s="51">
        <v>0</v>
      </c>
      <c r="K105" s="51">
        <v>0</v>
      </c>
      <c r="L105" s="51">
        <v>0</v>
      </c>
      <c r="M105" s="51">
        <v>0</v>
      </c>
      <c r="N105" s="51">
        <v>0</v>
      </c>
      <c r="O105" s="51">
        <v>0</v>
      </c>
      <c r="P105" s="51">
        <f t="shared" si="18"/>
        <v>197909.05</v>
      </c>
      <c r="Q105" s="52">
        <f t="shared" si="21"/>
        <v>746038.10000000009</v>
      </c>
      <c r="R105" s="53"/>
      <c r="S105" s="53">
        <f t="shared" si="19"/>
        <v>746038.10000000009</v>
      </c>
      <c r="T105" s="73"/>
      <c r="U105" s="5"/>
    </row>
    <row r="106" spans="1:21" s="54" customFormat="1" ht="19.899999999999999" customHeight="1" x14ac:dyDescent="0.3">
      <c r="A106" s="48" t="s">
        <v>116</v>
      </c>
      <c r="B106" s="49"/>
      <c r="C106" s="50">
        <f t="shared" si="17"/>
        <v>0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50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f t="shared" si="18"/>
        <v>0</v>
      </c>
      <c r="Q106" s="52">
        <f t="shared" si="21"/>
        <v>0</v>
      </c>
      <c r="R106" s="53"/>
      <c r="S106" s="53">
        <f t="shared" si="19"/>
        <v>0</v>
      </c>
      <c r="T106" s="73"/>
      <c r="U106" s="5"/>
    </row>
    <row r="107" spans="1:21" s="54" customFormat="1" ht="19.899999999999999" customHeight="1" x14ac:dyDescent="0.3">
      <c r="A107" s="48" t="s">
        <v>117</v>
      </c>
      <c r="B107" s="49"/>
      <c r="C107" s="50">
        <f t="shared" si="17"/>
        <v>0</v>
      </c>
      <c r="D107" s="68">
        <v>0</v>
      </c>
      <c r="E107" s="68">
        <v>700000</v>
      </c>
      <c r="F107" s="68">
        <v>0</v>
      </c>
      <c r="G107" s="68">
        <v>0</v>
      </c>
      <c r="H107" s="68">
        <v>0</v>
      </c>
      <c r="I107" s="50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-700000</v>
      </c>
      <c r="P107" s="51">
        <f t="shared" si="18"/>
        <v>-700000</v>
      </c>
      <c r="Q107" s="52">
        <f t="shared" si="21"/>
        <v>-700000</v>
      </c>
      <c r="R107" s="53"/>
      <c r="S107" s="53">
        <f t="shared" si="19"/>
        <v>-700000</v>
      </c>
      <c r="T107" s="73"/>
      <c r="U107" s="5"/>
    </row>
    <row r="108" spans="1:21" s="54" customFormat="1" ht="19.899999999999999" customHeight="1" x14ac:dyDescent="0.3">
      <c r="A108" s="48" t="s">
        <v>118</v>
      </c>
      <c r="B108" s="49"/>
      <c r="C108" s="50">
        <f t="shared" si="17"/>
        <v>1006965.55</v>
      </c>
      <c r="D108" s="68">
        <v>744745.8</v>
      </c>
      <c r="E108" s="68">
        <v>253289.75</v>
      </c>
      <c r="F108" s="68">
        <v>800</v>
      </c>
      <c r="G108" s="68">
        <v>0</v>
      </c>
      <c r="H108" s="68">
        <v>0</v>
      </c>
      <c r="I108" s="50">
        <v>0</v>
      </c>
      <c r="J108" s="51">
        <v>0</v>
      </c>
      <c r="K108" s="51">
        <v>2430</v>
      </c>
      <c r="L108" s="51">
        <v>5700</v>
      </c>
      <c r="M108" s="51">
        <v>0</v>
      </c>
      <c r="N108" s="51">
        <v>0</v>
      </c>
      <c r="O108" s="51">
        <v>0</v>
      </c>
      <c r="P108" s="51">
        <f t="shared" si="18"/>
        <v>8930</v>
      </c>
      <c r="Q108" s="52">
        <f t="shared" si="21"/>
        <v>1015895.55</v>
      </c>
      <c r="R108" s="53"/>
      <c r="S108" s="53">
        <f t="shared" si="19"/>
        <v>1015895.55</v>
      </c>
      <c r="T108" s="73"/>
      <c r="U108" s="5"/>
    </row>
    <row r="109" spans="1:21" s="54" customFormat="1" ht="19.899999999999999" customHeight="1" x14ac:dyDescent="0.3">
      <c r="A109" s="48" t="s">
        <v>85</v>
      </c>
      <c r="B109" s="49"/>
      <c r="C109" s="50">
        <f t="shared" si="17"/>
        <v>3000</v>
      </c>
      <c r="D109" s="68">
        <v>0</v>
      </c>
      <c r="E109" s="68">
        <v>0</v>
      </c>
      <c r="F109" s="68">
        <v>0</v>
      </c>
      <c r="G109" s="68">
        <v>0</v>
      </c>
      <c r="H109" s="68">
        <v>0</v>
      </c>
      <c r="I109" s="50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3000</v>
      </c>
      <c r="O109" s="51">
        <v>0</v>
      </c>
      <c r="P109" s="51">
        <f t="shared" si="18"/>
        <v>3000</v>
      </c>
      <c r="Q109" s="52">
        <f t="shared" ref="Q109" si="22">C109+P109</f>
        <v>6000</v>
      </c>
      <c r="R109" s="53"/>
      <c r="S109" s="53">
        <f t="shared" si="19"/>
        <v>6000</v>
      </c>
      <c r="T109" s="73"/>
      <c r="U109" s="5"/>
    </row>
    <row r="110" spans="1:21" s="54" customFormat="1" ht="19.899999999999999" customHeight="1" x14ac:dyDescent="0.3">
      <c r="A110" s="48" t="s">
        <v>119</v>
      </c>
      <c r="B110" s="49"/>
      <c r="C110" s="50">
        <f t="shared" si="17"/>
        <v>199681.56</v>
      </c>
      <c r="D110" s="68">
        <v>89799.66</v>
      </c>
      <c r="E110" s="68">
        <v>89004.4</v>
      </c>
      <c r="F110" s="68">
        <v>0</v>
      </c>
      <c r="G110" s="68">
        <v>0</v>
      </c>
      <c r="H110" s="68">
        <v>20877.5</v>
      </c>
      <c r="I110" s="50">
        <v>0</v>
      </c>
      <c r="J110" s="51">
        <v>0</v>
      </c>
      <c r="K110" s="51">
        <v>0</v>
      </c>
      <c r="L110" s="51">
        <v>0</v>
      </c>
      <c r="M110" s="51">
        <v>0</v>
      </c>
      <c r="N110" s="51">
        <v>0</v>
      </c>
      <c r="O110" s="51">
        <v>0</v>
      </c>
      <c r="P110" s="51">
        <f t="shared" si="18"/>
        <v>20877.5</v>
      </c>
      <c r="Q110" s="52">
        <f>C110+P110</f>
        <v>220559.06</v>
      </c>
      <c r="R110" s="53"/>
      <c r="S110" s="53">
        <f t="shared" si="19"/>
        <v>220559.06</v>
      </c>
      <c r="T110" s="73"/>
      <c r="U110" s="5"/>
    </row>
    <row r="111" spans="1:21" s="54" customFormat="1" ht="19.899999999999999" customHeight="1" x14ac:dyDescent="0.3">
      <c r="A111" s="48" t="s">
        <v>120</v>
      </c>
      <c r="B111" s="49"/>
      <c r="C111" s="50">
        <f t="shared" si="17"/>
        <v>360000</v>
      </c>
      <c r="D111" s="68">
        <v>0</v>
      </c>
      <c r="E111" s="68">
        <v>0</v>
      </c>
      <c r="F111" s="68">
        <v>360000</v>
      </c>
      <c r="G111" s="68">
        <v>0</v>
      </c>
      <c r="H111" s="68">
        <v>0</v>
      </c>
      <c r="I111" s="50">
        <v>0</v>
      </c>
      <c r="J111" s="51">
        <v>0</v>
      </c>
      <c r="K111" s="51">
        <v>0</v>
      </c>
      <c r="L111" s="51">
        <v>0</v>
      </c>
      <c r="M111" s="51">
        <v>0</v>
      </c>
      <c r="N111" s="51">
        <v>0</v>
      </c>
      <c r="O111" s="51">
        <v>0</v>
      </c>
      <c r="P111" s="51">
        <f t="shared" si="18"/>
        <v>360000</v>
      </c>
      <c r="Q111" s="52">
        <f>C111+P111</f>
        <v>720000</v>
      </c>
      <c r="R111" s="53"/>
      <c r="S111" s="53">
        <f t="shared" si="19"/>
        <v>720000</v>
      </c>
      <c r="T111" s="73"/>
      <c r="U111" s="5"/>
    </row>
    <row r="112" spans="1:21" s="54" customFormat="1" ht="19.899999999999999" customHeight="1" x14ac:dyDescent="0.3">
      <c r="A112" s="48" t="s">
        <v>121</v>
      </c>
      <c r="B112" s="49"/>
      <c r="C112" s="50">
        <f t="shared" si="17"/>
        <v>31821.279999999999</v>
      </c>
      <c r="D112" s="68">
        <v>1462.8</v>
      </c>
      <c r="E112" s="68">
        <v>2253.5700000000002</v>
      </c>
      <c r="F112" s="68">
        <v>0</v>
      </c>
      <c r="G112" s="68">
        <v>0</v>
      </c>
      <c r="H112" s="68">
        <v>0</v>
      </c>
      <c r="I112" s="50">
        <v>1500</v>
      </c>
      <c r="J112" s="51">
        <v>1704</v>
      </c>
      <c r="K112" s="51">
        <v>590</v>
      </c>
      <c r="L112" s="51">
        <v>14890.11</v>
      </c>
      <c r="M112" s="51">
        <v>1540</v>
      </c>
      <c r="N112" s="51">
        <v>2268</v>
      </c>
      <c r="O112" s="51">
        <v>5612.8</v>
      </c>
      <c r="P112" s="51">
        <f t="shared" si="18"/>
        <v>28104.91</v>
      </c>
      <c r="Q112" s="52">
        <f>C112+P112</f>
        <v>59926.19</v>
      </c>
      <c r="R112" s="53"/>
      <c r="S112" s="53">
        <f t="shared" si="19"/>
        <v>59926.19</v>
      </c>
      <c r="T112" s="73"/>
      <c r="U112" s="5"/>
    </row>
    <row r="113" spans="1:21" s="54" customFormat="1" ht="19.899999999999999" customHeight="1" x14ac:dyDescent="0.3">
      <c r="A113" s="48" t="s">
        <v>122</v>
      </c>
      <c r="B113" s="49"/>
      <c r="C113" s="50">
        <f t="shared" si="17"/>
        <v>45060.950000000004</v>
      </c>
      <c r="D113" s="68">
        <v>-32997.199999999997</v>
      </c>
      <c r="E113" s="68">
        <v>14110</v>
      </c>
      <c r="F113" s="68">
        <v>800</v>
      </c>
      <c r="G113" s="68">
        <v>7685.75</v>
      </c>
      <c r="H113" s="68">
        <v>1620</v>
      </c>
      <c r="I113" s="50">
        <v>1850</v>
      </c>
      <c r="J113" s="51">
        <v>2454</v>
      </c>
      <c r="K113" s="51">
        <v>1500</v>
      </c>
      <c r="L113" s="51">
        <v>10750</v>
      </c>
      <c r="M113" s="51">
        <v>2454</v>
      </c>
      <c r="N113" s="51">
        <v>2960</v>
      </c>
      <c r="O113" s="51">
        <v>31874.400000000001</v>
      </c>
      <c r="P113" s="51">
        <f t="shared" si="18"/>
        <v>63948.15</v>
      </c>
      <c r="Q113" s="52">
        <f>C113+P113</f>
        <v>109009.1</v>
      </c>
      <c r="R113" s="53"/>
      <c r="S113" s="53">
        <f t="shared" si="19"/>
        <v>109009.1</v>
      </c>
      <c r="T113" s="73"/>
      <c r="U113" s="5"/>
    </row>
    <row r="114" spans="1:21" ht="19.899999999999999" customHeight="1" x14ac:dyDescent="0.3">
      <c r="A114" s="7" t="s">
        <v>86</v>
      </c>
      <c r="B114" s="1"/>
      <c r="C114" s="55">
        <f t="shared" si="17"/>
        <v>11432454.999999998</v>
      </c>
      <c r="D114" s="55">
        <f t="shared" ref="D114:O114" si="23">SUM(D32:D113)</f>
        <v>1289711.1900000002</v>
      </c>
      <c r="E114" s="55">
        <f t="shared" si="23"/>
        <v>1883903.19</v>
      </c>
      <c r="F114" s="55">
        <f>SUM(F32:F113)</f>
        <v>810532.14999999991</v>
      </c>
      <c r="G114" s="55">
        <f>SUM(G32:G113)</f>
        <v>118474.16999999998</v>
      </c>
      <c r="H114" s="55">
        <f>SUM(H32:H113)</f>
        <v>328954.11</v>
      </c>
      <c r="I114" s="55">
        <f t="shared" si="23"/>
        <v>495755.67000000004</v>
      </c>
      <c r="J114" s="55">
        <f>SUM(J32:J113)</f>
        <v>1923280.43</v>
      </c>
      <c r="K114" s="55">
        <f t="shared" si="23"/>
        <v>373401.45000000007</v>
      </c>
      <c r="L114" s="55">
        <f t="shared" si="23"/>
        <v>483592.02999999991</v>
      </c>
      <c r="M114" s="55">
        <f t="shared" si="23"/>
        <v>534004.68000000005</v>
      </c>
      <c r="N114" s="55">
        <f t="shared" si="23"/>
        <v>315155.74</v>
      </c>
      <c r="O114" s="55">
        <f t="shared" si="23"/>
        <v>2875690.1899999995</v>
      </c>
      <c r="P114" s="56">
        <f t="shared" si="18"/>
        <v>8258840.6199999992</v>
      </c>
      <c r="Q114" s="56">
        <f>C114+P114</f>
        <v>19691295.619999997</v>
      </c>
      <c r="R114" s="56">
        <f>SUM(R32:R113)</f>
        <v>0</v>
      </c>
      <c r="S114" s="75">
        <f t="shared" si="19"/>
        <v>19691295.619999997</v>
      </c>
    </row>
    <row r="115" spans="1:21" ht="19.899999999999999" customHeight="1" x14ac:dyDescent="0.3">
      <c r="C115" s="20"/>
      <c r="D115" s="104"/>
      <c r="E115" s="104"/>
      <c r="F115" s="104"/>
      <c r="G115" s="104"/>
      <c r="H115" s="104"/>
      <c r="I115" s="20"/>
      <c r="J115" s="20"/>
      <c r="K115" s="20"/>
      <c r="L115" s="3"/>
      <c r="P115" s="3"/>
      <c r="Q115" s="19"/>
      <c r="R115" s="20"/>
      <c r="S115" s="20"/>
    </row>
    <row r="116" spans="1:21" ht="19.899999999999999" customHeight="1" thickBot="1" x14ac:dyDescent="0.35">
      <c r="A116" s="1" t="s">
        <v>87</v>
      </c>
      <c r="C116" s="37">
        <f>SUM(D116:I116)</f>
        <v>0</v>
      </c>
      <c r="D116" s="106">
        <f t="shared" ref="D116:O116" si="24">D28-D114</f>
        <v>0</v>
      </c>
      <c r="E116" s="106">
        <f t="shared" si="24"/>
        <v>0</v>
      </c>
      <c r="F116" s="106">
        <f t="shared" si="24"/>
        <v>0</v>
      </c>
      <c r="G116" s="106">
        <f t="shared" si="24"/>
        <v>0</v>
      </c>
      <c r="H116" s="106">
        <f t="shared" si="24"/>
        <v>0</v>
      </c>
      <c r="I116" s="37">
        <f t="shared" si="24"/>
        <v>0</v>
      </c>
      <c r="J116" s="37">
        <f t="shared" si="24"/>
        <v>0</v>
      </c>
      <c r="K116" s="37">
        <f t="shared" si="24"/>
        <v>0</v>
      </c>
      <c r="L116" s="37">
        <f t="shared" si="24"/>
        <v>0</v>
      </c>
      <c r="M116" s="37">
        <f t="shared" si="24"/>
        <v>0</v>
      </c>
      <c r="N116" s="37">
        <f t="shared" si="24"/>
        <v>0</v>
      </c>
      <c r="O116" s="37">
        <f t="shared" si="24"/>
        <v>0</v>
      </c>
      <c r="P116" s="37">
        <f>SUM(E116:O116)</f>
        <v>0</v>
      </c>
      <c r="Q116" s="39">
        <f>C116+P116</f>
        <v>0</v>
      </c>
      <c r="R116" s="37">
        <f>R28-R114</f>
        <v>21613367.25</v>
      </c>
      <c r="S116" s="37">
        <f>S28-S114</f>
        <v>-21613367.249999996</v>
      </c>
    </row>
    <row r="117" spans="1:21" ht="19.899999999999999" customHeight="1" thickTop="1" x14ac:dyDescent="0.3">
      <c r="A117" s="57"/>
      <c r="B117" s="58"/>
      <c r="C117" s="61"/>
      <c r="D117" s="107"/>
      <c r="E117" s="107"/>
      <c r="F117" s="107"/>
      <c r="G117" s="107"/>
      <c r="H117" s="107"/>
      <c r="I117" s="61"/>
      <c r="J117" s="20"/>
      <c r="K117" s="59">
        <v>0</v>
      </c>
      <c r="L117" s="59">
        <v>0</v>
      </c>
    </row>
    <row r="118" spans="1:21" ht="19.899999999999999" customHeight="1" x14ac:dyDescent="0.3">
      <c r="A118" s="6" t="s">
        <v>88</v>
      </c>
      <c r="C118" s="88">
        <f>SUM(D118:O118)</f>
        <v>7183964.919999999</v>
      </c>
      <c r="D118" s="62">
        <f>SUM(D32:D100)-D24-D17-D25</f>
        <v>480847.7</v>
      </c>
      <c r="E118" s="62">
        <f>SUM(E32:E100)-E24-E17-E25</f>
        <v>471704.86999999994</v>
      </c>
      <c r="F118" s="62">
        <f>SUM(F32:F100)-F24-F17-F25-F26</f>
        <v>442139.55</v>
      </c>
      <c r="G118" s="62">
        <f>SUM(G32:G100)-G24-G17-G25-G26</f>
        <v>92247.659999999989</v>
      </c>
      <c r="H118" s="62">
        <f>SUM(H32:H100)-H24-H17-H25-H26</f>
        <v>287917.51</v>
      </c>
      <c r="I118" s="62">
        <f>SUM(I32:I100)-I24-I17-I25-I26</f>
        <v>270430.26000000007</v>
      </c>
      <c r="J118" s="66">
        <f>SUM(J32:J99)-J24-J17-J25-J26-D100-E100-F100-H100-I100</f>
        <v>66494.09000000004</v>
      </c>
      <c r="K118" s="62">
        <f t="shared" ref="K118:P118" si="25">SUM(K32:K99)-K24-K17-K25-K26</f>
        <v>357358.66000000003</v>
      </c>
      <c r="L118" s="62">
        <f t="shared" si="25"/>
        <v>440229.3899999999</v>
      </c>
      <c r="M118" s="62">
        <f t="shared" si="25"/>
        <v>517605.15</v>
      </c>
      <c r="N118" s="62">
        <f t="shared" si="25"/>
        <v>300047.24</v>
      </c>
      <c r="O118" s="62">
        <f>SUM(O32:O99)-O24-O17-O25-O26</f>
        <v>3456942.84</v>
      </c>
      <c r="P118" s="60">
        <f t="shared" si="25"/>
        <v>3674811.99</v>
      </c>
      <c r="Q118" s="17">
        <f>C118+P118</f>
        <v>10858776.91</v>
      </c>
    </row>
    <row r="119" spans="1:21" ht="19.899999999999999" customHeight="1" x14ac:dyDescent="0.3">
      <c r="A119" s="6" t="s">
        <v>113</v>
      </c>
      <c r="C119" s="118">
        <f>SUM(D119:O119)</f>
        <v>2293038.2000000002</v>
      </c>
      <c r="D119" s="62">
        <f t="shared" ref="D119:P119" si="26">SUM(D103:D113)</f>
        <v>803011.06000000017</v>
      </c>
      <c r="E119" s="62">
        <f t="shared" si="26"/>
        <v>1408877.72</v>
      </c>
      <c r="F119" s="62">
        <f>SUM(F103:F113)</f>
        <v>361600.01</v>
      </c>
      <c r="G119" s="62">
        <f>SUM(G103:G113)</f>
        <v>7685.75</v>
      </c>
      <c r="H119" s="62">
        <f t="shared" si="26"/>
        <v>22497.5</v>
      </c>
      <c r="I119" s="62">
        <f t="shared" si="26"/>
        <v>220459.05</v>
      </c>
      <c r="J119" s="66">
        <f>SUM(J103:J113)</f>
        <v>8519.2000000000007</v>
      </c>
      <c r="K119" s="2">
        <f t="shared" si="26"/>
        <v>5370</v>
      </c>
      <c r="L119" s="2">
        <f t="shared" si="26"/>
        <v>31340.11</v>
      </c>
      <c r="M119" s="77">
        <f t="shared" si="26"/>
        <v>3994</v>
      </c>
      <c r="N119" s="79">
        <f t="shared" si="26"/>
        <v>8228</v>
      </c>
      <c r="O119" s="80">
        <f>SUM(O103:O113)</f>
        <v>-588544.19999999995</v>
      </c>
      <c r="P119" s="60">
        <f t="shared" si="26"/>
        <v>81149.419999999984</v>
      </c>
      <c r="Q119" s="17">
        <f>C119+P119</f>
        <v>2374187.62</v>
      </c>
      <c r="R119" s="17"/>
    </row>
    <row r="120" spans="1:21" ht="19.899999999999999" customHeight="1" x14ac:dyDescent="0.3">
      <c r="A120" s="6" t="s">
        <v>127</v>
      </c>
      <c r="C120" s="118">
        <f>SUM(D120:O120)</f>
        <v>1948485.2199999997</v>
      </c>
      <c r="D120" s="62">
        <f>SUM(D100:D102)</f>
        <v>-10400</v>
      </c>
      <c r="E120" s="62">
        <f t="shared" ref="E120:H120" si="27">SUM(E100:E102)</f>
        <v>84688</v>
      </c>
      <c r="F120" s="62">
        <f t="shared" si="27"/>
        <v>-998.8</v>
      </c>
      <c r="G120" s="62">
        <f t="shared" si="27"/>
        <v>0</v>
      </c>
      <c r="H120" s="62">
        <f t="shared" si="27"/>
        <v>48691.75</v>
      </c>
      <c r="I120" s="62">
        <f>SUM(I100:I102)</f>
        <v>2200</v>
      </c>
      <c r="J120" s="118">
        <f>J101+J102+C100</f>
        <v>1821807.0099999998</v>
      </c>
      <c r="K120" s="118">
        <f>SUM(K100:K102)</f>
        <v>2497.2600000000002</v>
      </c>
      <c r="L120" s="119">
        <f>SUM(L100:L102)</f>
        <v>0</v>
      </c>
      <c r="M120" s="120">
        <f>SUM(M100:M102)</f>
        <v>0</v>
      </c>
      <c r="N120" s="121">
        <f>SUM(N100:N102)</f>
        <v>0</v>
      </c>
      <c r="O120" s="122">
        <f>SUM(O100:O102)</f>
        <v>0</v>
      </c>
      <c r="P120" s="60"/>
      <c r="R120" s="17"/>
    </row>
    <row r="121" spans="1:21" ht="19.899999999999999" customHeight="1" x14ac:dyDescent="0.3">
      <c r="K121" s="59"/>
      <c r="L121" s="18"/>
      <c r="M121" s="18"/>
      <c r="N121" s="18"/>
      <c r="O121" s="18"/>
    </row>
    <row r="122" spans="1:21" ht="19.899999999999999" customHeight="1" x14ac:dyDescent="0.3">
      <c r="D122" s="62">
        <f>-SUM(D17+D24+D25)</f>
        <v>-5852.4299999999994</v>
      </c>
      <c r="E122" s="62">
        <f>-SUM(E17+E24+E25)</f>
        <v>-3320.6</v>
      </c>
      <c r="F122" s="62">
        <f>-SUM(F17+F24+F25)</f>
        <v>-6792.59</v>
      </c>
      <c r="G122" s="62">
        <f>-SUM(G17+G24+G25)</f>
        <v>-5340.76</v>
      </c>
      <c r="H122" s="62">
        <f>-SUM(H17+H24+H25)</f>
        <v>-5339.1</v>
      </c>
      <c r="I122" s="66">
        <f>-SUM(+I24+I25)</f>
        <v>-4866.3599999999997</v>
      </c>
      <c r="J122" s="66">
        <f t="shared" ref="J122:P122" si="28">-SUM(J17+J24+J25)</f>
        <v>-9157.39</v>
      </c>
      <c r="K122" s="2">
        <f t="shared" si="28"/>
        <v>-8175.53</v>
      </c>
      <c r="L122" s="2">
        <f t="shared" si="28"/>
        <v>-6022.53</v>
      </c>
      <c r="M122" s="77">
        <f t="shared" si="28"/>
        <v>-5805.53</v>
      </c>
      <c r="N122" s="78">
        <f t="shared" si="28"/>
        <v>-6880.5</v>
      </c>
      <c r="O122" s="81">
        <f t="shared" si="28"/>
        <v>-7291.55</v>
      </c>
      <c r="P122" s="60">
        <f t="shared" si="28"/>
        <v>-65671.840000000011</v>
      </c>
    </row>
    <row r="124" spans="1:21" ht="19.899999999999999" customHeight="1" x14ac:dyDescent="0.3">
      <c r="A124" s="6" t="s">
        <v>93</v>
      </c>
      <c r="D124" s="62">
        <f t="shared" ref="D124:I124" si="29">D118-D120</f>
        <v>491247.7</v>
      </c>
      <c r="E124" s="62">
        <f t="shared" si="29"/>
        <v>387016.86999999994</v>
      </c>
      <c r="F124" s="62">
        <f t="shared" si="29"/>
        <v>443138.35</v>
      </c>
      <c r="G124" s="62">
        <f t="shared" si="29"/>
        <v>92247.659999999989</v>
      </c>
      <c r="H124" s="62">
        <f t="shared" si="29"/>
        <v>239225.76</v>
      </c>
      <c r="I124" s="62">
        <f t="shared" si="29"/>
        <v>268230.26000000007</v>
      </c>
      <c r="J124" s="62">
        <f>218872-J25-J26</f>
        <v>189914.61</v>
      </c>
    </row>
    <row r="126" spans="1:21" ht="19.899999999999999" customHeight="1" x14ac:dyDescent="0.3">
      <c r="I126" s="108"/>
    </row>
  </sheetData>
  <mergeCells count="4">
    <mergeCell ref="E5:N5"/>
    <mergeCell ref="R7:R8"/>
    <mergeCell ref="S7:S8"/>
    <mergeCell ref="E7:O7"/>
  </mergeCells>
  <printOptions horizontalCentered="1" headings="1"/>
  <pageMargins left="0.51181102362204722" right="0.31496062992125984" top="0.74803149606299213" bottom="0.35433070866141736" header="0.31496062992125984" footer="0.31496062992125984"/>
  <pageSetup paperSize="8" scale="34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</vt:lpstr>
      <vt:lpstr>'2020'!Print_Titles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2019-05-07T05:54:43Z</cp:lastPrinted>
  <dcterms:created xsi:type="dcterms:W3CDTF">2019-02-25T08:01:54Z</dcterms:created>
  <dcterms:modified xsi:type="dcterms:W3CDTF">2021-02-04T07:09:11Z</dcterms:modified>
</cp:coreProperties>
</file>