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1\"/>
    </mc:Choice>
  </mc:AlternateContent>
  <xr:revisionPtr revIDLastSave="0" documentId="13_ncr:1_{38E754D1-A753-436B-97D2-AA94FC5CDAB4}" xr6:coauthVersionLast="45" xr6:coauthVersionMax="45" xr10:uidLastSave="{00000000-0000-0000-0000-000000000000}"/>
  <bookViews>
    <workbookView xWindow="-120" yWindow="-120" windowWidth="20730" windowHeight="11160" xr2:uid="{0B6640D3-3685-4E61-8067-FC71906902F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9" i="2" l="1"/>
  <c r="B45" i="2"/>
  <c r="B40" i="2"/>
  <c r="B23" i="2"/>
  <c r="B6" i="2" l="1"/>
  <c r="B13" i="2" s="1"/>
  <c r="B25" i="2" s="1"/>
  <c r="B8" i="2"/>
  <c r="B4" i="2"/>
  <c r="B7" i="2"/>
  <c r="B28" i="2" s="1"/>
  <c r="V13" i="1" l="1"/>
  <c r="B14" i="1" l="1"/>
  <c r="AD16" i="1"/>
  <c r="V16" i="1"/>
  <c r="V17" i="1"/>
  <c r="R13" i="1"/>
  <c r="E12" i="1" l="1"/>
  <c r="E11" i="1"/>
  <c r="Q11" i="1" l="1"/>
  <c r="G10" i="1"/>
  <c r="G11" i="1"/>
  <c r="AH4" i="1" l="1"/>
  <c r="AH5" i="1" s="1"/>
  <c r="AH6" i="1" s="1"/>
  <c r="AH7" i="1" s="1"/>
  <c r="AH8" i="1" s="1"/>
  <c r="AH9" i="1" s="1"/>
  <c r="AH10" i="1" s="1"/>
  <c r="AH11" i="1" s="1"/>
  <c r="AH12" i="1" s="1"/>
  <c r="AH13" i="1" s="1"/>
  <c r="AD4" i="1" l="1"/>
  <c r="Y5" i="1" s="1"/>
  <c r="AD5" i="1" s="1"/>
  <c r="Y6" i="1" s="1"/>
  <c r="AD6" i="1" s="1"/>
  <c r="Y7" i="1" s="1"/>
  <c r="AD7" i="1" s="1"/>
  <c r="Y8" i="1" s="1"/>
  <c r="AD8" i="1" s="1"/>
  <c r="Y9" i="1" s="1"/>
  <c r="AD9" i="1" s="1"/>
  <c r="Y10" i="1" s="1"/>
  <c r="AD10" i="1" s="1"/>
  <c r="Y11" i="1" s="1"/>
  <c r="AD11" i="1" s="1"/>
  <c r="Y12" i="1" s="1"/>
  <c r="AD12" i="1" l="1"/>
  <c r="Y13" i="1" s="1"/>
  <c r="V4" i="1"/>
  <c r="AD13" i="1" l="1"/>
  <c r="Y14" i="1" s="1"/>
  <c r="AD14" i="1" s="1"/>
  <c r="Y15" i="1" s="1"/>
  <c r="AD15" i="1" s="1"/>
  <c r="H4" i="1"/>
  <c r="AG4" i="1" s="1"/>
  <c r="AI4" i="1" s="1"/>
  <c r="G5" i="1"/>
  <c r="G6" i="1"/>
  <c r="G7" i="1"/>
  <c r="G4" i="1"/>
  <c r="C9" i="1"/>
  <c r="G9" i="1" s="1"/>
  <c r="P5" i="1"/>
  <c r="V5" i="1" s="1"/>
  <c r="P6" i="1" l="1"/>
  <c r="V6" i="1" s="1"/>
  <c r="P7" i="1" s="1"/>
  <c r="V7" i="1" s="1"/>
  <c r="P8" i="1" s="1"/>
  <c r="V8" i="1" s="1"/>
  <c r="P9" i="1" s="1"/>
  <c r="V9" i="1" s="1"/>
  <c r="P10" i="1" s="1"/>
  <c r="V10" i="1" s="1"/>
  <c r="P11" i="1" s="1"/>
  <c r="V11" i="1" s="1"/>
  <c r="P12" i="1" s="1"/>
  <c r="V12" i="1" l="1"/>
  <c r="P13" i="1" s="1"/>
  <c r="P14" i="1" l="1"/>
  <c r="V14" i="1" l="1"/>
  <c r="P15" i="1" l="1"/>
  <c r="V15" i="1" s="1"/>
  <c r="C8" i="1"/>
  <c r="G8" i="1" s="1"/>
  <c r="G15" i="1" l="1"/>
  <c r="G14" i="1"/>
  <c r="G13" i="1"/>
  <c r="G12" i="1"/>
  <c r="M4" i="1"/>
  <c r="B5" i="1" l="1"/>
  <c r="H5" i="1" l="1"/>
  <c r="B6" i="1" s="1"/>
  <c r="H6" i="1" s="1"/>
  <c r="AG6" i="1" s="1"/>
  <c r="AI6" i="1" s="1"/>
  <c r="B7" i="1" l="1"/>
  <c r="H7" i="1" s="1"/>
  <c r="AG7" i="1" s="1"/>
  <c r="AI7" i="1" s="1"/>
  <c r="M6" i="1"/>
  <c r="AG5" i="1"/>
  <c r="AI5" i="1" s="1"/>
  <c r="M5" i="1"/>
  <c r="M7" i="1" l="1"/>
  <c r="B8" i="1"/>
  <c r="H8" i="1" s="1"/>
  <c r="AG8" i="1" s="1"/>
  <c r="AI8" i="1" s="1"/>
  <c r="M8" i="1" l="1"/>
  <c r="B9" i="1"/>
  <c r="H9" i="1" s="1"/>
  <c r="AG9" i="1" s="1"/>
  <c r="AI9" i="1" s="1"/>
  <c r="B10" i="1" l="1"/>
  <c r="H10" i="1" s="1"/>
  <c r="AG10" i="1" s="1"/>
  <c r="AI10" i="1" s="1"/>
  <c r="M9" i="1"/>
  <c r="M10" i="1" l="1"/>
  <c r="B11" i="1"/>
  <c r="H11" i="1" s="1"/>
  <c r="AG11" i="1" l="1"/>
  <c r="AI11" i="1" s="1"/>
  <c r="B12" i="1"/>
  <c r="H12" i="1" s="1"/>
  <c r="B13" i="1" s="1"/>
  <c r="H13" i="1" s="1"/>
  <c r="AG13" i="1" s="1"/>
  <c r="AI13" i="1" s="1"/>
  <c r="M11" i="1"/>
  <c r="M12" i="1" l="1"/>
  <c r="AG12" i="1"/>
  <c r="AI12" i="1" s="1"/>
  <c r="H14" i="1"/>
  <c r="AG14" i="1" s="1"/>
  <c r="AI14" i="1" s="1"/>
  <c r="M13" i="1"/>
  <c r="B15" i="1" l="1"/>
  <c r="M14" i="1"/>
  <c r="H15" i="1" l="1"/>
  <c r="M15" i="1" l="1"/>
  <c r="AG15" i="1"/>
  <c r="AI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F6" authorId="0" shapeId="0" xr:uid="{CB655E19-BE8F-4D21-B191-FD98642CA5A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Over provision
</t>
        </r>
      </text>
    </comment>
    <comment ref="E9" authorId="0" shapeId="0" xr:uid="{45F390CF-7625-40E0-BB0B-7B40DBD75E9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Reverse of expenses accrued</t>
        </r>
      </text>
    </comment>
    <comment ref="E10" authorId="0" shapeId="0" xr:uid="{374CFB6A-B06F-43C9-90EB-52C291AADBF2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Over accrued</t>
        </r>
      </text>
    </comment>
    <comment ref="AA10" authorId="0" shapeId="0" xr:uid="{CD8DAB75-6547-40C4-86A6-3F8D56291C7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Refund to Motac</t>
        </r>
      </text>
    </comment>
    <comment ref="E11" authorId="0" shapeId="0" xr:uid="{2B2D740F-9B40-4E91-99D0-3ED73F0001E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Being expenses over accrued
</t>
        </r>
      </text>
    </comment>
    <comment ref="E12" authorId="0" shapeId="0" xr:uid="{5AB36EA9-EE28-4060-85B1-E5FCC62AD45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Being amount over accreued</t>
        </r>
      </text>
    </comment>
  </commentList>
</comments>
</file>

<file path=xl/sharedStrings.xml><?xml version="1.0" encoding="utf-8"?>
<sst xmlns="http://schemas.openxmlformats.org/spreadsheetml/2006/main" count="65" uniqueCount="49">
  <si>
    <t>Year</t>
  </si>
  <si>
    <t xml:space="preserve">Expenditure </t>
  </si>
  <si>
    <t>B/F</t>
  </si>
  <si>
    <t>Fixed Asset</t>
  </si>
  <si>
    <t>Other Income</t>
  </si>
  <si>
    <t>Retained Loss</t>
  </si>
  <si>
    <t>Actual Balance (RM)</t>
  </si>
  <si>
    <t>Taxation</t>
  </si>
  <si>
    <t>Acc. Balance</t>
  </si>
  <si>
    <t>Surplus/Shortfall</t>
  </si>
  <si>
    <t>Grant Received (State)</t>
  </si>
  <si>
    <t xml:space="preserve">STATE GOVT GRANT </t>
  </si>
  <si>
    <t>HOTEL FEE</t>
  </si>
  <si>
    <t>TOAL (STATE GOVT + HOTEL FEE)</t>
  </si>
  <si>
    <t>Balance</t>
  </si>
  <si>
    <t>Reverse</t>
  </si>
  <si>
    <t>OTHERS (MOTAC/TOURISM TAX &amp; ECT.)</t>
  </si>
  <si>
    <t>Acc. Other Income</t>
  </si>
  <si>
    <t xml:space="preserve">Total </t>
  </si>
  <si>
    <t>Shared Capital</t>
  </si>
  <si>
    <t>Refund</t>
  </si>
  <si>
    <t>Advances</t>
  </si>
  <si>
    <t>Penang Global Tourism Sdn Bhd</t>
  </si>
  <si>
    <t xml:space="preserve">State Government </t>
  </si>
  <si>
    <t>Hotel Fee</t>
  </si>
  <si>
    <t xml:space="preserve">Shared Capital </t>
  </si>
  <si>
    <t>Tourism Tax</t>
  </si>
  <si>
    <t>Projects that utilized savings :</t>
  </si>
  <si>
    <t>Taiwan Marketing Campaign</t>
  </si>
  <si>
    <t>Indonesia Marketing Campaign</t>
  </si>
  <si>
    <t>Thailand Marketing Campaign</t>
  </si>
  <si>
    <t>Korea Marketing Campaign</t>
  </si>
  <si>
    <t>Japan Marketing Campaign</t>
  </si>
  <si>
    <t>Vietnam Marketing Campaign</t>
  </si>
  <si>
    <t>Balances to be utilzed for other promotions</t>
  </si>
  <si>
    <t>Savings (2016 -2020)</t>
  </si>
  <si>
    <t>On-going projects</t>
  </si>
  <si>
    <t>Savings (2019 RM2.436 mil)</t>
  </si>
  <si>
    <t xml:space="preserve"> - China Tactical Campaign</t>
  </si>
  <si>
    <t xml:space="preserve"> - Incentive for China Southern</t>
  </si>
  <si>
    <t xml:space="preserve"> - Penang International Container Art Festival</t>
  </si>
  <si>
    <t xml:space="preserve"> - China Roadshow with Qignado Airlines &amp; Marketing Campaign (Ctrip &amp; Tuniu)</t>
  </si>
  <si>
    <t xml:space="preserve"> - PGT Marketing Campaigns &amp; Roadshows for HK, Australia and Middle East for Year 2020</t>
  </si>
  <si>
    <t xml:space="preserve"> - Study Penang</t>
  </si>
  <si>
    <t xml:space="preserve"> - PMED</t>
  </si>
  <si>
    <t>Penang Tourism Master Plan</t>
  </si>
  <si>
    <t>Total</t>
  </si>
  <si>
    <t>Deferred Income 2011 - Dec 2020</t>
  </si>
  <si>
    <t>Surplus/
Shortfall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</si>
</sst>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3" fontId="0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3" fontId="0" fillId="0" borderId="0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43" fontId="0" fillId="0" borderId="7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7" xfId="0" applyFont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7" xfId="1" applyNumberFormat="1" applyFont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164" fontId="0" fillId="0" borderId="5" xfId="1" applyNumberFormat="1" applyFont="1" applyBorder="1" applyAlignment="1">
      <alignment vertical="center"/>
    </xf>
    <xf numFmtId="165" fontId="0" fillId="0" borderId="0" xfId="1" applyNumberFormat="1" applyFont="1" applyAlignment="1">
      <alignment vertical="center"/>
    </xf>
    <xf numFmtId="0" fontId="2" fillId="0" borderId="0" xfId="0" applyFont="1"/>
    <xf numFmtId="43" fontId="0" fillId="0" borderId="0" xfId="1" applyFont="1"/>
    <xf numFmtId="0" fontId="5" fillId="0" borderId="0" xfId="0" applyFont="1"/>
    <xf numFmtId="43" fontId="0" fillId="0" borderId="10" xfId="1" applyFont="1" applyBorder="1"/>
    <xf numFmtId="0" fontId="5" fillId="0" borderId="0" xfId="0" applyNumberFormat="1" applyFont="1"/>
    <xf numFmtId="0" fontId="0" fillId="0" borderId="0" xfId="0" applyNumberFormat="1"/>
    <xf numFmtId="43" fontId="0" fillId="0" borderId="11" xfId="1" applyFont="1" applyBorder="1"/>
    <xf numFmtId="43" fontId="2" fillId="0" borderId="9" xfId="1" applyFont="1" applyBorder="1"/>
    <xf numFmtId="43" fontId="2" fillId="0" borderId="0" xfId="1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11D30-A6A5-4B30-850B-D7D70C003750}">
  <dimension ref="A1:AM22"/>
  <sheetViews>
    <sheetView tabSelected="1" topLeftCell="AA1" zoomScale="70" zoomScaleNormal="70" workbookViewId="0">
      <selection activeCell="AE21" sqref="AE21"/>
    </sheetView>
  </sheetViews>
  <sheetFormatPr defaultRowHeight="15" x14ac:dyDescent="0.2"/>
  <cols>
    <col min="1" max="1" width="9" style="1"/>
    <col min="2" max="2" width="14.625" style="1" customWidth="1"/>
    <col min="3" max="3" width="20.5" style="1" customWidth="1"/>
    <col min="4" max="4" width="19.25" style="1" customWidth="1"/>
    <col min="5" max="5" width="17.5" style="1" customWidth="1"/>
    <col min="6" max="6" width="14.625" style="1" customWidth="1"/>
    <col min="7" max="7" width="17.125" style="1" customWidth="1"/>
    <col min="8" max="8" width="16.875" style="1" customWidth="1"/>
    <col min="9" max="9" width="0.875" style="1" customWidth="1"/>
    <col min="10" max="10" width="12.375" style="1" customWidth="1"/>
    <col min="11" max="11" width="1" style="1" customWidth="1"/>
    <col min="12" max="12" width="13.75" style="2" customWidth="1"/>
    <col min="13" max="13" width="23.75" style="1" customWidth="1"/>
    <col min="14" max="14" width="2" style="1" customWidth="1"/>
    <col min="15" max="15" width="9" style="1"/>
    <col min="16" max="16" width="20.625" style="1" customWidth="1"/>
    <col min="17" max="17" width="24.75" style="1" bestFit="1" customWidth="1"/>
    <col min="18" max="18" width="18.75" style="1" customWidth="1"/>
    <col min="19" max="19" width="15.875" style="1" customWidth="1"/>
    <col min="20" max="20" width="14.75" style="1" customWidth="1"/>
    <col min="21" max="21" width="22.25" style="1" customWidth="1"/>
    <col min="22" max="22" width="20.875" style="1" customWidth="1"/>
    <col min="23" max="23" width="3.125" style="1" customWidth="1"/>
    <col min="24" max="24" width="9" style="1"/>
    <col min="25" max="25" width="20.625" style="1" customWidth="1"/>
    <col min="26" max="26" width="24.75" style="1" bestFit="1" customWidth="1"/>
    <col min="27" max="27" width="18.75" style="1" customWidth="1"/>
    <col min="28" max="28" width="15.375" style="1" customWidth="1"/>
    <col min="29" max="29" width="22.25" style="1" customWidth="1"/>
    <col min="30" max="30" width="20.875" style="1" customWidth="1"/>
    <col min="31" max="31" width="3" style="1" customWidth="1"/>
    <col min="32" max="32" width="9" style="1"/>
    <col min="33" max="33" width="16.375" style="1" customWidth="1"/>
    <col min="34" max="34" width="14" style="1" customWidth="1"/>
    <col min="35" max="35" width="17.875" style="5" customWidth="1"/>
    <col min="36" max="36" width="15.375" style="1" customWidth="1"/>
    <col min="37" max="37" width="9" style="1"/>
    <col min="38" max="38" width="13.125" style="1" bestFit="1" customWidth="1"/>
    <col min="39" max="39" width="13.5" style="1" bestFit="1" customWidth="1"/>
    <col min="40" max="16384" width="9" style="1"/>
  </cols>
  <sheetData>
    <row r="1" spans="1:39" ht="15.75" thickBot="1" x14ac:dyDescent="0.25"/>
    <row r="2" spans="1:39" s="5" customFormat="1" ht="22.5" customHeight="1" thickTop="1" x14ac:dyDescent="0.2">
      <c r="A2" s="42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  <c r="O2" s="45" t="s">
        <v>12</v>
      </c>
      <c r="P2" s="46"/>
      <c r="Q2" s="46"/>
      <c r="R2" s="46"/>
      <c r="S2" s="46"/>
      <c r="T2" s="46"/>
      <c r="U2" s="46"/>
      <c r="V2" s="47"/>
      <c r="X2" s="48" t="s">
        <v>16</v>
      </c>
      <c r="Y2" s="49"/>
      <c r="Z2" s="49"/>
      <c r="AA2" s="49"/>
      <c r="AB2" s="49"/>
      <c r="AC2" s="49"/>
      <c r="AD2" s="50"/>
      <c r="AE2" s="13"/>
      <c r="AF2" s="51" t="s">
        <v>13</v>
      </c>
      <c r="AG2" s="52"/>
      <c r="AH2" s="52"/>
      <c r="AI2" s="52"/>
      <c r="AJ2" s="53"/>
    </row>
    <row r="3" spans="1:39" s="4" customFormat="1" ht="35.25" customHeight="1" x14ac:dyDescent="0.2">
      <c r="A3" s="6" t="s">
        <v>0</v>
      </c>
      <c r="B3" s="7" t="s">
        <v>2</v>
      </c>
      <c r="C3" s="7" t="s">
        <v>10</v>
      </c>
      <c r="D3" s="7" t="s">
        <v>1</v>
      </c>
      <c r="E3" s="7" t="s">
        <v>5</v>
      </c>
      <c r="F3" s="7" t="s">
        <v>7</v>
      </c>
      <c r="G3" s="7" t="s">
        <v>48</v>
      </c>
      <c r="H3" s="7" t="s">
        <v>8</v>
      </c>
      <c r="I3" s="7"/>
      <c r="J3" s="7" t="s">
        <v>4</v>
      </c>
      <c r="K3" s="7"/>
      <c r="L3" s="8" t="s">
        <v>3</v>
      </c>
      <c r="M3" s="9" t="s">
        <v>6</v>
      </c>
      <c r="O3" s="6" t="s">
        <v>0</v>
      </c>
      <c r="P3" s="7" t="s">
        <v>2</v>
      </c>
      <c r="Q3" s="7" t="s">
        <v>10</v>
      </c>
      <c r="R3" s="7" t="s">
        <v>15</v>
      </c>
      <c r="S3" s="7" t="s">
        <v>20</v>
      </c>
      <c r="T3" s="7" t="s">
        <v>21</v>
      </c>
      <c r="U3" s="7" t="s">
        <v>1</v>
      </c>
      <c r="V3" s="9" t="s">
        <v>9</v>
      </c>
      <c r="X3" s="6" t="s">
        <v>0</v>
      </c>
      <c r="Y3" s="7" t="s">
        <v>2</v>
      </c>
      <c r="Z3" s="7" t="s">
        <v>10</v>
      </c>
      <c r="AA3" s="7" t="s">
        <v>15</v>
      </c>
      <c r="AB3" s="7" t="s">
        <v>20</v>
      </c>
      <c r="AC3" s="7" t="s">
        <v>1</v>
      </c>
      <c r="AD3" s="9" t="s">
        <v>9</v>
      </c>
      <c r="AE3" s="7"/>
      <c r="AF3" s="6" t="s">
        <v>0</v>
      </c>
      <c r="AG3" s="7" t="s">
        <v>14</v>
      </c>
      <c r="AH3" s="7" t="s">
        <v>17</v>
      </c>
      <c r="AI3" s="7" t="s">
        <v>18</v>
      </c>
      <c r="AJ3" s="9" t="s">
        <v>19</v>
      </c>
    </row>
    <row r="4" spans="1:39" ht="27" customHeight="1" x14ac:dyDescent="0.2">
      <c r="A4" s="10">
        <v>2011</v>
      </c>
      <c r="B4" s="11"/>
      <c r="C4" s="21">
        <v>6000000</v>
      </c>
      <c r="D4" s="21">
        <v>4772347.3000000007</v>
      </c>
      <c r="E4" s="21">
        <v>-1085366.05</v>
      </c>
      <c r="F4" s="21">
        <v>0</v>
      </c>
      <c r="G4" s="22">
        <f>C4-D4+E4-F4</f>
        <v>142286.64999999921</v>
      </c>
      <c r="H4" s="21">
        <f>C4-D4+E4-F4</f>
        <v>142286.64999999921</v>
      </c>
      <c r="I4" s="21"/>
      <c r="J4" s="21">
        <v>1969</v>
      </c>
      <c r="K4" s="21"/>
      <c r="L4" s="21">
        <v>360791.5</v>
      </c>
      <c r="M4" s="23">
        <f>H4-L4</f>
        <v>-218504.85000000079</v>
      </c>
      <c r="O4" s="10">
        <v>2011</v>
      </c>
      <c r="P4" s="21"/>
      <c r="Q4" s="21"/>
      <c r="R4" s="21"/>
      <c r="S4" s="21"/>
      <c r="T4" s="21"/>
      <c r="U4" s="21"/>
      <c r="V4" s="24">
        <f t="shared" ref="V4:V12" si="0">P4+Q4+R4-U4</f>
        <v>0</v>
      </c>
      <c r="X4" s="10">
        <v>2011</v>
      </c>
      <c r="Y4" s="21"/>
      <c r="Z4" s="21"/>
      <c r="AA4" s="21"/>
      <c r="AB4" s="21"/>
      <c r="AC4" s="21"/>
      <c r="AD4" s="24">
        <f>Y4+Z4+AA4-AC4</f>
        <v>0</v>
      </c>
      <c r="AE4" s="14"/>
      <c r="AF4" s="10">
        <v>2011</v>
      </c>
      <c r="AG4" s="28">
        <f t="shared" ref="AG4:AG15" si="1">H4+V4+AD4</f>
        <v>142286.64999999921</v>
      </c>
      <c r="AH4" s="28">
        <f>J4</f>
        <v>1969</v>
      </c>
      <c r="AI4" s="29">
        <f>AG4+AH4</f>
        <v>144255.64999999921</v>
      </c>
      <c r="AJ4" s="30">
        <v>100003</v>
      </c>
    </row>
    <row r="5" spans="1:39" ht="27" customHeight="1" x14ac:dyDescent="0.2">
      <c r="A5" s="10">
        <v>2012</v>
      </c>
      <c r="B5" s="11">
        <f>H4</f>
        <v>142286.64999999921</v>
      </c>
      <c r="C5" s="21">
        <v>8082000</v>
      </c>
      <c r="D5" s="21">
        <v>8040872.9799999995</v>
      </c>
      <c r="E5" s="21">
        <v>0</v>
      </c>
      <c r="F5" s="21">
        <v>0</v>
      </c>
      <c r="G5" s="22">
        <f t="shared" ref="G5:G8" si="2">C5-D5+E5-F5</f>
        <v>41127.020000000484</v>
      </c>
      <c r="H5" s="21">
        <f>B5+C5-D5+E5-F5</f>
        <v>183413.66999999993</v>
      </c>
      <c r="I5" s="21"/>
      <c r="J5" s="21">
        <v>6926.4299999999994</v>
      </c>
      <c r="K5" s="21"/>
      <c r="L5" s="21">
        <v>102698</v>
      </c>
      <c r="M5" s="23">
        <f>H5-L5</f>
        <v>80715.669999999925</v>
      </c>
      <c r="O5" s="10">
        <v>2012</v>
      </c>
      <c r="P5" s="21">
        <f>V4</f>
        <v>0</v>
      </c>
      <c r="Q5" s="21"/>
      <c r="R5" s="21"/>
      <c r="S5" s="21"/>
      <c r="T5" s="21"/>
      <c r="U5" s="21"/>
      <c r="V5" s="24">
        <f t="shared" si="0"/>
        <v>0</v>
      </c>
      <c r="X5" s="10">
        <v>2012</v>
      </c>
      <c r="Y5" s="21">
        <f>AD4</f>
        <v>0</v>
      </c>
      <c r="Z5" s="21"/>
      <c r="AA5" s="21"/>
      <c r="AB5" s="21"/>
      <c r="AC5" s="21"/>
      <c r="AD5" s="24">
        <f t="shared" ref="AD5:AD11" si="3">Y5+Z5+AA5-AC5</f>
        <v>0</v>
      </c>
      <c r="AE5" s="14"/>
      <c r="AF5" s="10">
        <v>2012</v>
      </c>
      <c r="AG5" s="28">
        <f t="shared" si="1"/>
        <v>183413.66999999993</v>
      </c>
      <c r="AH5" s="28">
        <f t="shared" ref="AH5:AH12" si="4">AH4+J5</f>
        <v>8895.43</v>
      </c>
      <c r="AI5" s="29">
        <f t="shared" ref="AI5:AI15" si="5">AG5+AH5</f>
        <v>192309.09999999992</v>
      </c>
      <c r="AJ5" s="30">
        <v>100003</v>
      </c>
    </row>
    <row r="6" spans="1:39" ht="27" customHeight="1" x14ac:dyDescent="0.2">
      <c r="A6" s="10">
        <v>2013</v>
      </c>
      <c r="B6" s="11">
        <f>H5</f>
        <v>183413.66999999993</v>
      </c>
      <c r="C6" s="21">
        <v>7420000</v>
      </c>
      <c r="D6" s="21">
        <v>7164134.790000001</v>
      </c>
      <c r="E6" s="21">
        <v>0</v>
      </c>
      <c r="F6" s="21">
        <v>-88.07</v>
      </c>
      <c r="G6" s="22">
        <f t="shared" si="2"/>
        <v>255953.27999999904</v>
      </c>
      <c r="H6" s="21">
        <f t="shared" ref="H6:H15" si="6">B6+C6-D6+E6-F6</f>
        <v>439366.94999999896</v>
      </c>
      <c r="I6" s="21"/>
      <c r="J6" s="21">
        <v>18227.55</v>
      </c>
      <c r="K6" s="21"/>
      <c r="L6" s="21">
        <v>30393</v>
      </c>
      <c r="M6" s="23">
        <f>H6-L6</f>
        <v>408973.94999999896</v>
      </c>
      <c r="O6" s="10">
        <v>2013</v>
      </c>
      <c r="P6" s="21">
        <f>V5</f>
        <v>0</v>
      </c>
      <c r="Q6" s="21"/>
      <c r="R6" s="21"/>
      <c r="S6" s="21"/>
      <c r="T6" s="21"/>
      <c r="U6" s="21"/>
      <c r="V6" s="24">
        <f t="shared" si="0"/>
        <v>0</v>
      </c>
      <c r="X6" s="10">
        <v>2013</v>
      </c>
      <c r="Y6" s="21">
        <f>AD5</f>
        <v>0</v>
      </c>
      <c r="Z6" s="21"/>
      <c r="AA6" s="21"/>
      <c r="AB6" s="21"/>
      <c r="AC6" s="21"/>
      <c r="AD6" s="24">
        <f t="shared" si="3"/>
        <v>0</v>
      </c>
      <c r="AE6" s="14"/>
      <c r="AF6" s="10">
        <v>2013</v>
      </c>
      <c r="AG6" s="28">
        <f t="shared" si="1"/>
        <v>439366.94999999896</v>
      </c>
      <c r="AH6" s="28">
        <f t="shared" si="4"/>
        <v>27122.98</v>
      </c>
      <c r="AI6" s="29">
        <f t="shared" si="5"/>
        <v>466489.92999999895</v>
      </c>
      <c r="AJ6" s="30">
        <v>100003</v>
      </c>
    </row>
    <row r="7" spans="1:39" ht="27" customHeight="1" x14ac:dyDescent="0.2">
      <c r="A7" s="10">
        <v>2014</v>
      </c>
      <c r="B7" s="11">
        <f>H6</f>
        <v>439366.94999999896</v>
      </c>
      <c r="C7" s="21">
        <v>7361300</v>
      </c>
      <c r="D7" s="21">
        <v>6396580.3899999987</v>
      </c>
      <c r="E7" s="21"/>
      <c r="F7" s="21">
        <v>1197</v>
      </c>
      <c r="G7" s="22">
        <f t="shared" si="2"/>
        <v>963522.61000000127</v>
      </c>
      <c r="H7" s="21">
        <f t="shared" si="6"/>
        <v>1402889.5600000005</v>
      </c>
      <c r="I7" s="21"/>
      <c r="J7" s="21">
        <v>18523.120000000003</v>
      </c>
      <c r="K7" s="21"/>
      <c r="L7" s="21">
        <v>34483</v>
      </c>
      <c r="M7" s="23">
        <f>H7-L7</f>
        <v>1368406.5600000005</v>
      </c>
      <c r="O7" s="10">
        <v>2014</v>
      </c>
      <c r="P7" s="21">
        <f t="shared" ref="P7:P15" si="7">V6</f>
        <v>0</v>
      </c>
      <c r="Q7" s="21"/>
      <c r="R7" s="21"/>
      <c r="S7" s="21"/>
      <c r="T7" s="21"/>
      <c r="U7" s="21"/>
      <c r="V7" s="24">
        <f t="shared" si="0"/>
        <v>0</v>
      </c>
      <c r="X7" s="10">
        <v>2014</v>
      </c>
      <c r="Y7" s="21">
        <f t="shared" ref="Y7:Y15" si="8">AD6</f>
        <v>0</v>
      </c>
      <c r="Z7" s="21"/>
      <c r="AA7" s="21"/>
      <c r="AB7" s="21"/>
      <c r="AC7" s="21"/>
      <c r="AD7" s="24">
        <f t="shared" si="3"/>
        <v>0</v>
      </c>
      <c r="AE7" s="14"/>
      <c r="AF7" s="10">
        <v>2014</v>
      </c>
      <c r="AG7" s="28">
        <f t="shared" si="1"/>
        <v>1402889.5600000005</v>
      </c>
      <c r="AH7" s="28">
        <f t="shared" si="4"/>
        <v>45646.100000000006</v>
      </c>
      <c r="AI7" s="29">
        <f t="shared" si="5"/>
        <v>1448535.6600000006</v>
      </c>
      <c r="AJ7" s="30">
        <v>100003</v>
      </c>
    </row>
    <row r="8" spans="1:39" ht="27" customHeight="1" x14ac:dyDescent="0.2">
      <c r="A8" s="10">
        <v>2015</v>
      </c>
      <c r="B8" s="11">
        <f>H7</f>
        <v>1402889.5600000005</v>
      </c>
      <c r="C8" s="21">
        <f>9141300+707712.17</f>
        <v>9849012.1699999999</v>
      </c>
      <c r="D8" s="21">
        <v>9891340.6400000006</v>
      </c>
      <c r="E8" s="21"/>
      <c r="F8" s="21">
        <v>1193.9999999981374</v>
      </c>
      <c r="G8" s="22">
        <f t="shared" si="2"/>
        <v>-43522.469999998808</v>
      </c>
      <c r="H8" s="21">
        <f t="shared" si="6"/>
        <v>1359367.0900000017</v>
      </c>
      <c r="I8" s="21"/>
      <c r="J8" s="21">
        <v>10882.38</v>
      </c>
      <c r="K8" s="21"/>
      <c r="L8" s="21">
        <v>58799</v>
      </c>
      <c r="M8" s="23">
        <f>H8-L8</f>
        <v>1300568.0900000017</v>
      </c>
      <c r="O8" s="10">
        <v>2015</v>
      </c>
      <c r="P8" s="21">
        <f t="shared" si="7"/>
        <v>0</v>
      </c>
      <c r="Q8" s="21"/>
      <c r="R8" s="21"/>
      <c r="S8" s="21"/>
      <c r="T8" s="21"/>
      <c r="U8" s="21"/>
      <c r="V8" s="24">
        <f t="shared" si="0"/>
        <v>0</v>
      </c>
      <c r="X8" s="10">
        <v>2015</v>
      </c>
      <c r="Y8" s="21">
        <f t="shared" si="8"/>
        <v>0</v>
      </c>
      <c r="Z8" s="21"/>
      <c r="AA8" s="21"/>
      <c r="AB8" s="21"/>
      <c r="AC8" s="21"/>
      <c r="AD8" s="24">
        <f t="shared" si="3"/>
        <v>0</v>
      </c>
      <c r="AE8" s="14"/>
      <c r="AF8" s="10">
        <v>2015</v>
      </c>
      <c r="AG8" s="28">
        <f t="shared" si="1"/>
        <v>1359367.0900000017</v>
      </c>
      <c r="AH8" s="28">
        <f t="shared" si="4"/>
        <v>56528.480000000003</v>
      </c>
      <c r="AI8" s="29">
        <f t="shared" si="5"/>
        <v>1415895.5700000017</v>
      </c>
      <c r="AJ8" s="30">
        <v>100003</v>
      </c>
    </row>
    <row r="9" spans="1:39" ht="27" customHeight="1" x14ac:dyDescent="0.2">
      <c r="A9" s="10">
        <v>2016</v>
      </c>
      <c r="B9" s="11">
        <f>H8</f>
        <v>1359367.0900000017</v>
      </c>
      <c r="C9" s="21">
        <f>7943000+35000</f>
        <v>7978000</v>
      </c>
      <c r="D9" s="21">
        <v>8160137.0100000007</v>
      </c>
      <c r="E9" s="21">
        <v>13680</v>
      </c>
      <c r="F9" s="21">
        <v>3219</v>
      </c>
      <c r="G9" s="22">
        <f>C9-D9+E9-F9</f>
        <v>-171676.01000000071</v>
      </c>
      <c r="H9" s="21">
        <f>B9+C9-D9+E9-F9</f>
        <v>1187691.080000001</v>
      </c>
      <c r="I9" s="21"/>
      <c r="J9" s="21">
        <v>21774.46</v>
      </c>
      <c r="K9" s="21"/>
      <c r="L9" s="21">
        <v>20192.45</v>
      </c>
      <c r="M9" s="23">
        <f t="shared" ref="M9:M15" si="9">H9-L9</f>
        <v>1167498.6300000011</v>
      </c>
      <c r="O9" s="10">
        <v>2016</v>
      </c>
      <c r="P9" s="21">
        <f t="shared" si="7"/>
        <v>0</v>
      </c>
      <c r="Q9" s="21">
        <v>3174484.2600000002</v>
      </c>
      <c r="R9" s="21"/>
      <c r="S9" s="21"/>
      <c r="T9" s="21"/>
      <c r="U9" s="21">
        <v>1229227.49</v>
      </c>
      <c r="V9" s="24">
        <f t="shared" si="0"/>
        <v>1945256.7700000003</v>
      </c>
      <c r="X9" s="10">
        <v>2016</v>
      </c>
      <c r="Y9" s="21">
        <f t="shared" si="8"/>
        <v>0</v>
      </c>
      <c r="Z9" s="21"/>
      <c r="AA9" s="21"/>
      <c r="AB9" s="21"/>
      <c r="AC9" s="21"/>
      <c r="AD9" s="24">
        <f t="shared" si="3"/>
        <v>0</v>
      </c>
      <c r="AE9" s="14"/>
      <c r="AF9" s="10">
        <v>2016</v>
      </c>
      <c r="AG9" s="28">
        <f t="shared" si="1"/>
        <v>3132947.8500000015</v>
      </c>
      <c r="AH9" s="28">
        <f t="shared" si="4"/>
        <v>78302.94</v>
      </c>
      <c r="AI9" s="29">
        <f t="shared" si="5"/>
        <v>3211250.7900000014</v>
      </c>
      <c r="AJ9" s="30">
        <v>100003</v>
      </c>
    </row>
    <row r="10" spans="1:39" ht="27" customHeight="1" x14ac:dyDescent="0.2">
      <c r="A10" s="10">
        <v>2017</v>
      </c>
      <c r="B10" s="11">
        <f t="shared" ref="B10:B15" si="10">H9</f>
        <v>1187691.080000001</v>
      </c>
      <c r="C10" s="21">
        <v>8361300</v>
      </c>
      <c r="D10" s="21">
        <v>9505785.5599999987</v>
      </c>
      <c r="E10" s="21"/>
      <c r="F10" s="21">
        <v>2295.8099999986589</v>
      </c>
      <c r="G10" s="22">
        <f t="shared" ref="G10:G11" si="11">C10-D10+E10-F10</f>
        <v>-1146781.3699999973</v>
      </c>
      <c r="H10" s="21">
        <f>B10+C10-D10+E10-F10</f>
        <v>40909.710000004619</v>
      </c>
      <c r="I10" s="21"/>
      <c r="J10" s="21">
        <v>128618.32</v>
      </c>
      <c r="K10" s="21"/>
      <c r="L10" s="21">
        <v>18772.8</v>
      </c>
      <c r="M10" s="23">
        <f t="shared" si="9"/>
        <v>22136.91000000462</v>
      </c>
      <c r="O10" s="10">
        <v>2017</v>
      </c>
      <c r="P10" s="21">
        <f t="shared" si="7"/>
        <v>1945256.7700000003</v>
      </c>
      <c r="Q10" s="21">
        <v>5617251.5299999993</v>
      </c>
      <c r="R10" s="21">
        <v>19175.96</v>
      </c>
      <c r="S10" s="21"/>
      <c r="T10" s="21"/>
      <c r="U10" s="21">
        <v>4834137.7299999995</v>
      </c>
      <c r="V10" s="24">
        <f t="shared" si="0"/>
        <v>2747546.5300000003</v>
      </c>
      <c r="X10" s="10">
        <v>2017</v>
      </c>
      <c r="Y10" s="21">
        <f t="shared" si="8"/>
        <v>0</v>
      </c>
      <c r="Z10" s="21">
        <v>115680</v>
      </c>
      <c r="AA10" s="21">
        <v>-24015.119999999999</v>
      </c>
      <c r="AB10" s="21"/>
      <c r="AC10" s="21">
        <v>91664.88</v>
      </c>
      <c r="AD10" s="24">
        <f t="shared" si="3"/>
        <v>0</v>
      </c>
      <c r="AE10" s="14"/>
      <c r="AF10" s="10">
        <v>2017</v>
      </c>
      <c r="AG10" s="28">
        <f t="shared" si="1"/>
        <v>2788456.2400000049</v>
      </c>
      <c r="AH10" s="28">
        <f t="shared" si="4"/>
        <v>206921.26</v>
      </c>
      <c r="AI10" s="29">
        <f t="shared" si="5"/>
        <v>2995377.5000000047</v>
      </c>
      <c r="AJ10" s="30">
        <v>100003</v>
      </c>
    </row>
    <row r="11" spans="1:39" ht="27" customHeight="1" x14ac:dyDescent="0.2">
      <c r="A11" s="10">
        <v>2018</v>
      </c>
      <c r="B11" s="11">
        <f t="shared" si="10"/>
        <v>40909.710000004619</v>
      </c>
      <c r="C11" s="21">
        <v>7361300</v>
      </c>
      <c r="D11" s="21">
        <v>7615831.9299999997</v>
      </c>
      <c r="E11" s="21">
        <f>29441.82</f>
        <v>29441.82</v>
      </c>
      <c r="F11" s="21">
        <v>-695.52</v>
      </c>
      <c r="G11" s="22">
        <f t="shared" si="11"/>
        <v>-224394.58999999971</v>
      </c>
      <c r="H11" s="21">
        <f>B11+C11-D11+E11-F11</f>
        <v>-183484.87999999509</v>
      </c>
      <c r="I11" s="21"/>
      <c r="J11" s="21">
        <v>129127.68000000001</v>
      </c>
      <c r="K11" s="21"/>
      <c r="L11" s="21">
        <v>8063</v>
      </c>
      <c r="M11" s="23">
        <f t="shared" si="9"/>
        <v>-191547.87999999509</v>
      </c>
      <c r="O11" s="10">
        <v>2018</v>
      </c>
      <c r="P11" s="21">
        <f t="shared" si="7"/>
        <v>2747546.5300000003</v>
      </c>
      <c r="Q11" s="21">
        <f>9108600</f>
        <v>9108600</v>
      </c>
      <c r="R11" s="21">
        <v>1331.1</v>
      </c>
      <c r="S11" s="21"/>
      <c r="T11" s="21"/>
      <c r="U11" s="21">
        <v>6266227.4199999999</v>
      </c>
      <c r="V11" s="24">
        <f t="shared" si="0"/>
        <v>5591250.2100000009</v>
      </c>
      <c r="X11" s="10">
        <v>2018</v>
      </c>
      <c r="Y11" s="21">
        <f t="shared" si="8"/>
        <v>0</v>
      </c>
      <c r="Z11" s="21"/>
      <c r="AA11" s="21"/>
      <c r="AB11" s="21"/>
      <c r="AC11" s="21"/>
      <c r="AD11" s="24">
        <f t="shared" si="3"/>
        <v>0</v>
      </c>
      <c r="AE11" s="14"/>
      <c r="AF11" s="10">
        <v>2018</v>
      </c>
      <c r="AG11" s="28">
        <f t="shared" si="1"/>
        <v>5407765.3300000057</v>
      </c>
      <c r="AH11" s="28">
        <f t="shared" si="4"/>
        <v>336048.94</v>
      </c>
      <c r="AI11" s="29">
        <f t="shared" si="5"/>
        <v>5743814.2700000061</v>
      </c>
      <c r="AJ11" s="30">
        <v>100003</v>
      </c>
      <c r="AL11" s="2"/>
      <c r="AM11" s="3"/>
    </row>
    <row r="12" spans="1:39" ht="27" customHeight="1" x14ac:dyDescent="0.2">
      <c r="A12" s="10">
        <v>2019</v>
      </c>
      <c r="B12" s="11">
        <f t="shared" si="10"/>
        <v>-183484.87999999509</v>
      </c>
      <c r="C12" s="21">
        <v>7402000</v>
      </c>
      <c r="D12" s="21">
        <v>6074427.8399999999</v>
      </c>
      <c r="E12" s="21">
        <f>450.32-3.6</f>
        <v>446.71999999999997</v>
      </c>
      <c r="F12" s="21">
        <v>0</v>
      </c>
      <c r="G12" s="22">
        <f>C12-D12-E12-F12</f>
        <v>1327125.4400000002</v>
      </c>
      <c r="H12" s="21">
        <f t="shared" si="6"/>
        <v>1144534.0000000049</v>
      </c>
      <c r="I12" s="21"/>
      <c r="J12" s="21">
        <v>125488.62000000001</v>
      </c>
      <c r="K12" s="21"/>
      <c r="L12" s="21">
        <v>160929.21</v>
      </c>
      <c r="M12" s="23">
        <f t="shared" si="9"/>
        <v>983604.79000000493</v>
      </c>
      <c r="O12" s="10">
        <v>2019</v>
      </c>
      <c r="P12" s="21">
        <f t="shared" si="7"/>
        <v>5591250.2100000009</v>
      </c>
      <c r="Q12" s="21">
        <v>8126350</v>
      </c>
      <c r="R12" s="21">
        <v>297.75</v>
      </c>
      <c r="S12" s="21"/>
      <c r="T12" s="21"/>
      <c r="U12" s="21">
        <v>10065721.48</v>
      </c>
      <c r="V12" s="24">
        <f t="shared" si="0"/>
        <v>3652176.4800000004</v>
      </c>
      <c r="X12" s="10">
        <v>2019</v>
      </c>
      <c r="Y12" s="21">
        <f t="shared" si="8"/>
        <v>0</v>
      </c>
      <c r="Z12" s="21">
        <v>1013940</v>
      </c>
      <c r="AA12" s="21"/>
      <c r="AB12" s="21"/>
      <c r="AC12" s="21">
        <v>911834.96</v>
      </c>
      <c r="AD12" s="24">
        <f>Y12+Z12+AA12-AB12-AC12</f>
        <v>102105.04000000004</v>
      </c>
      <c r="AE12" s="14"/>
      <c r="AF12" s="10">
        <v>2019</v>
      </c>
      <c r="AG12" s="28">
        <f t="shared" si="1"/>
        <v>4898815.5200000051</v>
      </c>
      <c r="AH12" s="28">
        <f t="shared" si="4"/>
        <v>461537.56</v>
      </c>
      <c r="AI12" s="29">
        <f t="shared" si="5"/>
        <v>5360353.0800000047</v>
      </c>
      <c r="AJ12" s="30">
        <v>100003</v>
      </c>
      <c r="AM12" s="3"/>
    </row>
    <row r="13" spans="1:39" ht="27" customHeight="1" x14ac:dyDescent="0.2">
      <c r="A13" s="10">
        <v>2020</v>
      </c>
      <c r="B13" s="11">
        <f t="shared" si="10"/>
        <v>1144534.0000000049</v>
      </c>
      <c r="C13" s="21">
        <v>7050000</v>
      </c>
      <c r="D13" s="21">
        <v>6931358.8300000001</v>
      </c>
      <c r="E13" s="21">
        <v>1287.5999999999999</v>
      </c>
      <c r="F13" s="21">
        <v>0</v>
      </c>
      <c r="G13" s="22">
        <f>C13-D13-E13-F13</f>
        <v>117353.56999999992</v>
      </c>
      <c r="H13" s="21">
        <f t="shared" si="6"/>
        <v>1264462.7700000047</v>
      </c>
      <c r="I13" s="21"/>
      <c r="J13" s="21">
        <v>133644.87</v>
      </c>
      <c r="K13" s="21"/>
      <c r="L13" s="21">
        <v>18917</v>
      </c>
      <c r="M13" s="23">
        <f t="shared" si="9"/>
        <v>1245545.7700000047</v>
      </c>
      <c r="O13" s="10">
        <v>2020</v>
      </c>
      <c r="P13" s="21">
        <f t="shared" si="7"/>
        <v>3652176.4800000004</v>
      </c>
      <c r="Q13" s="21">
        <v>2450000</v>
      </c>
      <c r="R13" s="21">
        <f>2193.35</f>
        <v>2193.35</v>
      </c>
      <c r="S13" s="21">
        <v>900000</v>
      </c>
      <c r="T13" s="21"/>
      <c r="U13" s="21">
        <v>2293038.2000000002</v>
      </c>
      <c r="V13" s="24">
        <f>P13+Q13+R13-S13-T13-U13</f>
        <v>2911331.63</v>
      </c>
      <c r="X13" s="10">
        <v>2020</v>
      </c>
      <c r="Y13" s="21">
        <f t="shared" si="8"/>
        <v>102105.04000000004</v>
      </c>
      <c r="Z13" s="21">
        <v>2238425</v>
      </c>
      <c r="AA13" s="21">
        <v>0</v>
      </c>
      <c r="AB13" s="21">
        <v>42024.56</v>
      </c>
      <c r="AC13" s="21">
        <v>2208057.9699999997</v>
      </c>
      <c r="AD13" s="24">
        <f t="shared" ref="AD13:AD16" si="12">Y13+Z13+AA13-AB13-AC13</f>
        <v>90447.510000000242</v>
      </c>
      <c r="AE13" s="14"/>
      <c r="AF13" s="10">
        <v>2020</v>
      </c>
      <c r="AG13" s="28">
        <f t="shared" si="1"/>
        <v>4266241.9100000048</v>
      </c>
      <c r="AH13" s="28">
        <f t="shared" ref="AH13" si="13">AH12+J13</f>
        <v>595182.42999999993</v>
      </c>
      <c r="AI13" s="29">
        <f t="shared" si="5"/>
        <v>4861424.3400000045</v>
      </c>
      <c r="AJ13" s="30">
        <v>100003</v>
      </c>
    </row>
    <row r="14" spans="1:39" ht="27" customHeight="1" x14ac:dyDescent="0.2">
      <c r="A14" s="10">
        <v>2021</v>
      </c>
      <c r="B14" s="11">
        <f>H13</f>
        <v>1264462.7700000047</v>
      </c>
      <c r="C14" s="21"/>
      <c r="D14" s="21"/>
      <c r="E14" s="21"/>
      <c r="F14" s="21"/>
      <c r="G14" s="22">
        <f>C14-D14-E14-F14</f>
        <v>0</v>
      </c>
      <c r="H14" s="21">
        <f t="shared" si="6"/>
        <v>1264462.7700000047</v>
      </c>
      <c r="I14" s="21"/>
      <c r="J14" s="21"/>
      <c r="K14" s="21"/>
      <c r="L14" s="21"/>
      <c r="M14" s="23">
        <f t="shared" si="9"/>
        <v>1264462.7700000047</v>
      </c>
      <c r="O14" s="10">
        <v>2021</v>
      </c>
      <c r="P14" s="21">
        <f>V13</f>
        <v>2911331.63</v>
      </c>
      <c r="Q14" s="21"/>
      <c r="R14" s="21"/>
      <c r="S14" s="21"/>
      <c r="T14" s="21"/>
      <c r="U14" s="21"/>
      <c r="V14" s="24">
        <f t="shared" ref="V14:V17" si="14">P14+Q14+R14-S14-U14</f>
        <v>2911331.63</v>
      </c>
      <c r="X14" s="10">
        <v>2021</v>
      </c>
      <c r="Y14" s="21">
        <f>AD13</f>
        <v>90447.510000000242</v>
      </c>
      <c r="Z14" s="21"/>
      <c r="AA14" s="21"/>
      <c r="AB14" s="21"/>
      <c r="AC14" s="21"/>
      <c r="AD14" s="24">
        <f t="shared" si="12"/>
        <v>90447.510000000242</v>
      </c>
      <c r="AE14" s="14"/>
      <c r="AF14" s="10">
        <v>2021</v>
      </c>
      <c r="AG14" s="28">
        <f t="shared" si="1"/>
        <v>4266241.9100000048</v>
      </c>
      <c r="AH14" s="28"/>
      <c r="AI14" s="29">
        <f t="shared" si="5"/>
        <v>4266241.9100000048</v>
      </c>
      <c r="AJ14" s="30">
        <v>100003</v>
      </c>
    </row>
    <row r="15" spans="1:39" ht="27" customHeight="1" x14ac:dyDescent="0.2">
      <c r="A15" s="10">
        <v>2022</v>
      </c>
      <c r="B15" s="11">
        <f t="shared" si="10"/>
        <v>1264462.7700000047</v>
      </c>
      <c r="C15" s="21"/>
      <c r="D15" s="21"/>
      <c r="E15" s="21"/>
      <c r="F15" s="21"/>
      <c r="G15" s="22">
        <f>C15-D15-E15-F15</f>
        <v>0</v>
      </c>
      <c r="H15" s="21">
        <f t="shared" si="6"/>
        <v>1264462.7700000047</v>
      </c>
      <c r="I15" s="21"/>
      <c r="J15" s="21"/>
      <c r="K15" s="21"/>
      <c r="L15" s="21"/>
      <c r="M15" s="23">
        <f t="shared" si="9"/>
        <v>1264462.7700000047</v>
      </c>
      <c r="O15" s="10">
        <v>2022</v>
      </c>
      <c r="P15" s="21">
        <f t="shared" si="7"/>
        <v>2911331.63</v>
      </c>
      <c r="Q15" s="21"/>
      <c r="R15" s="21"/>
      <c r="S15" s="21"/>
      <c r="T15" s="21"/>
      <c r="U15" s="21"/>
      <c r="V15" s="24">
        <f t="shared" si="14"/>
        <v>2911331.63</v>
      </c>
      <c r="X15" s="10">
        <v>2022</v>
      </c>
      <c r="Y15" s="21">
        <f t="shared" si="8"/>
        <v>90447.510000000242</v>
      </c>
      <c r="Z15" s="21"/>
      <c r="AA15" s="21"/>
      <c r="AB15" s="21"/>
      <c r="AC15" s="21"/>
      <c r="AD15" s="24">
        <f t="shared" si="12"/>
        <v>90447.510000000242</v>
      </c>
      <c r="AE15" s="14"/>
      <c r="AF15" s="10">
        <v>2022</v>
      </c>
      <c r="AG15" s="28">
        <f t="shared" si="1"/>
        <v>4266241.9100000048</v>
      </c>
      <c r="AH15" s="28"/>
      <c r="AI15" s="29">
        <f t="shared" si="5"/>
        <v>4266241.9100000048</v>
      </c>
      <c r="AJ15" s="24"/>
    </row>
    <row r="16" spans="1:39" ht="27" customHeight="1" x14ac:dyDescent="0.2">
      <c r="A16" s="10"/>
      <c r="B16" s="11"/>
      <c r="C16" s="21"/>
      <c r="D16" s="21"/>
      <c r="E16" s="21"/>
      <c r="F16" s="21"/>
      <c r="G16" s="22"/>
      <c r="H16" s="21"/>
      <c r="I16" s="21"/>
      <c r="J16" s="21"/>
      <c r="K16" s="21"/>
      <c r="L16" s="21"/>
      <c r="M16" s="24"/>
      <c r="O16" s="10"/>
      <c r="P16" s="21"/>
      <c r="Q16" s="21"/>
      <c r="R16" s="21"/>
      <c r="S16" s="21"/>
      <c r="T16" s="21"/>
      <c r="U16" s="21"/>
      <c r="V16" s="24">
        <f t="shared" si="14"/>
        <v>0</v>
      </c>
      <c r="X16" s="10"/>
      <c r="Y16" s="21"/>
      <c r="Z16" s="21"/>
      <c r="AA16" s="21"/>
      <c r="AB16" s="21"/>
      <c r="AC16" s="21"/>
      <c r="AD16" s="24">
        <f t="shared" si="12"/>
        <v>0</v>
      </c>
      <c r="AE16" s="14"/>
      <c r="AF16" s="10"/>
      <c r="AG16" s="28"/>
      <c r="AH16" s="28"/>
      <c r="AI16" s="29"/>
      <c r="AJ16" s="24"/>
    </row>
    <row r="17" spans="1:36" ht="27" customHeight="1" thickBot="1" x14ac:dyDescent="0.25">
      <c r="A17" s="15"/>
      <c r="B17" s="16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6"/>
      <c r="O17" s="15"/>
      <c r="P17" s="25"/>
      <c r="Q17" s="25"/>
      <c r="R17" s="25"/>
      <c r="S17" s="25"/>
      <c r="T17" s="25"/>
      <c r="U17" s="25"/>
      <c r="V17" s="26">
        <f t="shared" si="14"/>
        <v>0</v>
      </c>
      <c r="X17" s="15"/>
      <c r="Y17" s="25"/>
      <c r="Z17" s="25"/>
      <c r="AA17" s="25"/>
      <c r="AB17" s="25"/>
      <c r="AC17" s="25"/>
      <c r="AD17" s="26"/>
      <c r="AE17" s="12"/>
      <c r="AF17" s="18"/>
      <c r="AG17" s="19"/>
      <c r="AH17" s="19"/>
      <c r="AI17" s="20"/>
      <c r="AJ17" s="17"/>
    </row>
    <row r="18" spans="1:36" ht="15.75" thickTop="1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P18" s="27"/>
      <c r="Q18" s="27"/>
      <c r="R18" s="27"/>
      <c r="S18" s="27"/>
      <c r="T18" s="27"/>
      <c r="U18" s="27"/>
      <c r="V18" s="27"/>
    </row>
    <row r="19" spans="1:36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P19" s="27"/>
      <c r="Q19" s="27"/>
      <c r="R19" s="27"/>
      <c r="S19" s="27"/>
      <c r="T19" s="27"/>
      <c r="U19" s="27"/>
      <c r="V19" s="31"/>
    </row>
    <row r="20" spans="1:36" x14ac:dyDescent="0.2">
      <c r="M20" s="27"/>
      <c r="V20" s="31"/>
    </row>
    <row r="21" spans="1:36" x14ac:dyDescent="0.2">
      <c r="V21" s="31"/>
    </row>
    <row r="22" spans="1:36" x14ac:dyDescent="0.2">
      <c r="U22" s="27"/>
    </row>
  </sheetData>
  <mergeCells count="4">
    <mergeCell ref="A2:M2"/>
    <mergeCell ref="O2:V2"/>
    <mergeCell ref="X2:AD2"/>
    <mergeCell ref="AF2:AJ2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F6C1-83A9-4DBD-8E49-BE2C72ECE787}">
  <dimension ref="A1:B46"/>
  <sheetViews>
    <sheetView zoomScaleNormal="100" workbookViewId="0">
      <selection activeCell="A29" sqref="A29"/>
    </sheetView>
  </sheetViews>
  <sheetFormatPr defaultRowHeight="14.25" x14ac:dyDescent="0.2"/>
  <cols>
    <col min="1" max="1" width="57" customWidth="1"/>
    <col min="2" max="2" width="12.625" style="33" bestFit="1" customWidth="1"/>
  </cols>
  <sheetData>
    <row r="1" spans="1:2" ht="15" x14ac:dyDescent="0.25">
      <c r="A1" s="32" t="s">
        <v>22</v>
      </c>
    </row>
    <row r="2" spans="1:2" ht="15" x14ac:dyDescent="0.25">
      <c r="A2" s="32" t="s">
        <v>47</v>
      </c>
    </row>
    <row r="4" spans="1:2" x14ac:dyDescent="0.2">
      <c r="A4" t="s">
        <v>25</v>
      </c>
      <c r="B4" s="33">
        <f>Sheet1!AJ13</f>
        <v>100003</v>
      </c>
    </row>
    <row r="6" spans="1:2" x14ac:dyDescent="0.2">
      <c r="A6" t="s">
        <v>23</v>
      </c>
      <c r="B6" s="33">
        <f>Sheet1!H13+Sheet1!AH13</f>
        <v>1859645.2000000046</v>
      </c>
    </row>
    <row r="7" spans="1:2" x14ac:dyDescent="0.2">
      <c r="A7" t="s">
        <v>24</v>
      </c>
      <c r="B7" s="33">
        <f>Sheet1!V13</f>
        <v>2911331.63</v>
      </c>
    </row>
    <row r="8" spans="1:2" x14ac:dyDescent="0.2">
      <c r="A8" t="s">
        <v>26</v>
      </c>
      <c r="B8" s="33">
        <f>Sheet1!AD13</f>
        <v>90447.510000000242</v>
      </c>
    </row>
    <row r="9" spans="1:2" ht="15.75" thickBot="1" x14ac:dyDescent="0.3">
      <c r="A9" s="32" t="s">
        <v>46</v>
      </c>
      <c r="B9" s="39">
        <f>SUM(B4:B8)</f>
        <v>4961427.3400000054</v>
      </c>
    </row>
    <row r="13" spans="1:2" ht="15" x14ac:dyDescent="0.25">
      <c r="A13" s="32" t="s">
        <v>23</v>
      </c>
      <c r="B13" s="40">
        <f>B6</f>
        <v>1859645.2000000046</v>
      </c>
    </row>
    <row r="14" spans="1:2" ht="15" x14ac:dyDescent="0.25">
      <c r="A14" s="32"/>
    </row>
    <row r="15" spans="1:2" x14ac:dyDescent="0.2">
      <c r="A15" s="34" t="s">
        <v>27</v>
      </c>
    </row>
    <row r="16" spans="1:2" x14ac:dyDescent="0.2">
      <c r="A16" s="36"/>
    </row>
    <row r="17" spans="1:2" x14ac:dyDescent="0.2">
      <c r="A17" s="37" t="s">
        <v>28</v>
      </c>
      <c r="B17" s="33">
        <v>210000</v>
      </c>
    </row>
    <row r="18" spans="1:2" x14ac:dyDescent="0.2">
      <c r="A18" s="37" t="s">
        <v>29</v>
      </c>
      <c r="B18" s="33">
        <v>120000</v>
      </c>
    </row>
    <row r="19" spans="1:2" x14ac:dyDescent="0.2">
      <c r="A19" s="37" t="s">
        <v>30</v>
      </c>
      <c r="B19" s="33">
        <v>150000</v>
      </c>
    </row>
    <row r="20" spans="1:2" x14ac:dyDescent="0.2">
      <c r="A20" s="37" t="s">
        <v>31</v>
      </c>
      <c r="B20" s="33">
        <v>150000</v>
      </c>
    </row>
    <row r="21" spans="1:2" x14ac:dyDescent="0.2">
      <c r="A21" s="37" t="s">
        <v>32</v>
      </c>
      <c r="B21" s="33">
        <v>150000</v>
      </c>
    </row>
    <row r="22" spans="1:2" x14ac:dyDescent="0.2">
      <c r="A22" s="37" t="s">
        <v>33</v>
      </c>
      <c r="B22" s="35">
        <v>90000</v>
      </c>
    </row>
    <row r="23" spans="1:2" x14ac:dyDescent="0.2">
      <c r="A23" s="37" t="s">
        <v>18</v>
      </c>
      <c r="B23" s="33">
        <f>SUM(B17:B22)</f>
        <v>870000</v>
      </c>
    </row>
    <row r="25" spans="1:2" ht="15" thickBot="1" x14ac:dyDescent="0.25">
      <c r="A25" t="s">
        <v>34</v>
      </c>
      <c r="B25" s="38">
        <f>B13-B23</f>
        <v>989645.20000000461</v>
      </c>
    </row>
    <row r="26" spans="1:2" ht="15" thickTop="1" x14ac:dyDescent="0.2"/>
    <row r="28" spans="1:2" ht="15" x14ac:dyDescent="0.25">
      <c r="A28" s="32" t="s">
        <v>24</v>
      </c>
      <c r="B28" s="40">
        <f>B7</f>
        <v>2911331.63</v>
      </c>
    </row>
    <row r="30" spans="1:2" x14ac:dyDescent="0.2">
      <c r="A30" t="s">
        <v>35</v>
      </c>
      <c r="B30" s="33">
        <v>1244333.1599999999</v>
      </c>
    </row>
    <row r="31" spans="1:2" x14ac:dyDescent="0.2">
      <c r="A31" t="s">
        <v>37</v>
      </c>
      <c r="B31" s="33">
        <v>261759.07</v>
      </c>
    </row>
    <row r="32" spans="1:2" x14ac:dyDescent="0.2">
      <c r="A32" t="s">
        <v>36</v>
      </c>
    </row>
    <row r="33" spans="1:2" x14ac:dyDescent="0.2">
      <c r="A33" t="s">
        <v>38</v>
      </c>
      <c r="B33" s="33">
        <v>360250.38000000018</v>
      </c>
    </row>
    <row r="34" spans="1:2" x14ac:dyDescent="0.2">
      <c r="A34" t="s">
        <v>39</v>
      </c>
      <c r="B34" s="33">
        <v>300000</v>
      </c>
    </row>
    <row r="35" spans="1:2" x14ac:dyDescent="0.2">
      <c r="A35" t="s">
        <v>40</v>
      </c>
      <c r="B35" s="33">
        <v>120000</v>
      </c>
    </row>
    <row r="36" spans="1:2" ht="28.5" x14ac:dyDescent="0.2">
      <c r="A36" s="41" t="s">
        <v>41</v>
      </c>
      <c r="B36" s="33">
        <v>251870.94999999995</v>
      </c>
    </row>
    <row r="37" spans="1:2" ht="28.5" x14ac:dyDescent="0.2">
      <c r="A37" s="41" t="s">
        <v>42</v>
      </c>
      <c r="B37" s="33">
        <v>250000</v>
      </c>
    </row>
    <row r="38" spans="1:2" x14ac:dyDescent="0.2">
      <c r="A38" t="s">
        <v>43</v>
      </c>
      <c r="B38" s="33">
        <v>43178.720000000001</v>
      </c>
    </row>
    <row r="39" spans="1:2" x14ac:dyDescent="0.2">
      <c r="A39" t="s">
        <v>44</v>
      </c>
      <c r="B39" s="33">
        <v>79939.049999999988</v>
      </c>
    </row>
    <row r="40" spans="1:2" ht="15" thickBot="1" x14ac:dyDescent="0.25">
      <c r="B40" s="38">
        <f>SUM(B30:B39)</f>
        <v>2911331.3300000005</v>
      </c>
    </row>
    <row r="41" spans="1:2" ht="15" thickTop="1" x14ac:dyDescent="0.2"/>
    <row r="43" spans="1:2" ht="15" x14ac:dyDescent="0.25">
      <c r="A43" s="32" t="s">
        <v>26</v>
      </c>
      <c r="B43" s="40">
        <v>90447.510000000242</v>
      </c>
    </row>
    <row r="45" spans="1:2" ht="15" thickBot="1" x14ac:dyDescent="0.25">
      <c r="A45" t="s">
        <v>45</v>
      </c>
      <c r="B45" s="38">
        <f>B43</f>
        <v>90447.510000000242</v>
      </c>
    </row>
    <row r="46" spans="1:2" ht="15" thickTop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2021-02-23T03:56:20Z</cp:lastPrinted>
  <dcterms:created xsi:type="dcterms:W3CDTF">2021-02-17T01:19:21Z</dcterms:created>
  <dcterms:modified xsi:type="dcterms:W3CDTF">2021-03-02T03:40:57Z</dcterms:modified>
</cp:coreProperties>
</file>