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62AD9FD0-EC8A-4C97-919A-1B6EFBB5B4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3" r:id="rId1"/>
    <sheet name="Sheet1" sheetId="9" r:id="rId2"/>
    <sheet name="2016" sheetId="1" r:id="rId3"/>
    <sheet name="2017" sheetId="2" r:id="rId4"/>
    <sheet name="2018" sheetId="5" r:id="rId5"/>
    <sheet name="2019" sheetId="7" r:id="rId6"/>
    <sheet name="2020" sheetId="8" r:id="rId7"/>
    <sheet name="Hotel Fee Cash Flow" sheetId="6" r:id="rId8"/>
    <sheet name="Sheet2" sheetId="4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6" i="3" l="1"/>
  <c r="E98" i="3"/>
  <c r="E117" i="3"/>
  <c r="E116" i="3"/>
  <c r="E115" i="3"/>
  <c r="E114" i="3"/>
  <c r="E113" i="3"/>
  <c r="E112" i="3"/>
  <c r="E111" i="3"/>
  <c r="E103" i="3"/>
  <c r="H25" i="3"/>
  <c r="E100" i="3" l="1"/>
  <c r="H58" i="3"/>
  <c r="E101" i="3"/>
  <c r="I28" i="8"/>
  <c r="I28" i="7"/>
  <c r="I7" i="7"/>
  <c r="I6" i="7"/>
  <c r="I7" i="8"/>
  <c r="I6" i="8"/>
  <c r="I5" i="8"/>
  <c r="D77" i="3" l="1"/>
  <c r="E79" i="3" l="1"/>
  <c r="C115" i="3" l="1"/>
  <c r="C114" i="3"/>
  <c r="G17" i="7" l="1"/>
  <c r="G14" i="5"/>
  <c r="E83" i="3" l="1"/>
  <c r="C6" i="9" l="1"/>
  <c r="I9" i="2"/>
  <c r="K12" i="2"/>
  <c r="D18" i="3"/>
  <c r="C71" i="3"/>
  <c r="D55" i="3"/>
  <c r="D54" i="3"/>
  <c r="D56" i="3"/>
  <c r="D68" i="3"/>
  <c r="D65" i="3"/>
  <c r="D64" i="3"/>
  <c r="D63" i="3"/>
  <c r="C93" i="3" l="1"/>
  <c r="E92" i="3"/>
  <c r="E91" i="3"/>
  <c r="E90" i="3"/>
  <c r="E89" i="3"/>
  <c r="E88" i="3"/>
  <c r="E87" i="3"/>
  <c r="E86" i="3"/>
  <c r="E85" i="3"/>
  <c r="E84" i="3"/>
  <c r="E82" i="3"/>
  <c r="E81" i="3"/>
  <c r="E80" i="3"/>
  <c r="E78" i="3"/>
  <c r="E77" i="3"/>
  <c r="E76" i="3"/>
  <c r="E93" i="3" l="1"/>
  <c r="E96" i="3" s="1"/>
  <c r="D93" i="3"/>
  <c r="F28" i="8" l="1"/>
  <c r="I26" i="8"/>
  <c r="I25" i="8"/>
  <c r="I24" i="8"/>
  <c r="K23" i="8"/>
  <c r="I23" i="8"/>
  <c r="K22" i="8"/>
  <c r="I22" i="8"/>
  <c r="K21" i="8"/>
  <c r="I21" i="8"/>
  <c r="K20" i="8"/>
  <c r="I20" i="8"/>
  <c r="K19" i="8"/>
  <c r="I19" i="8"/>
  <c r="K18" i="8"/>
  <c r="I18" i="8"/>
  <c r="K17" i="8"/>
  <c r="I17" i="8"/>
  <c r="K16" i="8"/>
  <c r="I16" i="8"/>
  <c r="K15" i="8"/>
  <c r="I15" i="8"/>
  <c r="K14" i="8"/>
  <c r="I14" i="8"/>
  <c r="K13" i="8"/>
  <c r="I13" i="8"/>
  <c r="K12" i="8"/>
  <c r="I12" i="8"/>
  <c r="K11" i="8"/>
  <c r="I11" i="8"/>
  <c r="K10" i="8"/>
  <c r="I10" i="8"/>
  <c r="I9" i="8"/>
  <c r="K9" i="8"/>
  <c r="K8" i="8"/>
  <c r="G28" i="8"/>
  <c r="K7" i="8"/>
  <c r="K6" i="8"/>
  <c r="I8" i="8" l="1"/>
  <c r="H27" i="5" l="1"/>
  <c r="G27" i="5"/>
  <c r="G11" i="5" l="1"/>
  <c r="C49" i="3" l="1"/>
  <c r="I14" i="7"/>
  <c r="E64" i="3" l="1"/>
  <c r="E65" i="3"/>
  <c r="E66" i="3"/>
  <c r="E67" i="3"/>
  <c r="E125" i="3" s="1"/>
  <c r="E68" i="3"/>
  <c r="E69" i="3"/>
  <c r="E70" i="3"/>
  <c r="E63" i="3"/>
  <c r="K8" i="7"/>
  <c r="D57" i="3" s="1"/>
  <c r="K6" i="7"/>
  <c r="E55" i="3" s="1"/>
  <c r="I9" i="7"/>
  <c r="K9" i="7"/>
  <c r="E54" i="3" s="1"/>
  <c r="E57" i="3" l="1"/>
  <c r="K10" i="7"/>
  <c r="D58" i="3" l="1"/>
  <c r="G28" i="7"/>
  <c r="F28" i="7"/>
  <c r="I26" i="7"/>
  <c r="I25" i="7"/>
  <c r="I24" i="7"/>
  <c r="K23" i="7"/>
  <c r="I23" i="7"/>
  <c r="K22" i="7"/>
  <c r="I22" i="7"/>
  <c r="K21" i="7"/>
  <c r="I21" i="7"/>
  <c r="K20" i="7"/>
  <c r="I20" i="7"/>
  <c r="K19" i="7"/>
  <c r="I19" i="7"/>
  <c r="K18" i="7"/>
  <c r="I18" i="7"/>
  <c r="K17" i="7"/>
  <c r="I17" i="7"/>
  <c r="K16" i="7"/>
  <c r="I16" i="7"/>
  <c r="K15" i="7"/>
  <c r="I15" i="7"/>
  <c r="K14" i="7"/>
  <c r="D62" i="3" s="1"/>
  <c r="E62" i="3" s="1"/>
  <c r="K13" i="7"/>
  <c r="D61" i="3" s="1"/>
  <c r="E61" i="3" s="1"/>
  <c r="I13" i="7"/>
  <c r="K12" i="7"/>
  <c r="D60" i="3" s="1"/>
  <c r="I12" i="7"/>
  <c r="K11" i="7"/>
  <c r="D59" i="3" s="1"/>
  <c r="E59" i="3" s="1"/>
  <c r="I11" i="7"/>
  <c r="I10" i="7"/>
  <c r="I8" i="7"/>
  <c r="K7" i="7"/>
  <c r="E56" i="3" s="1"/>
  <c r="D47" i="3"/>
  <c r="E47" i="3" s="1"/>
  <c r="K22" i="5"/>
  <c r="E58" i="3" l="1"/>
  <c r="D71" i="3"/>
  <c r="E60" i="3"/>
  <c r="D36" i="3"/>
  <c r="D35" i="3"/>
  <c r="D33" i="3"/>
  <c r="E33" i="3" s="1"/>
  <c r="D32" i="3"/>
  <c r="E32" i="3" s="1"/>
  <c r="I8" i="5"/>
  <c r="I9" i="5"/>
  <c r="I7" i="5"/>
  <c r="I6" i="5"/>
  <c r="I14" i="2"/>
  <c r="I13" i="2"/>
  <c r="I12" i="2"/>
  <c r="I25" i="2" s="1"/>
  <c r="I5" i="5" s="1"/>
  <c r="I11" i="2"/>
  <c r="I10" i="2"/>
  <c r="I8" i="2"/>
  <c r="I7" i="2"/>
  <c r="I6" i="2"/>
  <c r="E71" i="3" l="1"/>
  <c r="D19" i="3"/>
  <c r="K16" i="5" l="1"/>
  <c r="D41" i="3" s="1"/>
  <c r="E41" i="3" s="1"/>
  <c r="K17" i="5"/>
  <c r="D42" i="3" s="1"/>
  <c r="E42" i="3" s="1"/>
  <c r="K18" i="5"/>
  <c r="D43" i="3" s="1"/>
  <c r="E43" i="3" s="1"/>
  <c r="K19" i="5"/>
  <c r="D44" i="3" s="1"/>
  <c r="E44" i="3" s="1"/>
  <c r="K20" i="5"/>
  <c r="D45" i="3" s="1"/>
  <c r="E45" i="3" s="1"/>
  <c r="K21" i="5"/>
  <c r="D46" i="3" s="1"/>
  <c r="E46" i="3" s="1"/>
  <c r="K8" i="2"/>
  <c r="F27" i="5" l="1"/>
  <c r="K10" i="2"/>
  <c r="K9" i="2"/>
  <c r="K7" i="2"/>
  <c r="K6" i="2"/>
  <c r="J4" i="6" l="1"/>
  <c r="J5" i="6" s="1"/>
  <c r="J6" i="6" s="1"/>
  <c r="J7" i="6" s="1"/>
  <c r="J8" i="6" s="1"/>
  <c r="J9" i="6" s="1"/>
  <c r="J12" i="6" l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6" i="6" l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E48" i="3"/>
  <c r="E36" i="3"/>
  <c r="E35" i="3"/>
  <c r="J48" i="5" l="1"/>
  <c r="F48" i="5"/>
  <c r="G47" i="5"/>
  <c r="G46" i="5"/>
  <c r="G45" i="5"/>
  <c r="G44" i="5"/>
  <c r="G43" i="5"/>
  <c r="G42" i="5"/>
  <c r="G41" i="5"/>
  <c r="J39" i="5"/>
  <c r="J50" i="5" s="1"/>
  <c r="F39" i="5"/>
  <c r="G38" i="5"/>
  <c r="G37" i="5"/>
  <c r="G36" i="5"/>
  <c r="G35" i="5"/>
  <c r="I25" i="5"/>
  <c r="I24" i="5"/>
  <c r="I23" i="5"/>
  <c r="I22" i="5"/>
  <c r="I21" i="5"/>
  <c r="I20" i="5"/>
  <c r="I19" i="5"/>
  <c r="I18" i="5"/>
  <c r="I17" i="5"/>
  <c r="I16" i="5"/>
  <c r="K15" i="5"/>
  <c r="D40" i="3" s="1"/>
  <c r="E40" i="3" s="1"/>
  <c r="I15" i="5"/>
  <c r="K14" i="5"/>
  <c r="I14" i="5"/>
  <c r="I27" i="5" s="1"/>
  <c r="K13" i="5"/>
  <c r="D38" i="3" s="1"/>
  <c r="E38" i="3" s="1"/>
  <c r="I13" i="5"/>
  <c r="K12" i="5"/>
  <c r="D37" i="3" s="1"/>
  <c r="I12" i="5"/>
  <c r="K11" i="5"/>
  <c r="I11" i="5"/>
  <c r="K10" i="5"/>
  <c r="I10" i="5"/>
  <c r="K9" i="5"/>
  <c r="K7" i="5"/>
  <c r="D39" i="3" l="1"/>
  <c r="E39" i="3" s="1"/>
  <c r="D34" i="3"/>
  <c r="E37" i="3"/>
  <c r="G39" i="5"/>
  <c r="G51" i="5" s="1"/>
  <c r="F51" i="5"/>
  <c r="F53" i="5" s="1"/>
  <c r="G48" i="5"/>
  <c r="D49" i="3" l="1"/>
  <c r="E34" i="3"/>
  <c r="F37" i="2"/>
  <c r="F46" i="2"/>
  <c r="J37" i="2"/>
  <c r="J46" i="2"/>
  <c r="F25" i="2"/>
  <c r="G33" i="2"/>
  <c r="G45" i="2"/>
  <c r="G44" i="2"/>
  <c r="G43" i="2"/>
  <c r="G42" i="2"/>
  <c r="G41" i="2"/>
  <c r="G40" i="2"/>
  <c r="G39" i="2"/>
  <c r="G36" i="2"/>
  <c r="G35" i="2"/>
  <c r="G34" i="2"/>
  <c r="K13" i="2"/>
  <c r="D24" i="3"/>
  <c r="K11" i="2"/>
  <c r="D23" i="3" s="1"/>
  <c r="D22" i="3"/>
  <c r="D21" i="3"/>
  <c r="D20" i="3"/>
  <c r="E49" i="3" l="1"/>
  <c r="G37" i="2"/>
  <c r="G46" i="2"/>
  <c r="F49" i="2"/>
  <c r="J48" i="2"/>
  <c r="F51" i="2" s="1"/>
  <c r="I15" i="2"/>
  <c r="G25" i="2"/>
  <c r="G49" i="2" l="1"/>
  <c r="E23" i="3" l="1"/>
  <c r="E26" i="3"/>
  <c r="E22" i="3"/>
  <c r="E24" i="3"/>
  <c r="E25" i="3"/>
  <c r="D27" i="3"/>
  <c r="C27" i="3"/>
  <c r="E21" i="3"/>
  <c r="E20" i="3"/>
  <c r="E19" i="3"/>
  <c r="E18" i="3"/>
  <c r="C13" i="3"/>
  <c r="D13" i="3"/>
  <c r="I13" i="3" s="1"/>
  <c r="E8" i="3"/>
  <c r="E9" i="3"/>
  <c r="E10" i="3"/>
  <c r="E11" i="3"/>
  <c r="E12" i="3"/>
  <c r="E7" i="3"/>
  <c r="E119" i="3" l="1"/>
  <c r="E13" i="3"/>
  <c r="E27" i="3"/>
  <c r="I16" i="2"/>
  <c r="I17" i="2"/>
  <c r="I18" i="2"/>
  <c r="I19" i="2"/>
  <c r="I20" i="2"/>
  <c r="I21" i="2"/>
  <c r="I22" i="2"/>
  <c r="I23" i="2"/>
  <c r="I5" i="7" l="1"/>
  <c r="G10" i="1" l="1"/>
  <c r="H10" i="1" s="1"/>
  <c r="H9" i="1" l="1"/>
  <c r="H6" i="1"/>
  <c r="H7" i="1"/>
  <c r="F18" i="1" s="1"/>
  <c r="H8" i="1"/>
  <c r="H5" i="1"/>
  <c r="H11" i="1" s="1"/>
  <c r="K11" i="1" s="1"/>
</calcChain>
</file>

<file path=xl/sharedStrings.xml><?xml version="1.0" encoding="utf-8"?>
<sst xmlns="http://schemas.openxmlformats.org/spreadsheetml/2006/main" count="628" uniqueCount="287">
  <si>
    <t>Penang Global Tourism Sdn Bhd</t>
  </si>
  <si>
    <t>No.</t>
  </si>
  <si>
    <t>Date</t>
  </si>
  <si>
    <t>OR</t>
  </si>
  <si>
    <t>From</t>
  </si>
  <si>
    <t>Description</t>
  </si>
  <si>
    <t>Balance</t>
  </si>
  <si>
    <t>OR00646</t>
  </si>
  <si>
    <t xml:space="preserve">WTM Connect Asia Fund </t>
  </si>
  <si>
    <t>OR00689</t>
  </si>
  <si>
    <t xml:space="preserve">WTM Connect Asia - Booth </t>
  </si>
  <si>
    <t>OR00690</t>
  </si>
  <si>
    <t>China Marketing - 1st batch</t>
  </si>
  <si>
    <t>China Tactical Campaign 2016</t>
  </si>
  <si>
    <t>OR00695</t>
  </si>
  <si>
    <t>ITB Asia Singapore</t>
  </si>
  <si>
    <t>OR00700</t>
  </si>
  <si>
    <t>OR00709</t>
  </si>
  <si>
    <t>Incentive for AA Yangon</t>
  </si>
  <si>
    <t>Budget</t>
  </si>
  <si>
    <t>Actual Expenditure</t>
  </si>
  <si>
    <t>Local Government Fee Received in 2016</t>
  </si>
  <si>
    <t>OR00748</t>
  </si>
  <si>
    <t>OR00749</t>
  </si>
  <si>
    <t>Bendahari Negeri Pulau Pinang</t>
  </si>
  <si>
    <t xml:space="preserve">WTM Connect Asia </t>
  </si>
  <si>
    <t>Penang International Food Festival</t>
  </si>
  <si>
    <t>Balance b/f</t>
  </si>
  <si>
    <t>OR00766</t>
  </si>
  <si>
    <t>Flight Incentive for AA Yangon</t>
  </si>
  <si>
    <t>Hong Kong Media Campaign</t>
  </si>
  <si>
    <t>Pg Fun Experiences with Dm3</t>
  </si>
  <si>
    <t>China Tactical Campaign</t>
  </si>
  <si>
    <t>Local Government Fee Received in 2017</t>
  </si>
  <si>
    <t>ITB Asia</t>
  </si>
  <si>
    <t>OR00817</t>
  </si>
  <si>
    <t>OR00818</t>
  </si>
  <si>
    <t>OR 00789</t>
  </si>
  <si>
    <t>OR 00790</t>
  </si>
  <si>
    <t>OR 00791</t>
  </si>
  <si>
    <t>OR 00792</t>
  </si>
  <si>
    <t>Penang Street Food Festival</t>
  </si>
  <si>
    <t>Penang Wedding International Expo 2018</t>
  </si>
  <si>
    <t xml:space="preserve">Projects paid by Hotel Fee </t>
  </si>
  <si>
    <t>Year 2016</t>
  </si>
  <si>
    <t>Project/Event</t>
  </si>
  <si>
    <t>Actual Expenditure (RM)</t>
  </si>
  <si>
    <t>Balance 
(RM)</t>
  </si>
  <si>
    <t>Grant Received 
(RM)</t>
  </si>
  <si>
    <t>Remarks</t>
  </si>
  <si>
    <t>To be utilized in Year 2017</t>
  </si>
  <si>
    <t>To be utilized in Year 2018</t>
  </si>
  <si>
    <t>Year 2017</t>
  </si>
  <si>
    <t>Campaign’s Progress Table</t>
  </si>
  <si>
    <t>Completed</t>
  </si>
  <si>
    <t>Ongoing</t>
  </si>
  <si>
    <t>In Planning</t>
  </si>
  <si>
    <t>Campaign</t>
  </si>
  <si>
    <t>Period</t>
  </si>
  <si>
    <t xml:space="preserve">Ctrip Malaysia </t>
  </si>
  <si>
    <t>(RM 75k)</t>
  </si>
  <si>
    <t xml:space="preserve">17 July – </t>
  </si>
  <si>
    <t>Digital Marketing</t>
  </si>
  <si>
    <t>(RM 190k)</t>
  </si>
  <si>
    <t xml:space="preserve">1 January 2017 – </t>
  </si>
  <si>
    <t xml:space="preserve">Marketing Collateral Support </t>
  </si>
  <si>
    <t>(30k)</t>
  </si>
  <si>
    <t>Ctrip China &amp; MH</t>
  </si>
  <si>
    <t xml:space="preserve">(100k) </t>
  </si>
  <si>
    <t xml:space="preserve">23 January – </t>
  </si>
  <si>
    <t>Tuniu China</t>
  </si>
  <si>
    <t>(85k)</t>
  </si>
  <si>
    <t xml:space="preserve">1 October – </t>
  </si>
  <si>
    <t>China Digital Marketing</t>
  </si>
  <si>
    <t>(250k)</t>
  </si>
  <si>
    <t>(1 year)</t>
  </si>
  <si>
    <t>Marketing Collateral for China Market</t>
  </si>
  <si>
    <t>(10k)</t>
  </si>
  <si>
    <t xml:space="preserve">January – </t>
  </si>
  <si>
    <t>Ctrip China</t>
  </si>
  <si>
    <t>(170k)</t>
  </si>
  <si>
    <t xml:space="preserve">12 October – </t>
  </si>
  <si>
    <t>(200k)</t>
  </si>
  <si>
    <r>
      <t xml:space="preserve"> </t>
    </r>
    <r>
      <rPr>
        <b/>
        <sz val="10"/>
        <color theme="1"/>
        <rFont val="Arial"/>
        <family val="2"/>
      </rPr>
      <t xml:space="preserve">Marketing Collateral Support to TM Shanghai </t>
    </r>
  </si>
  <si>
    <t>(1.5k)</t>
  </si>
  <si>
    <t>Ctrip Malaysia</t>
  </si>
  <si>
    <r>
      <t xml:space="preserve"> </t>
    </r>
    <r>
      <rPr>
        <b/>
        <sz val="10"/>
        <color theme="1"/>
        <rFont val="Arial"/>
        <family val="2"/>
      </rPr>
      <t xml:space="preserve">Marketing Collateral Support to TM Beijing </t>
    </r>
  </si>
  <si>
    <r>
      <t xml:space="preserve"> </t>
    </r>
    <r>
      <rPr>
        <b/>
        <sz val="10"/>
        <color theme="1"/>
        <rFont val="Arial"/>
        <family val="2"/>
      </rPr>
      <t>Marketing Collateral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Support to TM Guangzhou</t>
    </r>
    <r>
      <rPr>
        <sz val="10"/>
        <color theme="1"/>
        <rFont val="Arial"/>
        <family val="2"/>
      </rPr>
      <t xml:space="preserve"> </t>
    </r>
  </si>
  <si>
    <t>(3.0k)</t>
  </si>
  <si>
    <t>Tactical Campaign with Airlines</t>
  </si>
  <si>
    <t>Tradeshow – Shanghai World Travel Fair</t>
  </si>
  <si>
    <t>(19k)</t>
  </si>
  <si>
    <t>20 – 23 April 2017</t>
  </si>
  <si>
    <t>Sales Mission</t>
  </si>
  <si>
    <t>(100k)</t>
  </si>
  <si>
    <t xml:space="preserve">Spring Tour China </t>
  </si>
  <si>
    <t>(RM 173k)</t>
  </si>
  <si>
    <t>April – July 2017</t>
  </si>
  <si>
    <t>(150k)</t>
  </si>
  <si>
    <t xml:space="preserve">1 June –  </t>
  </si>
  <si>
    <t>AirAsia China</t>
  </si>
  <si>
    <t>(RM 300k)</t>
  </si>
  <si>
    <t xml:space="preserve">July – </t>
  </si>
  <si>
    <t>Cathay Pacific Huadong</t>
  </si>
  <si>
    <t>(N/A)</t>
  </si>
  <si>
    <t>16 – 27 October 2017</t>
  </si>
  <si>
    <t>Actual Expenditure
(As at 31.12.17)</t>
  </si>
  <si>
    <t xml:space="preserve">Accrual </t>
  </si>
  <si>
    <t>Total Expenditure</t>
  </si>
  <si>
    <t>Tahun 2016</t>
  </si>
  <si>
    <t>Name Acara</t>
  </si>
  <si>
    <t>Peruntukan Terima</t>
  </si>
  <si>
    <t>(RM)</t>
  </si>
  <si>
    <t>Jumlah Perbelanjaan</t>
  </si>
  <si>
    <t>Baki</t>
  </si>
  <si>
    <t>Tahun 2017</t>
  </si>
  <si>
    <t>WTM Connect Asia</t>
  </si>
  <si>
    <t>Year 2018</t>
  </si>
  <si>
    <t>Penang Centre of Education Tourism</t>
  </si>
  <si>
    <t>Penang Centre of Medical Tourism</t>
  </si>
  <si>
    <t>Local Government Fee Received in 2018</t>
  </si>
  <si>
    <t>Actual Expenditure
(As at 31.12.18)</t>
  </si>
  <si>
    <t>EFT</t>
  </si>
  <si>
    <t>JABATAN KEWANAGAN NEGERI</t>
  </si>
  <si>
    <t>WTM CONNECT ASIA FUND</t>
  </si>
  <si>
    <t>JABATAN KEWANGAN NEGERI</t>
  </si>
  <si>
    <t>WORLD TRAVEL MART CONNECT ASIA-BOOTH PMT</t>
  </si>
  <si>
    <t>EFT0831352</t>
  </si>
  <si>
    <t>GRANT FROM STATE GOVT - CHINA MKTG</t>
  </si>
  <si>
    <t>BENDAHARI NEGERI P.PINANG</t>
  </si>
  <si>
    <t>SPECIAL GRANT FOR CHINA MARKET</t>
  </si>
  <si>
    <t>P0877556</t>
  </si>
  <si>
    <t>INCENTIVE FOR AIRASIA YANGON</t>
  </si>
  <si>
    <t xml:space="preserve">Dr </t>
  </si>
  <si>
    <t>Cr</t>
  </si>
  <si>
    <t>BALANCE</t>
  </si>
  <si>
    <t>GRANT FOR ITB ASIA</t>
  </si>
  <si>
    <t>BENDAHARI NEGERI PULAU PINANG</t>
  </si>
  <si>
    <t>SPECIAL FUND FOR WTM CONNECT ASIA</t>
  </si>
  <si>
    <t>SPECIAL FUND FOR PIFF</t>
  </si>
  <si>
    <t>IBG</t>
  </si>
  <si>
    <t>FLIGHT INCENTIVE AA YANGON</t>
  </si>
  <si>
    <t>SPECIAL FUND FOR HARI RAYA CELEBRATION</t>
  </si>
  <si>
    <t>SPECIAL FUND FOR HONG KONG MEDIA CAMPAIN</t>
  </si>
  <si>
    <t>SPECIAL FUND FOR ITB ASIA SINGAPORE</t>
  </si>
  <si>
    <t>SPECIAL FUND FOR CHINA TACTICAL CAMPAIGN</t>
  </si>
  <si>
    <t>P0946556</t>
  </si>
  <si>
    <t>GRANT FOR PG STREET FOOD FESTIVAL</t>
  </si>
  <si>
    <t>P0949259</t>
  </si>
  <si>
    <t>GRANT FOR PG INT WEDDING EXPO 2018</t>
  </si>
  <si>
    <t>BALANCE C/F</t>
  </si>
  <si>
    <t>TACTICAL CAMPAIGN</t>
  </si>
  <si>
    <t>YEAR 2016</t>
  </si>
  <si>
    <t>YEAR 2017</t>
  </si>
  <si>
    <t>YEAR 2018</t>
  </si>
  <si>
    <t>* RM1.9 MIL @ STMMD / RM568,699 @ CIMB BANK</t>
  </si>
  <si>
    <t>* RM2,77 MIL @ STMMD / -RM1,943.47 @ CIMB</t>
  </si>
  <si>
    <t>OR 00852</t>
  </si>
  <si>
    <t>0993276</t>
  </si>
  <si>
    <t>HOTEL FEE - PG INT. FOOD FESTIVAL</t>
  </si>
  <si>
    <t>OR 00856</t>
  </si>
  <si>
    <t>HOTEL FEE - PMED 2018 BUDGET</t>
  </si>
  <si>
    <t>OR 00857</t>
  </si>
  <si>
    <t>HOTEL FEE - PG HOT AIR BALLOON FIEST</t>
  </si>
  <si>
    <t>OR 00858</t>
  </si>
  <si>
    <t>HOTEL FEE - PCET 2018 BUDGET</t>
  </si>
  <si>
    <t>OR00863</t>
  </si>
  <si>
    <t/>
  </si>
  <si>
    <t>HOTEL FEE - PENANG FAIR @ HCM</t>
  </si>
  <si>
    <t>OR 00881</t>
  </si>
  <si>
    <t>HOTEL FEE - ITB ASIA</t>
  </si>
  <si>
    <t>OR 00882</t>
  </si>
  <si>
    <t>HOTEL FEE - QATAR AIRWAYS MKT CAMPAIGN</t>
  </si>
  <si>
    <t>OR 00898</t>
  </si>
  <si>
    <t>EFT1022031</t>
  </si>
  <si>
    <t>RETURNED OF PIFF SPONSORSHIP</t>
  </si>
  <si>
    <t>OR 00906</t>
  </si>
  <si>
    <t>HOTEL FEE-HARI RAYA CELEBRATION</t>
  </si>
  <si>
    <t>OR 00911</t>
  </si>
  <si>
    <t>HOTEL FEE - PATA TRAVEL MART</t>
  </si>
  <si>
    <t>OR 00912</t>
  </si>
  <si>
    <t>EFTP104900</t>
  </si>
  <si>
    <t>HOTEL FEE - INCENTIVE FOR CHINA SOUTHERN</t>
  </si>
  <si>
    <t>OR 00913</t>
  </si>
  <si>
    <t>EFTP104901</t>
  </si>
  <si>
    <t>HOTEL FEE - PG STREET FOOD FESTIVAL</t>
  </si>
  <si>
    <t>OR00934</t>
  </si>
  <si>
    <t>HOTEL FEE - PG INT FOOD FESTIVAL 2019</t>
  </si>
  <si>
    <t>OR00935</t>
  </si>
  <si>
    <t>HOTEL FEE - PG ESPORTS FESTIVAL 2019</t>
  </si>
  <si>
    <t>OR 00936</t>
  </si>
  <si>
    <t>HOTEL FEE - PG HOT AIR BALLOON FIESTA 19</t>
  </si>
  <si>
    <t>WEDDING TOURISM</t>
  </si>
  <si>
    <t>CHINA SOCIAL MEDIA</t>
  </si>
  <si>
    <t>* RM4,955 MIL @ STMMD / RM434,042.05 @ CIMB BANK</t>
  </si>
  <si>
    <t>Savings use in 2018</t>
  </si>
  <si>
    <t>On-going</t>
  </si>
  <si>
    <t>on-going</t>
  </si>
  <si>
    <t>Penang Centre of Medical Tourism 2018</t>
  </si>
  <si>
    <t>Study Penang 2018</t>
  </si>
  <si>
    <t>Penang Hot Air Balloon Fiesta</t>
  </si>
  <si>
    <t>Penang Fair @ HCM</t>
  </si>
  <si>
    <t>Qatar Airways Marketing Campaign</t>
  </si>
  <si>
    <t>Hari Raya Celebration</t>
  </si>
  <si>
    <t>PATA Travel Mart</t>
  </si>
  <si>
    <t>Incentive for China Southern</t>
  </si>
  <si>
    <t xml:space="preserve">Penang Street Food Festival </t>
  </si>
  <si>
    <t>Penang International Food Festival 2019</t>
  </si>
  <si>
    <t>Penang Esports Festival 2019</t>
  </si>
  <si>
    <t>Penang Hot Air Balloon Fiesta 2019</t>
  </si>
  <si>
    <t>Penang International Food Festival 2018</t>
  </si>
  <si>
    <t>ITB Asia 2018</t>
  </si>
  <si>
    <t>PV</t>
  </si>
  <si>
    <t>Penang International  Wedding Expo</t>
  </si>
  <si>
    <t>Penang International Wedding Expo</t>
  </si>
  <si>
    <t>Balance RM13,444.91</t>
  </si>
  <si>
    <t>Sponsorship - PIFF 2018</t>
  </si>
  <si>
    <t>Done</t>
  </si>
  <si>
    <t>Hot Air Balloon Fiesta 2018</t>
  </si>
  <si>
    <t>Year 2019</t>
  </si>
  <si>
    <t>China Tactical Campaigns &amp; etc</t>
  </si>
  <si>
    <t>China Tactical Campaign &amp; etc</t>
  </si>
  <si>
    <t>Local Government Fee Received in 2019</t>
  </si>
  <si>
    <t>OR 00977</t>
  </si>
  <si>
    <t>Asian Food &amp; Cultural Festival</t>
  </si>
  <si>
    <t>OR 00979</t>
  </si>
  <si>
    <t>China Roadshow 2019</t>
  </si>
  <si>
    <t>OR 00980</t>
  </si>
  <si>
    <t>Penang International Container Art Festival</t>
  </si>
  <si>
    <t>OR01001</t>
  </si>
  <si>
    <t>In-flight Magazine Ads</t>
  </si>
  <si>
    <t>Accrual</t>
  </si>
  <si>
    <t>* RM1500 unpaid</t>
  </si>
  <si>
    <t xml:space="preserve">Done </t>
  </si>
  <si>
    <t>* RM183,220 unpaid</t>
  </si>
  <si>
    <t>On-going projects</t>
  </si>
  <si>
    <t>PCET</t>
  </si>
  <si>
    <t>PMED</t>
  </si>
  <si>
    <t>* RM112,572.58 approved</t>
  </si>
  <si>
    <t xml:space="preserve">ITB Asia Singapore </t>
  </si>
  <si>
    <t>Hotel Fee Received in 2020</t>
  </si>
  <si>
    <t>Actual Expenditure
(As at 31.12.20)</t>
  </si>
  <si>
    <t>PGT Experience Penang 2020 Roadshows, Tactical Campaigns, PMED &amp; Study Penang 2019</t>
  </si>
  <si>
    <t xml:space="preserve">Juneyao Air Direct Flight Incentive Shanghai-Penang Route </t>
  </si>
  <si>
    <t>Penang Street Food Festival 2019</t>
  </si>
  <si>
    <t xml:space="preserve">China Campaign </t>
  </si>
  <si>
    <t>Year 2020</t>
  </si>
  <si>
    <t>ITB Asia 2019</t>
  </si>
  <si>
    <t>Study Penang</t>
  </si>
  <si>
    <t>Pg Centre of Medical Tourism</t>
  </si>
  <si>
    <t>* On-going projects</t>
  </si>
  <si>
    <t xml:space="preserve">* Unutilized </t>
  </si>
  <si>
    <t>Savings (2019 Rm2.7 mil)</t>
  </si>
  <si>
    <t>Hotel Fee Savings</t>
  </si>
  <si>
    <t>MYR</t>
  </si>
  <si>
    <t>On-going projects *</t>
  </si>
  <si>
    <t>Unutilised **</t>
  </si>
  <si>
    <t xml:space="preserve">** Unutilised </t>
  </si>
  <si>
    <t>PGT Marketing Campaigns &amp; Roadshows for HK, Australia and Middle East for Year 2020</t>
  </si>
  <si>
    <t>China Roadshow with Qignado Airlines &amp; Marketing Campaign (Ctrip &amp; Tuniu)</t>
  </si>
  <si>
    <t>ITB Asia Singapore 2020</t>
  </si>
  <si>
    <t>Penang Hot Air Balloon 2020</t>
  </si>
  <si>
    <t xml:space="preserve">Study Penang </t>
  </si>
  <si>
    <t>In-flight Magazine Ads (cont.)</t>
  </si>
  <si>
    <t>Postponed</t>
  </si>
  <si>
    <t>Savings (2016 -2020)</t>
  </si>
  <si>
    <t>TOTAL Balance of Hotel Fee in PGT</t>
  </si>
  <si>
    <t>Advance for PIFF 2019 - RM700k</t>
  </si>
  <si>
    <t>Remarks :</t>
  </si>
  <si>
    <t xml:space="preserve">China Tactical Campaign - Marketing </t>
  </si>
  <si>
    <t>PGT Savings (2010-2019)</t>
  </si>
  <si>
    <t>Savings (2019 Rm2.436 mil)</t>
  </si>
  <si>
    <t>To be returned</t>
  </si>
  <si>
    <t>Returned to JKN</t>
  </si>
  <si>
    <t>Refund</t>
  </si>
  <si>
    <t>OR 01067</t>
  </si>
  <si>
    <t>Actual Expenditure
31.12.2020</t>
  </si>
  <si>
    <t>OR 01083</t>
  </si>
  <si>
    <t>OR 01084</t>
  </si>
  <si>
    <t>Penang Hot Air Balloon Fiesta 2020</t>
  </si>
  <si>
    <t xml:space="preserve">Pg Marketing Campaign &amp; Roadshows </t>
  </si>
  <si>
    <t>Qingdao Airlines Roadshow &amp; Ctrip</t>
  </si>
  <si>
    <t>OR 01107</t>
  </si>
  <si>
    <t>OR 01108</t>
  </si>
  <si>
    <t>PMED Budget 2020</t>
  </si>
  <si>
    <t>Study Penang Budget 2020</t>
  </si>
  <si>
    <t>Returned to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</si>
</sst>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#,###,###,##0"/>
    <numFmt numFmtId="167" formatCode="#,###,##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9"/>
      <color theme="1"/>
      <name val="Century Gothic"/>
      <family val="2"/>
    </font>
    <font>
      <u/>
      <sz val="8"/>
      <color theme="1"/>
      <name val="Century Gothic"/>
      <family val="2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 wrapText="1"/>
    </xf>
    <xf numFmtId="14" fontId="0" fillId="0" borderId="0" xfId="0" applyNumberFormat="1"/>
    <xf numFmtId="43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3" fontId="5" fillId="0" borderId="0" xfId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15" fontId="11" fillId="3" borderId="5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15" fontId="11" fillId="4" borderId="5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17" fontId="11" fillId="3" borderId="5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5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67" fontId="0" fillId="0" borderId="0" xfId="0" applyNumberFormat="1"/>
    <xf numFmtId="0" fontId="0" fillId="0" borderId="0" xfId="0" applyFill="1"/>
    <xf numFmtId="167" fontId="0" fillId="0" borderId="0" xfId="0" applyNumberFormat="1" applyFill="1"/>
    <xf numFmtId="43" fontId="0" fillId="0" borderId="0" xfId="1" applyFont="1" applyFill="1"/>
    <xf numFmtId="43" fontId="12" fillId="0" borderId="0" xfId="0" applyNumberFormat="1" applyFont="1"/>
    <xf numFmtId="164" fontId="0" fillId="0" borderId="0" xfId="0" applyNumberFormat="1" applyBorder="1"/>
    <xf numFmtId="166" fontId="0" fillId="0" borderId="0" xfId="0" applyNumberFormat="1" applyBorder="1"/>
    <xf numFmtId="49" fontId="0" fillId="0" borderId="0" xfId="0" applyNumberFormat="1" applyBorder="1"/>
    <xf numFmtId="167" fontId="0" fillId="0" borderId="0" xfId="0" applyNumberFormat="1" applyBorder="1"/>
    <xf numFmtId="0" fontId="0" fillId="0" borderId="0" xfId="0" applyBorder="1"/>
    <xf numFmtId="164" fontId="0" fillId="0" borderId="0" xfId="0" applyNumberFormat="1" applyFill="1" applyBorder="1"/>
    <xf numFmtId="166" fontId="0" fillId="0" borderId="0" xfId="0" applyNumberFormat="1" applyFill="1" applyBorder="1"/>
    <xf numFmtId="49" fontId="0" fillId="0" borderId="0" xfId="0" applyNumberFormat="1" applyFill="1" applyBorder="1"/>
    <xf numFmtId="167" fontId="0" fillId="0" borderId="0" xfId="0" applyNumberFormat="1" applyFill="1" applyBorder="1"/>
    <xf numFmtId="164" fontId="0" fillId="0" borderId="0" xfId="0" applyNumberFormat="1" applyFill="1"/>
    <xf numFmtId="166" fontId="0" fillId="0" borderId="0" xfId="0" applyNumberFormat="1" applyFill="1"/>
    <xf numFmtId="49" fontId="0" fillId="0" borderId="0" xfId="0" applyNumberFormat="1" applyFill="1"/>
    <xf numFmtId="0" fontId="0" fillId="0" borderId="0" xfId="0" applyFill="1" applyBorder="1"/>
    <xf numFmtId="43" fontId="0" fillId="0" borderId="0" xfId="0" applyNumberFormat="1" applyFill="1"/>
    <xf numFmtId="43" fontId="0" fillId="0" borderId="0" xfId="1" applyFont="1" applyFill="1" applyBorder="1"/>
    <xf numFmtId="43" fontId="12" fillId="0" borderId="0" xfId="0" applyNumberFormat="1" applyFont="1" applyFill="1"/>
    <xf numFmtId="0" fontId="12" fillId="0" borderId="0" xfId="0" applyFont="1"/>
    <xf numFmtId="49" fontId="12" fillId="0" borderId="0" xfId="0" applyNumberFormat="1" applyFont="1"/>
    <xf numFmtId="43" fontId="0" fillId="0" borderId="0" xfId="0" applyNumberFormat="1" applyBorder="1"/>
    <xf numFmtId="49" fontId="12" fillId="0" borderId="0" xfId="0" applyNumberFormat="1" applyFont="1" applyFill="1" applyBorder="1"/>
    <xf numFmtId="43" fontId="12" fillId="0" borderId="0" xfId="0" applyNumberFormat="1" applyFont="1" applyBorder="1"/>
    <xf numFmtId="43" fontId="13" fillId="0" borderId="0" xfId="1" applyFont="1" applyFill="1" applyAlignment="1">
      <alignment horizontal="center"/>
    </xf>
    <xf numFmtId="0" fontId="13" fillId="0" borderId="0" xfId="0" applyFont="1" applyAlignment="1">
      <alignment horizontal="center"/>
    </xf>
    <xf numFmtId="164" fontId="3" fillId="0" borderId="0" xfId="0" applyNumberFormat="1" applyFont="1"/>
    <xf numFmtId="166" fontId="3" fillId="0" borderId="0" xfId="0" applyNumberFormat="1" applyFont="1"/>
    <xf numFmtId="49" fontId="3" fillId="0" borderId="0" xfId="0" applyNumberFormat="1" applyFont="1"/>
    <xf numFmtId="167" fontId="3" fillId="0" borderId="0" xfId="0" applyNumberFormat="1" applyFont="1"/>
    <xf numFmtId="43" fontId="3" fillId="0" borderId="0" xfId="1" applyFont="1" applyFill="1"/>
    <xf numFmtId="43" fontId="3" fillId="0" borderId="0" xfId="0" applyNumberFormat="1" applyFont="1"/>
    <xf numFmtId="0" fontId="3" fillId="0" borderId="0" xfId="0" applyFont="1"/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49" fontId="3" fillId="0" borderId="0" xfId="0" applyNumberFormat="1" applyFont="1" applyFill="1" applyBorder="1"/>
    <xf numFmtId="167" fontId="3" fillId="0" borderId="0" xfId="0" applyNumberFormat="1" applyFont="1" applyFill="1" applyBorder="1"/>
    <xf numFmtId="43" fontId="3" fillId="0" borderId="0" xfId="1" applyFont="1" applyFill="1" applyBorder="1"/>
    <xf numFmtId="43" fontId="3" fillId="0" borderId="0" xfId="0" applyNumberFormat="1" applyFont="1" applyFill="1"/>
    <xf numFmtId="0" fontId="3" fillId="0" borderId="0" xfId="0" applyFont="1" applyFill="1"/>
    <xf numFmtId="165" fontId="5" fillId="6" borderId="1" xfId="0" applyNumberFormat="1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65" fontId="5" fillId="7" borderId="1" xfId="0" applyNumberFormat="1" applyFont="1" applyFill="1" applyBorder="1" applyAlignment="1">
      <alignment vertical="center"/>
    </xf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3" fontId="4" fillId="0" borderId="0" xfId="0" applyNumberFormat="1" applyFont="1" applyFill="1"/>
    <xf numFmtId="165" fontId="5" fillId="0" borderId="1" xfId="1" applyNumberFormat="1" applyFont="1" applyFill="1" applyBorder="1" applyAlignment="1">
      <alignment vertical="center"/>
    </xf>
    <xf numFmtId="165" fontId="5" fillId="7" borderId="1" xfId="1" applyNumberFormat="1" applyFont="1" applyFill="1" applyBorder="1" applyAlignment="1">
      <alignment horizontal="center" vertical="center" wrapText="1"/>
    </xf>
    <xf numFmtId="165" fontId="5" fillId="7" borderId="1" xfId="1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43" fontId="5" fillId="0" borderId="1" xfId="1" applyFont="1" applyBorder="1" applyAlignment="1">
      <alignment vertical="center"/>
    </xf>
    <xf numFmtId="165" fontId="5" fillId="0" borderId="0" xfId="0" applyNumberFormat="1" applyFont="1"/>
    <xf numFmtId="165" fontId="4" fillId="0" borderId="0" xfId="0" applyNumberFormat="1" applyFont="1" applyFill="1"/>
    <xf numFmtId="165" fontId="4" fillId="0" borderId="0" xfId="1" applyNumberFormat="1" applyFont="1"/>
    <xf numFmtId="0" fontId="14" fillId="0" borderId="0" xfId="0" applyFont="1"/>
    <xf numFmtId="165" fontId="15" fillId="0" borderId="0" xfId="1" applyNumberFormat="1" applyFont="1"/>
    <xf numFmtId="0" fontId="5" fillId="0" borderId="1" xfId="0" applyFont="1" applyFill="1" applyBorder="1" applyAlignment="1">
      <alignment vertical="center" wrapText="1"/>
    </xf>
    <xf numFmtId="43" fontId="5" fillId="7" borderId="1" xfId="1" applyFont="1" applyFill="1" applyBorder="1" applyAlignment="1">
      <alignment horizontal="center" vertical="center" wrapText="1"/>
    </xf>
    <xf numFmtId="4" fontId="4" fillId="0" borderId="0" xfId="0" applyNumberFormat="1" applyFont="1"/>
    <xf numFmtId="0" fontId="16" fillId="0" borderId="0" xfId="0" applyFont="1"/>
    <xf numFmtId="43" fontId="5" fillId="0" borderId="1" xfId="1" applyNumberFormat="1" applyFont="1" applyFill="1" applyBorder="1" applyAlignment="1">
      <alignment horizontal="center" vertical="center" wrapText="1"/>
    </xf>
    <xf numFmtId="43" fontId="5" fillId="0" borderId="1" xfId="1" applyNumberFormat="1" applyFont="1" applyFill="1" applyBorder="1" applyAlignment="1">
      <alignment vertical="center"/>
    </xf>
    <xf numFmtId="43" fontId="5" fillId="0" borderId="1" xfId="1" applyNumberFormat="1" applyFont="1" applyBorder="1" applyAlignment="1">
      <alignment vertical="center"/>
    </xf>
    <xf numFmtId="43" fontId="7" fillId="0" borderId="1" xfId="0" applyNumberFormat="1" applyFont="1" applyBorder="1" applyAlignment="1">
      <alignment vertical="center"/>
    </xf>
    <xf numFmtId="43" fontId="7" fillId="0" borderId="1" xfId="0" applyNumberFormat="1" applyFont="1" applyFill="1" applyBorder="1" applyAlignment="1">
      <alignment vertical="center"/>
    </xf>
    <xf numFmtId="4" fontId="5" fillId="0" borderId="0" xfId="0" applyNumberFormat="1" applyFont="1"/>
    <xf numFmtId="4" fontId="0" fillId="0" borderId="0" xfId="0" applyNumberFormat="1"/>
    <xf numFmtId="0" fontId="17" fillId="0" borderId="0" xfId="0" applyFont="1"/>
    <xf numFmtId="0" fontId="18" fillId="0" borderId="0" xfId="0" applyFont="1"/>
    <xf numFmtId="165" fontId="18" fillId="0" borderId="0" xfId="1" applyNumberFormat="1" applyFont="1"/>
    <xf numFmtId="0" fontId="20" fillId="0" borderId="0" xfId="0" applyFont="1"/>
    <xf numFmtId="0" fontId="21" fillId="0" borderId="0" xfId="0" applyFont="1"/>
    <xf numFmtId="165" fontId="19" fillId="0" borderId="0" xfId="1" applyNumberFormat="1" applyFont="1" applyAlignment="1">
      <alignment horizontal="center"/>
    </xf>
    <xf numFmtId="0" fontId="19" fillId="0" borderId="0" xfId="0" applyFont="1"/>
    <xf numFmtId="165" fontId="19" fillId="0" borderId="0" xfId="1" applyNumberFormat="1" applyFont="1"/>
    <xf numFmtId="165" fontId="19" fillId="0" borderId="9" xfId="1" applyNumberFormat="1" applyFont="1" applyBorder="1"/>
    <xf numFmtId="165" fontId="7" fillId="0" borderId="1" xfId="1" applyNumberFormat="1" applyFont="1" applyFill="1" applyBorder="1" applyAlignment="1">
      <alignment vertical="center"/>
    </xf>
    <xf numFmtId="43" fontId="4" fillId="0" borderId="0" xfId="1" applyFont="1"/>
    <xf numFmtId="43" fontId="7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43" fontId="5" fillId="0" borderId="0" xfId="0" applyNumberFormat="1" applyFont="1"/>
    <xf numFmtId="165" fontId="4" fillId="0" borderId="10" xfId="1" applyNumberFormat="1" applyFont="1" applyBorder="1"/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5" fontId="11" fillId="3" borderId="8" xfId="0" applyNumberFormat="1" applyFont="1" applyFill="1" applyBorder="1" applyAlignment="1">
      <alignment horizontal="center" vertical="center" wrapText="1"/>
    </xf>
    <xf numFmtId="15" fontId="11" fillId="3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3" fontId="4" fillId="0" borderId="9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33"/>
  <sheetViews>
    <sheetView tabSelected="1" topLeftCell="A90" zoomScaleNormal="100" workbookViewId="0">
      <selection activeCell="E100" sqref="E100:E101"/>
    </sheetView>
  </sheetViews>
  <sheetFormatPr defaultRowHeight="16.5" x14ac:dyDescent="0.3"/>
  <cols>
    <col min="1" max="1" width="9.140625" style="11"/>
    <col min="2" max="2" width="40" style="11" bestFit="1" customWidth="1"/>
    <col min="3" max="3" width="16.85546875" style="11" customWidth="1"/>
    <col min="4" max="4" width="18.85546875" style="11" customWidth="1"/>
    <col min="5" max="5" width="15" style="11" customWidth="1"/>
    <col min="6" max="6" width="25.7109375" style="11" customWidth="1"/>
    <col min="7" max="7" width="9.140625" style="11"/>
    <col min="8" max="8" width="13.5703125" style="11" bestFit="1" customWidth="1"/>
    <col min="9" max="9" width="11.28515625" style="11" bestFit="1" customWidth="1"/>
    <col min="10" max="16384" width="9.140625" style="11"/>
  </cols>
  <sheetData>
    <row r="1" spans="1:9" x14ac:dyDescent="0.3">
      <c r="A1" s="13" t="s">
        <v>0</v>
      </c>
    </row>
    <row r="2" spans="1:9" x14ac:dyDescent="0.3">
      <c r="A2" s="11" t="s">
        <v>43</v>
      </c>
    </row>
    <row r="4" spans="1:9" x14ac:dyDescent="0.3">
      <c r="A4" s="11" t="s">
        <v>44</v>
      </c>
    </row>
    <row r="6" spans="1:9" s="15" customFormat="1" ht="32.25" customHeight="1" x14ac:dyDescent="0.25">
      <c r="A6" s="18" t="s">
        <v>1</v>
      </c>
      <c r="B6" s="19" t="s">
        <v>45</v>
      </c>
      <c r="C6" s="20" t="s">
        <v>48</v>
      </c>
      <c r="D6" s="20" t="s">
        <v>46</v>
      </c>
      <c r="E6" s="20" t="s">
        <v>47</v>
      </c>
      <c r="F6" s="18" t="s">
        <v>49</v>
      </c>
    </row>
    <row r="7" spans="1:9" s="14" customFormat="1" ht="22.5" customHeight="1" x14ac:dyDescent="0.25">
      <c r="A7" s="21">
        <v>1</v>
      </c>
      <c r="B7" s="22" t="s">
        <v>8</v>
      </c>
      <c r="C7" s="23">
        <v>350000</v>
      </c>
      <c r="D7" s="23">
        <v>347412</v>
      </c>
      <c r="E7" s="94">
        <f>C7-D7</f>
        <v>2588</v>
      </c>
      <c r="F7" s="22" t="s">
        <v>195</v>
      </c>
    </row>
    <row r="8" spans="1:9" s="14" customFormat="1" ht="22.5" customHeight="1" x14ac:dyDescent="0.25">
      <c r="A8" s="21">
        <v>2</v>
      </c>
      <c r="B8" s="22" t="s">
        <v>10</v>
      </c>
      <c r="C8" s="23">
        <v>114242.6</v>
      </c>
      <c r="D8" s="23">
        <v>112647.22</v>
      </c>
      <c r="E8" s="94">
        <f t="shared" ref="E8:E12" si="0">C8-D8</f>
        <v>1595.3800000000047</v>
      </c>
      <c r="F8" s="22" t="s">
        <v>195</v>
      </c>
    </row>
    <row r="9" spans="1:9" s="14" customFormat="1" ht="22.5" customHeight="1" x14ac:dyDescent="0.25">
      <c r="A9" s="21">
        <v>3</v>
      </c>
      <c r="B9" s="22" t="s">
        <v>12</v>
      </c>
      <c r="C9" s="23">
        <v>1000000</v>
      </c>
      <c r="D9" s="23">
        <v>61454.239999999998</v>
      </c>
      <c r="E9" s="43">
        <f t="shared" si="0"/>
        <v>938545.76</v>
      </c>
      <c r="F9" s="22" t="s">
        <v>197</v>
      </c>
    </row>
    <row r="10" spans="1:9" s="14" customFormat="1" ht="22.5" customHeight="1" x14ac:dyDescent="0.25">
      <c r="A10" s="21">
        <v>4</v>
      </c>
      <c r="B10" s="22" t="s">
        <v>15</v>
      </c>
      <c r="C10" s="23">
        <v>380000</v>
      </c>
      <c r="D10" s="23">
        <v>368960.74</v>
      </c>
      <c r="E10" s="94">
        <f t="shared" si="0"/>
        <v>11039.260000000009</v>
      </c>
      <c r="F10" s="22" t="s">
        <v>195</v>
      </c>
    </row>
    <row r="11" spans="1:9" s="14" customFormat="1" ht="22.5" customHeight="1" x14ac:dyDescent="0.25">
      <c r="A11" s="21">
        <v>5</v>
      </c>
      <c r="B11" s="22" t="s">
        <v>13</v>
      </c>
      <c r="C11" s="23">
        <v>1000000</v>
      </c>
      <c r="D11" s="23">
        <v>0</v>
      </c>
      <c r="E11" s="43">
        <f t="shared" si="0"/>
        <v>1000000</v>
      </c>
      <c r="F11" s="22" t="s">
        <v>50</v>
      </c>
      <c r="H11" s="14">
        <v>338753.29</v>
      </c>
      <c r="I11" s="143"/>
    </row>
    <row r="12" spans="1:9" s="14" customFormat="1" ht="22.5" customHeight="1" x14ac:dyDescent="0.25">
      <c r="A12" s="21">
        <v>6</v>
      </c>
      <c r="B12" s="22" t="s">
        <v>18</v>
      </c>
      <c r="C12" s="23">
        <v>330241.65999999997</v>
      </c>
      <c r="D12" s="23">
        <v>319577.63</v>
      </c>
      <c r="E12" s="94">
        <f t="shared" si="0"/>
        <v>10664.02999999997</v>
      </c>
      <c r="F12" s="22" t="s">
        <v>50</v>
      </c>
    </row>
    <row r="13" spans="1:9" s="15" customFormat="1" ht="21.75" customHeight="1" x14ac:dyDescent="0.25">
      <c r="A13" s="18"/>
      <c r="B13" s="19"/>
      <c r="C13" s="24">
        <f>SUM(C7:C12)</f>
        <v>3174484.2600000002</v>
      </c>
      <c r="D13" s="24">
        <f>SUM(D7:D12)</f>
        <v>1210051.83</v>
      </c>
      <c r="E13" s="128">
        <f>SUM(E7:E12)</f>
        <v>1964432.43</v>
      </c>
      <c r="F13" s="19"/>
      <c r="H13" s="15">
        <v>1229227.49</v>
      </c>
      <c r="I13" s="142">
        <f>D13-H13</f>
        <v>-19175.659999999916</v>
      </c>
    </row>
    <row r="14" spans="1:9" s="12" customFormat="1" ht="15.75" customHeight="1" x14ac:dyDescent="0.25">
      <c r="A14" s="16"/>
      <c r="C14" s="17"/>
      <c r="D14" s="17"/>
      <c r="E14" s="45"/>
    </row>
    <row r="15" spans="1:9" s="12" customFormat="1" ht="19.5" customHeight="1" x14ac:dyDescent="0.3">
      <c r="A15" s="11" t="s">
        <v>52</v>
      </c>
      <c r="E15" s="45"/>
    </row>
    <row r="16" spans="1:9" s="12" customFormat="1" ht="14.25" customHeight="1" x14ac:dyDescent="0.3">
      <c r="A16" s="11"/>
      <c r="E16" s="45"/>
    </row>
    <row r="17" spans="1:9" s="12" customFormat="1" ht="34.5" customHeight="1" x14ac:dyDescent="0.25">
      <c r="A17" s="18" t="s">
        <v>1</v>
      </c>
      <c r="B17" s="19" t="s">
        <v>45</v>
      </c>
      <c r="C17" s="20" t="s">
        <v>48</v>
      </c>
      <c r="D17" s="20" t="s">
        <v>46</v>
      </c>
      <c r="E17" s="46" t="s">
        <v>47</v>
      </c>
      <c r="F17" s="18" t="s">
        <v>49</v>
      </c>
      <c r="H17" s="12">
        <v>5591250.0899999999</v>
      </c>
    </row>
    <row r="18" spans="1:9" s="12" customFormat="1" ht="22.5" customHeight="1" x14ac:dyDescent="0.25">
      <c r="A18" s="21">
        <v>1</v>
      </c>
      <c r="B18" s="22" t="s">
        <v>25</v>
      </c>
      <c r="C18" s="23">
        <v>570000</v>
      </c>
      <c r="D18" s="23">
        <f>'2017'!K6</f>
        <v>560631.31999999995</v>
      </c>
      <c r="E18" s="94">
        <f>C18-D18</f>
        <v>9368.6800000000512</v>
      </c>
      <c r="F18" s="22" t="s">
        <v>195</v>
      </c>
      <c r="H18" s="129">
        <v>5591249.9100000001</v>
      </c>
    </row>
    <row r="19" spans="1:9" s="12" customFormat="1" ht="22.5" customHeight="1" x14ac:dyDescent="0.25">
      <c r="A19" s="21">
        <v>2</v>
      </c>
      <c r="B19" s="22" t="s">
        <v>26</v>
      </c>
      <c r="C19" s="23">
        <v>1500000</v>
      </c>
      <c r="D19" s="23">
        <f>'2017'!K7</f>
        <v>1480291.6300000001</v>
      </c>
      <c r="E19" s="94">
        <f t="shared" ref="E19:E26" si="1">C19-D19</f>
        <v>19708.369999999879</v>
      </c>
      <c r="F19" s="22" t="s">
        <v>195</v>
      </c>
      <c r="H19" s="129"/>
    </row>
    <row r="20" spans="1:9" s="12" customFormat="1" ht="22.5" customHeight="1" x14ac:dyDescent="0.25">
      <c r="A20" s="21">
        <v>3</v>
      </c>
      <c r="B20" s="22" t="s">
        <v>29</v>
      </c>
      <c r="C20" s="23">
        <v>97251.53</v>
      </c>
      <c r="D20" s="23">
        <f>'2017'!K8</f>
        <v>107915.56</v>
      </c>
      <c r="E20" s="94">
        <f t="shared" si="1"/>
        <v>-10664.029999999999</v>
      </c>
      <c r="F20" s="22" t="s">
        <v>195</v>
      </c>
    </row>
    <row r="21" spans="1:9" s="12" customFormat="1" ht="22.5" customHeight="1" x14ac:dyDescent="0.25">
      <c r="A21" s="21">
        <v>4</v>
      </c>
      <c r="B21" s="22" t="s">
        <v>30</v>
      </c>
      <c r="C21" s="23">
        <v>450000</v>
      </c>
      <c r="D21" s="23">
        <f>'2017'!K9</f>
        <v>434578.18</v>
      </c>
      <c r="E21" s="94">
        <f t="shared" si="1"/>
        <v>15421.820000000007</v>
      </c>
      <c r="F21" s="22" t="s">
        <v>195</v>
      </c>
    </row>
    <row r="22" spans="1:9" s="12" customFormat="1" ht="22.5" customHeight="1" x14ac:dyDescent="0.25">
      <c r="A22" s="21">
        <v>5</v>
      </c>
      <c r="B22" s="22" t="s">
        <v>31</v>
      </c>
      <c r="C22" s="23">
        <v>800000</v>
      </c>
      <c r="D22" s="23">
        <f>'2017'!K10</f>
        <v>766664.82</v>
      </c>
      <c r="E22" s="94">
        <f t="shared" si="1"/>
        <v>33335.180000000051</v>
      </c>
      <c r="F22" s="22" t="s">
        <v>195</v>
      </c>
    </row>
    <row r="23" spans="1:9" s="12" customFormat="1" ht="22.5" customHeight="1" x14ac:dyDescent="0.25">
      <c r="A23" s="21">
        <v>6</v>
      </c>
      <c r="B23" s="22" t="s">
        <v>32</v>
      </c>
      <c r="C23" s="23">
        <v>1000000</v>
      </c>
      <c r="D23" s="23">
        <f>'2017'!K11</f>
        <v>802240.82999999973</v>
      </c>
      <c r="E23" s="43">
        <f>C23-D23</f>
        <v>197759.17000000027</v>
      </c>
      <c r="F23" s="22" t="s">
        <v>196</v>
      </c>
    </row>
    <row r="24" spans="1:9" s="12" customFormat="1" ht="22.5" customHeight="1" x14ac:dyDescent="0.25">
      <c r="A24" s="21">
        <v>7</v>
      </c>
      <c r="B24" s="22" t="s">
        <v>34</v>
      </c>
      <c r="C24" s="23">
        <v>400000</v>
      </c>
      <c r="D24" s="23">
        <f>'2017'!K12</f>
        <v>383684.29000000004</v>
      </c>
      <c r="E24" s="94">
        <f t="shared" si="1"/>
        <v>16315.709999999963</v>
      </c>
      <c r="F24" s="22" t="s">
        <v>195</v>
      </c>
    </row>
    <row r="25" spans="1:9" s="12" customFormat="1" ht="22.5" customHeight="1" x14ac:dyDescent="0.25">
      <c r="A25" s="21">
        <v>8</v>
      </c>
      <c r="B25" s="22" t="s">
        <v>41</v>
      </c>
      <c r="C25" s="23">
        <v>300000</v>
      </c>
      <c r="D25" s="23">
        <v>296800</v>
      </c>
      <c r="E25" s="94">
        <f t="shared" si="1"/>
        <v>3200</v>
      </c>
      <c r="F25" s="22" t="s">
        <v>195</v>
      </c>
      <c r="H25" s="115">
        <f>E7+E8+E10+E12+E18+E19+E20+E21+E22+E24+E25</f>
        <v>112572.39999999994</v>
      </c>
    </row>
    <row r="26" spans="1:9" s="12" customFormat="1" ht="22.5" customHeight="1" x14ac:dyDescent="0.25">
      <c r="A26" s="21">
        <v>9</v>
      </c>
      <c r="B26" s="22" t="s">
        <v>42</v>
      </c>
      <c r="C26" s="23">
        <v>500000</v>
      </c>
      <c r="D26" s="23">
        <v>0</v>
      </c>
      <c r="E26" s="102">
        <f t="shared" si="1"/>
        <v>500000</v>
      </c>
      <c r="F26" s="22" t="s">
        <v>51</v>
      </c>
    </row>
    <row r="27" spans="1:9" s="12" customFormat="1" ht="22.5" customHeight="1" x14ac:dyDescent="0.25">
      <c r="A27" s="18"/>
      <c r="B27" s="19"/>
      <c r="C27" s="24">
        <f>SUM(C18:C26)</f>
        <v>5617251.5299999993</v>
      </c>
      <c r="D27" s="24">
        <f>SUM(D18:D26)</f>
        <v>4832806.63</v>
      </c>
      <c r="E27" s="127">
        <f>SUM(E18:E26)</f>
        <v>784444.90000000026</v>
      </c>
      <c r="F27" s="19"/>
      <c r="I27" s="144"/>
    </row>
    <row r="28" spans="1:9" s="12" customFormat="1" ht="22.5" customHeight="1" x14ac:dyDescent="0.25">
      <c r="H28" s="129"/>
    </row>
    <row r="29" spans="1:9" x14ac:dyDescent="0.3">
      <c r="A29" s="11" t="s">
        <v>117</v>
      </c>
      <c r="B29" s="12"/>
      <c r="C29" s="12"/>
      <c r="D29" s="12"/>
      <c r="E29" s="45"/>
      <c r="F29" s="12"/>
      <c r="H29" s="122"/>
    </row>
    <row r="30" spans="1:9" x14ac:dyDescent="0.3">
      <c r="B30" s="12"/>
      <c r="C30" s="12"/>
      <c r="D30" s="12"/>
      <c r="E30" s="45"/>
      <c r="F30" s="12"/>
    </row>
    <row r="31" spans="1:9" ht="25.5" x14ac:dyDescent="0.3">
      <c r="A31" s="18" t="s">
        <v>1</v>
      </c>
      <c r="B31" s="19" t="s">
        <v>45</v>
      </c>
      <c r="C31" s="20" t="s">
        <v>48</v>
      </c>
      <c r="D31" s="20" t="s">
        <v>46</v>
      </c>
      <c r="E31" s="46" t="s">
        <v>47</v>
      </c>
      <c r="F31" s="18" t="s">
        <v>49</v>
      </c>
    </row>
    <row r="32" spans="1:9" ht="24" customHeight="1" x14ac:dyDescent="0.3">
      <c r="A32" s="21">
        <v>1</v>
      </c>
      <c r="B32" s="22" t="s">
        <v>214</v>
      </c>
      <c r="C32" s="95">
        <v>0</v>
      </c>
      <c r="D32" s="97">
        <f>'2018'!G6</f>
        <v>486555.09</v>
      </c>
      <c r="E32" s="110">
        <f>C32-D32</f>
        <v>-486555.09</v>
      </c>
      <c r="F32" s="100" t="s">
        <v>215</v>
      </c>
      <c r="H32" s="99"/>
    </row>
    <row r="33" spans="1:6" ht="21" customHeight="1" x14ac:dyDescent="0.3">
      <c r="A33" s="21">
        <v>2</v>
      </c>
      <c r="B33" s="22" t="s">
        <v>26</v>
      </c>
      <c r="C33" s="23">
        <v>1570000</v>
      </c>
      <c r="D33" s="23">
        <f>'2018'!K7</f>
        <v>1555858.25</v>
      </c>
      <c r="E33" s="111">
        <f>C33-D33</f>
        <v>14141.75</v>
      </c>
      <c r="F33" s="101" t="s">
        <v>217</v>
      </c>
    </row>
    <row r="34" spans="1:6" ht="21" customHeight="1" x14ac:dyDescent="0.3">
      <c r="A34" s="21">
        <v>3</v>
      </c>
      <c r="B34" s="22" t="s">
        <v>218</v>
      </c>
      <c r="C34" s="23">
        <v>1000000</v>
      </c>
      <c r="D34" s="23">
        <f>'2018'!K11</f>
        <v>948719.25</v>
      </c>
      <c r="E34" s="111">
        <f t="shared" ref="E34:E37" si="2">C34-D34</f>
        <v>51280.75</v>
      </c>
      <c r="F34" s="101" t="s">
        <v>217</v>
      </c>
    </row>
    <row r="35" spans="1:6" ht="21" customHeight="1" x14ac:dyDescent="0.3">
      <c r="A35" s="21">
        <v>4</v>
      </c>
      <c r="B35" s="22" t="s">
        <v>118</v>
      </c>
      <c r="C35" s="23">
        <v>150000</v>
      </c>
      <c r="D35" s="23">
        <f>'2018'!K10</f>
        <v>139724.52000000002</v>
      </c>
      <c r="E35" s="111">
        <f t="shared" si="2"/>
        <v>10275.479999999981</v>
      </c>
      <c r="F35" s="101" t="s">
        <v>217</v>
      </c>
    </row>
    <row r="36" spans="1:6" ht="21" customHeight="1" x14ac:dyDescent="0.3">
      <c r="A36" s="21">
        <v>5</v>
      </c>
      <c r="B36" s="22" t="s">
        <v>119</v>
      </c>
      <c r="C36" s="23">
        <v>150000</v>
      </c>
      <c r="D36" s="23">
        <f>'2018'!K9</f>
        <v>99806.43</v>
      </c>
      <c r="E36" s="102">
        <f t="shared" si="2"/>
        <v>50193.570000000007</v>
      </c>
      <c r="F36" s="101" t="s">
        <v>217</v>
      </c>
    </row>
    <row r="37" spans="1:6" ht="21" customHeight="1" x14ac:dyDescent="0.3">
      <c r="A37" s="21">
        <v>6</v>
      </c>
      <c r="B37" s="22" t="s">
        <v>201</v>
      </c>
      <c r="C37" s="23">
        <v>250000</v>
      </c>
      <c r="D37" s="23">
        <f>'2018'!K12</f>
        <v>252682.88999999998</v>
      </c>
      <c r="E37" s="102">
        <f t="shared" si="2"/>
        <v>-2682.8899999999849</v>
      </c>
      <c r="F37" s="101" t="s">
        <v>217</v>
      </c>
    </row>
    <row r="38" spans="1:6" ht="21" customHeight="1" x14ac:dyDescent="0.3">
      <c r="A38" s="21">
        <v>7</v>
      </c>
      <c r="B38" s="22" t="s">
        <v>211</v>
      </c>
      <c r="C38" s="23">
        <v>420000</v>
      </c>
      <c r="D38" s="23">
        <f>'2018'!K13</f>
        <v>420725.59</v>
      </c>
      <c r="E38" s="102">
        <f>C38-D38</f>
        <v>-725.59000000002561</v>
      </c>
      <c r="F38" s="101" t="s">
        <v>217</v>
      </c>
    </row>
    <row r="39" spans="1:6" ht="21" customHeight="1" x14ac:dyDescent="0.3">
      <c r="A39" s="21">
        <v>8</v>
      </c>
      <c r="B39" s="22" t="s">
        <v>202</v>
      </c>
      <c r="C39" s="23">
        <v>500000</v>
      </c>
      <c r="D39" s="23">
        <f>'2018'!K14</f>
        <v>419895.67</v>
      </c>
      <c r="E39" s="102">
        <f t="shared" ref="E39:E48" si="3">C39-D39</f>
        <v>80104.330000000016</v>
      </c>
      <c r="F39" s="101" t="s">
        <v>197</v>
      </c>
    </row>
    <row r="40" spans="1:6" ht="21" customHeight="1" x14ac:dyDescent="0.3">
      <c r="A40" s="21">
        <v>9</v>
      </c>
      <c r="B40" s="22" t="s">
        <v>203</v>
      </c>
      <c r="C40" s="23">
        <v>550000</v>
      </c>
      <c r="D40" s="23">
        <f>'2018'!K15</f>
        <v>550000</v>
      </c>
      <c r="E40" s="102">
        <f t="shared" si="3"/>
        <v>0</v>
      </c>
      <c r="F40" s="101" t="s">
        <v>217</v>
      </c>
    </row>
    <row r="41" spans="1:6" ht="21" customHeight="1" x14ac:dyDescent="0.3">
      <c r="A41" s="21">
        <v>10</v>
      </c>
      <c r="B41" s="22" t="s">
        <v>204</v>
      </c>
      <c r="C41" s="23">
        <v>218600</v>
      </c>
      <c r="D41" s="23">
        <f>'2018'!K16</f>
        <v>207449.66999999998</v>
      </c>
      <c r="E41" s="102">
        <f t="shared" si="3"/>
        <v>11150.330000000016</v>
      </c>
      <c r="F41" s="101" t="s">
        <v>217</v>
      </c>
    </row>
    <row r="42" spans="1:6" ht="21" customHeight="1" x14ac:dyDescent="0.3">
      <c r="A42" s="21">
        <v>11</v>
      </c>
      <c r="B42" s="22" t="s">
        <v>205</v>
      </c>
      <c r="C42" s="23">
        <v>400000</v>
      </c>
      <c r="D42" s="23">
        <f>'2018'!K17</f>
        <v>100000</v>
      </c>
      <c r="E42" s="43">
        <f t="shared" si="3"/>
        <v>300000</v>
      </c>
      <c r="F42" s="101" t="s">
        <v>197</v>
      </c>
    </row>
    <row r="43" spans="1:6" ht="21" customHeight="1" x14ac:dyDescent="0.3">
      <c r="A43" s="21">
        <v>12</v>
      </c>
      <c r="B43" s="22" t="s">
        <v>206</v>
      </c>
      <c r="C43" s="23">
        <v>400000</v>
      </c>
      <c r="D43" s="23">
        <f>'2018'!K18</f>
        <v>400353</v>
      </c>
      <c r="E43" s="102">
        <f t="shared" si="3"/>
        <v>-353</v>
      </c>
      <c r="F43" s="101" t="s">
        <v>217</v>
      </c>
    </row>
    <row r="44" spans="1:6" ht="21" customHeight="1" x14ac:dyDescent="0.3">
      <c r="A44" s="21">
        <v>13</v>
      </c>
      <c r="B44" s="22" t="s">
        <v>207</v>
      </c>
      <c r="C44" s="23">
        <v>1500000</v>
      </c>
      <c r="D44" s="23">
        <f>'2018'!K19</f>
        <v>0</v>
      </c>
      <c r="E44" s="102">
        <f t="shared" si="3"/>
        <v>1500000</v>
      </c>
      <c r="F44" s="22"/>
    </row>
    <row r="45" spans="1:6" ht="21" customHeight="1" x14ac:dyDescent="0.3">
      <c r="A45" s="21">
        <v>14</v>
      </c>
      <c r="B45" s="22" t="s">
        <v>208</v>
      </c>
      <c r="C45" s="23">
        <v>800000</v>
      </c>
      <c r="D45" s="23">
        <f>'2018'!K20</f>
        <v>0</v>
      </c>
      <c r="E45" s="102">
        <f t="shared" si="3"/>
        <v>800000</v>
      </c>
      <c r="F45" s="22" t="s">
        <v>217</v>
      </c>
    </row>
    <row r="46" spans="1:6" ht="21" customHeight="1" x14ac:dyDescent="0.3">
      <c r="A46" s="21">
        <v>15</v>
      </c>
      <c r="B46" s="22" t="s">
        <v>209</v>
      </c>
      <c r="C46" s="23">
        <v>1200000</v>
      </c>
      <c r="D46" s="23">
        <f>'2018'!K21</f>
        <v>0</v>
      </c>
      <c r="E46" s="102">
        <f t="shared" si="3"/>
        <v>1200000</v>
      </c>
      <c r="F46" s="22" t="s">
        <v>217</v>
      </c>
    </row>
    <row r="47" spans="1:6" ht="21" customHeight="1" x14ac:dyDescent="0.3">
      <c r="A47" s="21">
        <v>16</v>
      </c>
      <c r="B47" s="22" t="s">
        <v>221</v>
      </c>
      <c r="C47" s="23"/>
      <c r="D47" s="23">
        <f>'2018'!K22</f>
        <v>684159.31</v>
      </c>
      <c r="E47" s="43">
        <f t="shared" si="3"/>
        <v>-684159.31</v>
      </c>
      <c r="F47" s="22" t="s">
        <v>197</v>
      </c>
    </row>
    <row r="48" spans="1:6" ht="21" customHeight="1" x14ac:dyDescent="0.3">
      <c r="A48" s="21"/>
      <c r="B48" s="22"/>
      <c r="C48" s="23"/>
      <c r="D48" s="23">
        <v>0</v>
      </c>
      <c r="E48" s="43">
        <f t="shared" si="3"/>
        <v>0</v>
      </c>
      <c r="F48" s="22"/>
    </row>
    <row r="49" spans="1:8" ht="21" customHeight="1" x14ac:dyDescent="0.3">
      <c r="A49" s="18"/>
      <c r="B49" s="19"/>
      <c r="C49" s="24">
        <f>SUM(C32:C48)</f>
        <v>9108600</v>
      </c>
      <c r="D49" s="24">
        <f>SUM(D32:D48)</f>
        <v>6265929.6699999999</v>
      </c>
      <c r="E49" s="127">
        <f>SUM(E32:E48)</f>
        <v>2842670.3299999996</v>
      </c>
      <c r="F49" s="19"/>
    </row>
    <row r="51" spans="1:8" s="103" customFormat="1" x14ac:dyDescent="0.3">
      <c r="A51" s="11" t="s">
        <v>219</v>
      </c>
      <c r="B51" s="45"/>
      <c r="C51" s="45"/>
      <c r="D51" s="45"/>
      <c r="E51" s="45"/>
      <c r="F51" s="45"/>
    </row>
    <row r="52" spans="1:8" s="103" customFormat="1" x14ac:dyDescent="0.3">
      <c r="A52" s="11"/>
      <c r="B52" s="45"/>
      <c r="C52" s="45"/>
      <c r="D52" s="45"/>
      <c r="E52" s="45"/>
      <c r="F52" s="45"/>
    </row>
    <row r="53" spans="1:8" ht="25.5" x14ac:dyDescent="0.3">
      <c r="A53" s="18" t="s">
        <v>1</v>
      </c>
      <c r="B53" s="19" t="s">
        <v>45</v>
      </c>
      <c r="C53" s="20" t="s">
        <v>48</v>
      </c>
      <c r="D53" s="20" t="s">
        <v>46</v>
      </c>
      <c r="E53" s="46" t="s">
        <v>47</v>
      </c>
      <c r="F53" s="18" t="s">
        <v>49</v>
      </c>
    </row>
    <row r="54" spans="1:8" s="103" customFormat="1" ht="24" customHeight="1" x14ac:dyDescent="0.3">
      <c r="A54" s="106">
        <v>1</v>
      </c>
      <c r="B54" s="101" t="s">
        <v>202</v>
      </c>
      <c r="C54" s="96"/>
      <c r="D54" s="124">
        <f>'2019'!K9</f>
        <v>112667.16</v>
      </c>
      <c r="E54" s="110">
        <f>C54-D54</f>
        <v>-112667.16</v>
      </c>
      <c r="F54" s="107" t="s">
        <v>233</v>
      </c>
      <c r="H54" s="108"/>
    </row>
    <row r="55" spans="1:8" s="103" customFormat="1" ht="21" customHeight="1" x14ac:dyDescent="0.3">
      <c r="A55" s="106">
        <v>2</v>
      </c>
      <c r="B55" s="101" t="s">
        <v>207</v>
      </c>
      <c r="C55" s="109"/>
      <c r="D55" s="125">
        <f>'2019'!K6</f>
        <v>1500820.22</v>
      </c>
      <c r="E55" s="110">
        <f t="shared" ref="E55:E70" si="4">C55-D55</f>
        <v>-1500820.22</v>
      </c>
      <c r="F55" s="101" t="s">
        <v>233</v>
      </c>
    </row>
    <row r="56" spans="1:8" s="103" customFormat="1" ht="21" customHeight="1" x14ac:dyDescent="0.3">
      <c r="A56" s="106">
        <v>3</v>
      </c>
      <c r="B56" s="101" t="s">
        <v>208</v>
      </c>
      <c r="C56" s="109"/>
      <c r="D56" s="125">
        <f>'2019'!K7</f>
        <v>731891.3</v>
      </c>
      <c r="E56" s="110">
        <f t="shared" si="4"/>
        <v>-731891.3</v>
      </c>
      <c r="F56" s="101" t="s">
        <v>233</v>
      </c>
    </row>
    <row r="57" spans="1:8" s="103" customFormat="1" ht="21" customHeight="1" x14ac:dyDescent="0.3">
      <c r="A57" s="106">
        <v>4</v>
      </c>
      <c r="B57" s="101" t="s">
        <v>209</v>
      </c>
      <c r="C57" s="109"/>
      <c r="D57" s="125">
        <f>'2019'!K8</f>
        <v>881702.42</v>
      </c>
      <c r="E57" s="110">
        <f t="shared" si="4"/>
        <v>-881702.42</v>
      </c>
      <c r="F57" s="101" t="s">
        <v>233</v>
      </c>
    </row>
    <row r="58" spans="1:8" s="103" customFormat="1" ht="21" customHeight="1" x14ac:dyDescent="0.3">
      <c r="A58" s="106">
        <v>5</v>
      </c>
      <c r="B58" s="101" t="s">
        <v>224</v>
      </c>
      <c r="C58" s="109">
        <v>1000000</v>
      </c>
      <c r="D58" s="125">
        <f>'2019'!K10</f>
        <v>1000035.3</v>
      </c>
      <c r="E58" s="110">
        <f t="shared" si="4"/>
        <v>-35.300000000046566</v>
      </c>
      <c r="F58" s="101" t="s">
        <v>233</v>
      </c>
      <c r="H58" s="116">
        <f>E26+E32+E33+E34+E35+E36+E37+E38+E40+E41+E43+E44+E54+E55+E58+E39+E56+E57+E59+E63+E68+E45+E46+E79+E83+E64+E65+E61</f>
        <v>1134760.76</v>
      </c>
    </row>
    <row r="59" spans="1:8" s="103" customFormat="1" ht="21" customHeight="1" x14ac:dyDescent="0.3">
      <c r="A59" s="106">
        <v>6</v>
      </c>
      <c r="B59" s="101" t="s">
        <v>226</v>
      </c>
      <c r="C59" s="109">
        <v>1000000</v>
      </c>
      <c r="D59" s="125">
        <f>'2019'!K11</f>
        <v>714958.28</v>
      </c>
      <c r="E59" s="110">
        <f t="shared" si="4"/>
        <v>285041.71999999997</v>
      </c>
      <c r="F59" s="101" t="s">
        <v>233</v>
      </c>
    </row>
    <row r="60" spans="1:8" s="103" customFormat="1" ht="21" customHeight="1" x14ac:dyDescent="0.3">
      <c r="A60" s="106">
        <v>7</v>
      </c>
      <c r="B60" s="101" t="s">
        <v>228</v>
      </c>
      <c r="C60" s="109">
        <v>1200000</v>
      </c>
      <c r="D60" s="125">
        <f>'2019'!K12</f>
        <v>720000</v>
      </c>
      <c r="E60" s="112">
        <f t="shared" si="4"/>
        <v>480000</v>
      </c>
      <c r="F60" s="101" t="s">
        <v>197</v>
      </c>
    </row>
    <row r="61" spans="1:8" s="103" customFormat="1" ht="21" customHeight="1" x14ac:dyDescent="0.3">
      <c r="A61" s="106">
        <v>8</v>
      </c>
      <c r="B61" s="101" t="s">
        <v>230</v>
      </c>
      <c r="C61" s="109">
        <v>530000</v>
      </c>
      <c r="D61" s="125">
        <f>'2019'!K13</f>
        <v>304458.08</v>
      </c>
      <c r="E61" s="110">
        <f t="shared" si="4"/>
        <v>225541.91999999998</v>
      </c>
      <c r="F61" s="101" t="s">
        <v>233</v>
      </c>
    </row>
    <row r="62" spans="1:8" s="103" customFormat="1" ht="21" customHeight="1" x14ac:dyDescent="0.3">
      <c r="A62" s="106">
        <v>9</v>
      </c>
      <c r="B62" s="101" t="s">
        <v>245</v>
      </c>
      <c r="C62" s="109"/>
      <c r="D62" s="125">
        <f>'2019'!K14</f>
        <v>993515.42999999993</v>
      </c>
      <c r="E62" s="98">
        <f t="shared" si="4"/>
        <v>-993515.42999999993</v>
      </c>
      <c r="F62" s="101" t="s">
        <v>197</v>
      </c>
    </row>
    <row r="63" spans="1:8" s="103" customFormat="1" ht="21" customHeight="1" x14ac:dyDescent="0.3">
      <c r="A63" s="106">
        <v>10</v>
      </c>
      <c r="B63" s="101" t="s">
        <v>239</v>
      </c>
      <c r="C63" s="109">
        <v>400000</v>
      </c>
      <c r="D63" s="125">
        <f>'2019'!G16</f>
        <v>422757.28</v>
      </c>
      <c r="E63" s="121">
        <f t="shared" si="4"/>
        <v>-22757.280000000028</v>
      </c>
      <c r="F63" s="101" t="s">
        <v>233</v>
      </c>
    </row>
    <row r="64" spans="1:8" s="103" customFormat="1" ht="21" customHeight="1" x14ac:dyDescent="0.3">
      <c r="A64" s="106">
        <v>11</v>
      </c>
      <c r="B64" s="22" t="s">
        <v>236</v>
      </c>
      <c r="C64" s="109">
        <v>150000</v>
      </c>
      <c r="D64" s="126">
        <f>'2019'!G17</f>
        <v>42734.92</v>
      </c>
      <c r="E64" s="121">
        <f>C64-D64</f>
        <v>107265.08</v>
      </c>
      <c r="F64" s="101" t="s">
        <v>233</v>
      </c>
    </row>
    <row r="65" spans="1:8" s="103" customFormat="1" ht="21" customHeight="1" x14ac:dyDescent="0.3">
      <c r="A65" s="106">
        <v>12</v>
      </c>
      <c r="B65" s="22" t="s">
        <v>237</v>
      </c>
      <c r="C65" s="109">
        <v>150000</v>
      </c>
      <c r="D65" s="126">
        <f>'2019'!G18</f>
        <v>123523.08</v>
      </c>
      <c r="E65" s="121">
        <f t="shared" si="4"/>
        <v>26476.92</v>
      </c>
      <c r="F65" s="101" t="s">
        <v>233</v>
      </c>
    </row>
    <row r="66" spans="1:8" s="103" customFormat="1" ht="40.5" x14ac:dyDescent="0.3">
      <c r="A66" s="106">
        <v>13</v>
      </c>
      <c r="B66" s="120" t="s">
        <v>242</v>
      </c>
      <c r="C66" s="109">
        <v>2436350</v>
      </c>
      <c r="D66" s="109">
        <v>2174590.9300000002</v>
      </c>
      <c r="E66" s="121">
        <f t="shared" si="4"/>
        <v>261759.06999999983</v>
      </c>
      <c r="F66" s="101" t="s">
        <v>233</v>
      </c>
      <c r="H66" s="116"/>
    </row>
    <row r="67" spans="1:8" s="103" customFormat="1" ht="21" customHeight="1" x14ac:dyDescent="0.3">
      <c r="A67" s="106">
        <v>14</v>
      </c>
      <c r="B67" s="101" t="s">
        <v>243</v>
      </c>
      <c r="C67" s="109">
        <v>900000</v>
      </c>
      <c r="D67" s="109">
        <v>0</v>
      </c>
      <c r="E67" s="98">
        <f t="shared" si="4"/>
        <v>900000</v>
      </c>
      <c r="F67" s="101" t="s">
        <v>272</v>
      </c>
    </row>
    <row r="68" spans="1:8" s="103" customFormat="1" ht="21" customHeight="1" x14ac:dyDescent="0.3">
      <c r="A68" s="106">
        <v>15</v>
      </c>
      <c r="B68" s="101" t="s">
        <v>244</v>
      </c>
      <c r="C68" s="109">
        <v>360000</v>
      </c>
      <c r="D68" s="125">
        <f>'2019'!G15</f>
        <v>339873.73</v>
      </c>
      <c r="E68" s="121">
        <f t="shared" si="4"/>
        <v>20126.270000000019</v>
      </c>
      <c r="F68" s="101" t="s">
        <v>233</v>
      </c>
    </row>
    <row r="69" spans="1:8" s="103" customFormat="1" ht="21" customHeight="1" x14ac:dyDescent="0.3">
      <c r="A69" s="106"/>
      <c r="B69" s="101"/>
      <c r="C69" s="109"/>
      <c r="D69" s="109"/>
      <c r="E69" s="98">
        <f t="shared" si="4"/>
        <v>0</v>
      </c>
      <c r="F69" s="101"/>
    </row>
    <row r="70" spans="1:8" s="103" customFormat="1" ht="21" customHeight="1" x14ac:dyDescent="0.3">
      <c r="A70" s="106"/>
      <c r="B70" s="101"/>
      <c r="C70" s="109"/>
      <c r="D70" s="109"/>
      <c r="E70" s="98">
        <f t="shared" si="4"/>
        <v>0</v>
      </c>
      <c r="F70" s="101"/>
    </row>
    <row r="71" spans="1:8" s="103" customFormat="1" ht="21" customHeight="1" x14ac:dyDescent="0.3">
      <c r="A71" s="104"/>
      <c r="B71" s="105"/>
      <c r="C71" s="44">
        <f>SUM(C54:C70)</f>
        <v>8126350</v>
      </c>
      <c r="D71" s="44">
        <f>SUM(D54:D70)</f>
        <v>10063528.130000001</v>
      </c>
      <c r="E71" s="44">
        <f>SUM(E54:E70)</f>
        <v>-1937178.13</v>
      </c>
      <c r="F71" s="105"/>
    </row>
    <row r="73" spans="1:8" s="103" customFormat="1" x14ac:dyDescent="0.3">
      <c r="A73" s="11" t="s">
        <v>246</v>
      </c>
      <c r="B73" s="45"/>
      <c r="C73" s="45"/>
      <c r="D73" s="45"/>
      <c r="E73" s="45"/>
      <c r="F73" s="45"/>
    </row>
    <row r="74" spans="1:8" s="103" customFormat="1" x14ac:dyDescent="0.3">
      <c r="A74" s="11"/>
      <c r="B74" s="45"/>
      <c r="C74" s="45"/>
      <c r="D74" s="45"/>
      <c r="E74" s="45"/>
      <c r="F74" s="45"/>
    </row>
    <row r="75" spans="1:8" ht="25.5" x14ac:dyDescent="0.3">
      <c r="A75" s="18" t="s">
        <v>1</v>
      </c>
      <c r="B75" s="19" t="s">
        <v>45</v>
      </c>
      <c r="C75" s="20" t="s">
        <v>48</v>
      </c>
      <c r="D75" s="20" t="s">
        <v>46</v>
      </c>
      <c r="E75" s="46" t="s">
        <v>47</v>
      </c>
      <c r="F75" s="18" t="s">
        <v>49</v>
      </c>
    </row>
    <row r="76" spans="1:8" s="103" customFormat="1" ht="40.5" x14ac:dyDescent="0.3">
      <c r="A76" s="106">
        <v>1</v>
      </c>
      <c r="B76" s="120" t="s">
        <v>258</v>
      </c>
      <c r="C76" s="98">
        <v>250000</v>
      </c>
      <c r="D76" s="98">
        <v>0</v>
      </c>
      <c r="E76" s="112">
        <f>C76-D76</f>
        <v>250000</v>
      </c>
      <c r="F76" s="107" t="s">
        <v>197</v>
      </c>
      <c r="H76" s="108"/>
    </row>
    <row r="77" spans="1:8" s="103" customFormat="1" ht="27" x14ac:dyDescent="0.3">
      <c r="A77" s="106">
        <v>2</v>
      </c>
      <c r="B77" s="120" t="s">
        <v>259</v>
      </c>
      <c r="C77" s="109">
        <v>800000</v>
      </c>
      <c r="D77" s="109">
        <f>350220+197909.05</f>
        <v>548129.05000000005</v>
      </c>
      <c r="E77" s="112">
        <f t="shared" ref="E77:E85" si="5">C77-D77</f>
        <v>251870.94999999995</v>
      </c>
      <c r="F77" s="101" t="s">
        <v>197</v>
      </c>
    </row>
    <row r="78" spans="1:8" s="103" customFormat="1" ht="21" customHeight="1" x14ac:dyDescent="0.3">
      <c r="A78" s="106">
        <v>3</v>
      </c>
      <c r="B78" s="101" t="s">
        <v>260</v>
      </c>
      <c r="C78" s="109">
        <v>0</v>
      </c>
      <c r="D78" s="109">
        <v>3000</v>
      </c>
      <c r="E78" s="112">
        <f t="shared" si="5"/>
        <v>-3000</v>
      </c>
      <c r="F78" s="101" t="s">
        <v>274</v>
      </c>
    </row>
    <row r="79" spans="1:8" s="103" customFormat="1" ht="21" customHeight="1" x14ac:dyDescent="0.3">
      <c r="A79" s="106">
        <v>4</v>
      </c>
      <c r="B79" s="101" t="s">
        <v>261</v>
      </c>
      <c r="C79" s="109">
        <v>1200000</v>
      </c>
      <c r="D79" s="109">
        <v>1006965.55</v>
      </c>
      <c r="E79" s="110">
        <f>C79-D79</f>
        <v>193034.44999999995</v>
      </c>
      <c r="F79" s="101" t="s">
        <v>217</v>
      </c>
    </row>
    <row r="80" spans="1:8" s="103" customFormat="1" ht="21" customHeight="1" x14ac:dyDescent="0.3">
      <c r="A80" s="106">
        <v>5</v>
      </c>
      <c r="B80" s="101" t="s">
        <v>262</v>
      </c>
      <c r="C80" s="109">
        <v>75000</v>
      </c>
      <c r="D80" s="109">
        <v>31821.279999999999</v>
      </c>
      <c r="E80" s="112">
        <f t="shared" si="5"/>
        <v>43178.720000000001</v>
      </c>
      <c r="F80" s="101" t="s">
        <v>197</v>
      </c>
      <c r="H80" s="116"/>
    </row>
    <row r="81" spans="1:6" s="103" customFormat="1" ht="21" customHeight="1" x14ac:dyDescent="0.3">
      <c r="A81" s="106">
        <v>6</v>
      </c>
      <c r="B81" s="101" t="s">
        <v>119</v>
      </c>
      <c r="C81" s="109">
        <v>125000</v>
      </c>
      <c r="D81" s="109">
        <v>45060.950000000004</v>
      </c>
      <c r="E81" s="112">
        <f t="shared" si="5"/>
        <v>79939.049999999988</v>
      </c>
      <c r="F81" s="101" t="s">
        <v>197</v>
      </c>
    </row>
    <row r="82" spans="1:6" s="103" customFormat="1" ht="21" customHeight="1" x14ac:dyDescent="0.3">
      <c r="A82" s="106">
        <v>7</v>
      </c>
      <c r="B82" s="101" t="s">
        <v>41</v>
      </c>
      <c r="C82" s="109"/>
      <c r="D82" s="109">
        <v>700000</v>
      </c>
      <c r="E82" s="112">
        <f t="shared" si="5"/>
        <v>-700000</v>
      </c>
      <c r="F82" s="101" t="s">
        <v>264</v>
      </c>
    </row>
    <row r="83" spans="1:6" s="103" customFormat="1" ht="21" customHeight="1" x14ac:dyDescent="0.3">
      <c r="A83" s="106">
        <v>8</v>
      </c>
      <c r="B83" s="101" t="s">
        <v>263</v>
      </c>
      <c r="C83" s="109"/>
      <c r="D83" s="109">
        <v>199681.56</v>
      </c>
      <c r="E83" s="110">
        <f>C83-D83</f>
        <v>-199681.56</v>
      </c>
      <c r="F83" s="101" t="s">
        <v>217</v>
      </c>
    </row>
    <row r="84" spans="1:6" s="103" customFormat="1" ht="27" customHeight="1" x14ac:dyDescent="0.3">
      <c r="A84" s="106">
        <v>9</v>
      </c>
      <c r="B84" s="120" t="s">
        <v>228</v>
      </c>
      <c r="C84" s="109"/>
      <c r="D84" s="109">
        <v>360000</v>
      </c>
      <c r="E84" s="98">
        <f t="shared" si="5"/>
        <v>-360000</v>
      </c>
      <c r="F84" s="101" t="s">
        <v>197</v>
      </c>
    </row>
    <row r="85" spans="1:6" s="103" customFormat="1" ht="28.5" customHeight="1" x14ac:dyDescent="0.3">
      <c r="A85" s="106">
        <v>10</v>
      </c>
      <c r="B85" s="120" t="s">
        <v>243</v>
      </c>
      <c r="C85" s="109"/>
      <c r="D85" s="109">
        <v>900000</v>
      </c>
      <c r="E85" s="121">
        <f t="shared" si="5"/>
        <v>-900000</v>
      </c>
      <c r="F85" s="101" t="s">
        <v>273</v>
      </c>
    </row>
    <row r="86" spans="1:6" s="103" customFormat="1" ht="21" customHeight="1" x14ac:dyDescent="0.3">
      <c r="A86" s="106">
        <v>11</v>
      </c>
      <c r="B86" s="22" t="s">
        <v>245</v>
      </c>
      <c r="C86" s="109"/>
      <c r="D86" s="114">
        <v>98379.81</v>
      </c>
      <c r="E86" s="98">
        <f>C86-D86</f>
        <v>-98379.81</v>
      </c>
      <c r="F86" s="101"/>
    </row>
    <row r="87" spans="1:6" s="103" customFormat="1" ht="21" customHeight="1" x14ac:dyDescent="0.3">
      <c r="A87" s="106"/>
      <c r="B87" s="22"/>
      <c r="C87" s="109"/>
      <c r="D87" s="114"/>
      <c r="E87" s="98">
        <f t="shared" ref="E87:E92" si="6">C87-D87</f>
        <v>0</v>
      </c>
      <c r="F87" s="101"/>
    </row>
    <row r="88" spans="1:6" s="103" customFormat="1" ht="22.5" customHeight="1" x14ac:dyDescent="0.3">
      <c r="A88" s="106"/>
      <c r="B88" s="120"/>
      <c r="C88" s="109"/>
      <c r="D88" s="109"/>
      <c r="E88" s="98">
        <f t="shared" si="6"/>
        <v>0</v>
      </c>
      <c r="F88" s="101"/>
    </row>
    <row r="89" spans="1:6" s="103" customFormat="1" ht="21" customHeight="1" x14ac:dyDescent="0.3">
      <c r="A89" s="106"/>
      <c r="B89" s="101"/>
      <c r="C89" s="109"/>
      <c r="D89" s="109"/>
      <c r="E89" s="98">
        <f t="shared" si="6"/>
        <v>0</v>
      </c>
      <c r="F89" s="101"/>
    </row>
    <row r="90" spans="1:6" s="103" customFormat="1" ht="21" customHeight="1" x14ac:dyDescent="0.3">
      <c r="A90" s="106"/>
      <c r="B90" s="101"/>
      <c r="C90" s="109"/>
      <c r="D90" s="109"/>
      <c r="E90" s="98">
        <f t="shared" si="6"/>
        <v>0</v>
      </c>
      <c r="F90" s="101"/>
    </row>
    <row r="91" spans="1:6" s="103" customFormat="1" ht="21" customHeight="1" x14ac:dyDescent="0.3">
      <c r="A91" s="106"/>
      <c r="B91" s="101"/>
      <c r="C91" s="109"/>
      <c r="D91" s="109"/>
      <c r="E91" s="98">
        <f t="shared" si="6"/>
        <v>0</v>
      </c>
      <c r="F91" s="101"/>
    </row>
    <row r="92" spans="1:6" s="103" customFormat="1" ht="21" customHeight="1" x14ac:dyDescent="0.3">
      <c r="A92" s="106"/>
      <c r="B92" s="101"/>
      <c r="C92" s="109"/>
      <c r="D92" s="109"/>
      <c r="E92" s="98">
        <f t="shared" si="6"/>
        <v>0</v>
      </c>
      <c r="F92" s="101"/>
    </row>
    <row r="93" spans="1:6" s="103" customFormat="1" ht="21" customHeight="1" x14ac:dyDescent="0.3">
      <c r="A93" s="104"/>
      <c r="B93" s="105"/>
      <c r="C93" s="44">
        <f>SUM(C76:C92)</f>
        <v>2450000</v>
      </c>
      <c r="D93" s="140">
        <f>SUM(D76:D92)</f>
        <v>3893038.2</v>
      </c>
      <c r="E93" s="44">
        <f>SUM(E76:E92)</f>
        <v>-1443038.2000000002</v>
      </c>
      <c r="F93" s="105"/>
    </row>
    <row r="96" spans="1:6" x14ac:dyDescent="0.3">
      <c r="E96" s="141">
        <f>E13+E27+E49+E71+E93</f>
        <v>2211331.33</v>
      </c>
      <c r="F96" s="141">
        <v>3188299.9400000004</v>
      </c>
    </row>
    <row r="98" spans="3:8" x14ac:dyDescent="0.3">
      <c r="E98" s="99">
        <f>SUM(E96:E97)</f>
        <v>2211331.33</v>
      </c>
      <c r="F98" s="99"/>
    </row>
    <row r="100" spans="3:8" x14ac:dyDescent="0.3">
      <c r="C100" s="11" t="s">
        <v>265</v>
      </c>
      <c r="E100" s="117">
        <f>H25+H58+H107+E78</f>
        <v>1244333.1599999999</v>
      </c>
      <c r="F100" s="119" t="s">
        <v>238</v>
      </c>
      <c r="H100" s="99"/>
    </row>
    <row r="101" spans="3:8" x14ac:dyDescent="0.3">
      <c r="C101" s="11" t="s">
        <v>271</v>
      </c>
      <c r="E101" s="117">
        <f>261759.07</f>
        <v>261759.07</v>
      </c>
      <c r="F101" s="119"/>
    </row>
    <row r="102" spans="3:8" x14ac:dyDescent="0.3">
      <c r="E102" s="117"/>
      <c r="F102" s="119"/>
    </row>
    <row r="103" spans="3:8" x14ac:dyDescent="0.3">
      <c r="C103" s="11" t="s">
        <v>235</v>
      </c>
      <c r="E103" s="117">
        <f>E9+E11+E23+E42+E47+E60+E62+E76+E77+E80+E81+E84+E86</f>
        <v>1405239.1</v>
      </c>
    </row>
    <row r="104" spans="3:8" x14ac:dyDescent="0.3">
      <c r="C104" s="11" t="s">
        <v>286</v>
      </c>
      <c r="E104" s="117"/>
    </row>
    <row r="105" spans="3:8" x14ac:dyDescent="0.3">
      <c r="E105" s="117"/>
    </row>
    <row r="106" spans="3:8" ht="17.25" thickBot="1" x14ac:dyDescent="0.35">
      <c r="C106" s="118"/>
      <c r="E106" s="164">
        <f>SUM(E100:E105)</f>
        <v>2911331.33</v>
      </c>
      <c r="F106" s="122"/>
      <c r="H106" s="99"/>
    </row>
    <row r="107" spans="3:8" ht="17.25" thickTop="1" x14ac:dyDescent="0.3">
      <c r="C107" s="118"/>
    </row>
    <row r="108" spans="3:8" x14ac:dyDescent="0.3">
      <c r="C108" s="118"/>
      <c r="E108" s="122"/>
    </row>
    <row r="109" spans="3:8" x14ac:dyDescent="0.3">
      <c r="C109" s="118"/>
      <c r="E109" s="122"/>
    </row>
    <row r="110" spans="3:8" x14ac:dyDescent="0.3">
      <c r="C110" s="123" t="s">
        <v>250</v>
      </c>
    </row>
    <row r="111" spans="3:8" x14ac:dyDescent="0.3">
      <c r="C111" s="118" t="s">
        <v>32</v>
      </c>
      <c r="E111" s="117">
        <f>E9+E11+E23+E47+E62+E86</f>
        <v>360250.38000000018</v>
      </c>
      <c r="F111" s="99"/>
    </row>
    <row r="112" spans="3:8" x14ac:dyDescent="0.3">
      <c r="C112" s="118" t="s">
        <v>205</v>
      </c>
      <c r="E112" s="117">
        <f>E42</f>
        <v>300000</v>
      </c>
    </row>
    <row r="113" spans="3:6" x14ac:dyDescent="0.3">
      <c r="C113" s="118" t="s">
        <v>228</v>
      </c>
      <c r="E113" s="117">
        <f>E60+E84</f>
        <v>120000</v>
      </c>
    </row>
    <row r="114" spans="3:6" x14ac:dyDescent="0.3">
      <c r="C114" s="118" t="str">
        <f>B77</f>
        <v>China Roadshow with Qignado Airlines &amp; Marketing Campaign (Ctrip &amp; Tuniu)</v>
      </c>
      <c r="E114" s="117">
        <f>E77</f>
        <v>251870.94999999995</v>
      </c>
    </row>
    <row r="115" spans="3:6" x14ac:dyDescent="0.3">
      <c r="C115" s="118" t="str">
        <f>B76</f>
        <v>PGT Marketing Campaigns &amp; Roadshows for HK, Australia and Middle East for Year 2020</v>
      </c>
      <c r="E115" s="117">
        <f>E76</f>
        <v>250000</v>
      </c>
      <c r="F115" s="113"/>
    </row>
    <row r="116" spans="3:6" x14ac:dyDescent="0.3">
      <c r="C116" s="118" t="s">
        <v>248</v>
      </c>
      <c r="E116" s="117">
        <f>E80</f>
        <v>43178.720000000001</v>
      </c>
      <c r="F116" s="113"/>
    </row>
    <row r="117" spans="3:6" x14ac:dyDescent="0.3">
      <c r="C117" s="118" t="s">
        <v>237</v>
      </c>
      <c r="E117" s="117">
        <f>E81</f>
        <v>79939.049999999988</v>
      </c>
      <c r="F117" s="113"/>
    </row>
    <row r="118" spans="3:6" x14ac:dyDescent="0.3">
      <c r="C118" s="118"/>
      <c r="E118" s="145"/>
      <c r="F118" s="113"/>
    </row>
    <row r="119" spans="3:6" x14ac:dyDescent="0.3">
      <c r="C119" s="118"/>
      <c r="E119" s="113">
        <f>SUM(E111:E118)</f>
        <v>1405239.1</v>
      </c>
      <c r="F119" s="113"/>
    </row>
    <row r="120" spans="3:6" x14ac:dyDescent="0.3">
      <c r="C120" s="118"/>
      <c r="E120" s="113"/>
      <c r="F120" s="113"/>
    </row>
    <row r="121" spans="3:6" x14ac:dyDescent="0.3">
      <c r="C121" s="118"/>
      <c r="E121" s="113"/>
      <c r="F121" s="113"/>
    </row>
    <row r="122" spans="3:6" x14ac:dyDescent="0.3">
      <c r="C122" s="118"/>
      <c r="E122" s="113"/>
    </row>
    <row r="123" spans="3:6" x14ac:dyDescent="0.3">
      <c r="C123" s="118"/>
      <c r="E123" s="113"/>
    </row>
    <row r="124" spans="3:6" x14ac:dyDescent="0.3">
      <c r="C124" s="123" t="s">
        <v>251</v>
      </c>
    </row>
    <row r="125" spans="3:6" x14ac:dyDescent="0.3">
      <c r="C125" s="118" t="s">
        <v>243</v>
      </c>
      <c r="E125" s="99">
        <f>E67+E85</f>
        <v>0</v>
      </c>
    </row>
    <row r="126" spans="3:6" x14ac:dyDescent="0.3">
      <c r="C126" s="118"/>
    </row>
    <row r="127" spans="3:6" x14ac:dyDescent="0.3">
      <c r="C127" s="118"/>
    </row>
    <row r="128" spans="3:6" x14ac:dyDescent="0.3">
      <c r="C128" s="118"/>
      <c r="E128" s="141"/>
    </row>
    <row r="129" spans="3:5" x14ac:dyDescent="0.3">
      <c r="C129" s="118"/>
      <c r="E129" s="99"/>
    </row>
    <row r="130" spans="3:5" x14ac:dyDescent="0.3">
      <c r="C130" s="118"/>
    </row>
    <row r="131" spans="3:5" x14ac:dyDescent="0.3">
      <c r="C131" s="118"/>
    </row>
    <row r="132" spans="3:5" x14ac:dyDescent="0.3">
      <c r="C132" s="118"/>
    </row>
    <row r="133" spans="3:5" x14ac:dyDescent="0.3">
      <c r="C133" s="118"/>
    </row>
  </sheetData>
  <pageMargins left="0.7" right="0.7" top="0.75" bottom="0.75" header="0.3" footer="0.3"/>
  <pageSetup paperSize="9" scale="70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6F8E-4D56-4945-8B5F-F468AA20B1A1}">
  <dimension ref="A1:C25"/>
  <sheetViews>
    <sheetView workbookViewId="0">
      <selection activeCell="C2" sqref="C2:C3"/>
    </sheetView>
  </sheetViews>
  <sheetFormatPr defaultRowHeight="15" x14ac:dyDescent="0.25"/>
  <cols>
    <col min="1" max="1" width="48.140625" style="132" bestFit="1" customWidth="1"/>
    <col min="2" max="2" width="9.140625" style="132"/>
    <col min="3" max="3" width="15.7109375" style="133" customWidth="1"/>
    <col min="4" max="16384" width="9.140625" style="132"/>
  </cols>
  <sheetData>
    <row r="1" spans="1:3" x14ac:dyDescent="0.25">
      <c r="A1" s="131" t="s">
        <v>253</v>
      </c>
      <c r="C1" s="136" t="s">
        <v>254</v>
      </c>
    </row>
    <row r="2" spans="1:3" x14ac:dyDescent="0.25">
      <c r="A2" s="132" t="s">
        <v>265</v>
      </c>
      <c r="C2" s="133">
        <v>1027727</v>
      </c>
    </row>
    <row r="3" spans="1:3" x14ac:dyDescent="0.25">
      <c r="A3" s="132" t="s">
        <v>252</v>
      </c>
      <c r="C3" s="133">
        <v>261759.06999999983</v>
      </c>
    </row>
    <row r="4" spans="1:3" x14ac:dyDescent="0.25">
      <c r="A4" s="132" t="s">
        <v>255</v>
      </c>
      <c r="C4" s="133">
        <v>1309017.1100000003</v>
      </c>
    </row>
    <row r="5" spans="1:3" x14ac:dyDescent="0.25">
      <c r="A5" s="132" t="s">
        <v>256</v>
      </c>
      <c r="C5" s="133">
        <v>900000</v>
      </c>
    </row>
    <row r="6" spans="1:3" ht="15.75" thickBot="1" x14ac:dyDescent="0.3">
      <c r="A6" s="132" t="s">
        <v>266</v>
      </c>
      <c r="C6" s="139">
        <f>SUM(C2:C5)</f>
        <v>3498503.18</v>
      </c>
    </row>
    <row r="7" spans="1:3" ht="15.75" thickTop="1" x14ac:dyDescent="0.25"/>
    <row r="9" spans="1:3" x14ac:dyDescent="0.25">
      <c r="A9" s="131" t="s">
        <v>268</v>
      </c>
    </row>
    <row r="10" spans="1:3" x14ac:dyDescent="0.25">
      <c r="A10" s="134" t="s">
        <v>250</v>
      </c>
    </row>
    <row r="11" spans="1:3" x14ac:dyDescent="0.25">
      <c r="A11" s="132" t="s">
        <v>269</v>
      </c>
    </row>
    <row r="12" spans="1:3" x14ac:dyDescent="0.25">
      <c r="A12" s="132" t="s">
        <v>205</v>
      </c>
    </row>
    <row r="13" spans="1:3" x14ac:dyDescent="0.25">
      <c r="A13" s="132" t="s">
        <v>228</v>
      </c>
    </row>
    <row r="14" spans="1:3" x14ac:dyDescent="0.25">
      <c r="A14" s="132" t="s">
        <v>258</v>
      </c>
    </row>
    <row r="15" spans="1:3" x14ac:dyDescent="0.25">
      <c r="A15" s="132" t="s">
        <v>259</v>
      </c>
    </row>
    <row r="16" spans="1:3" x14ac:dyDescent="0.25">
      <c r="A16" s="132" t="s">
        <v>262</v>
      </c>
    </row>
    <row r="17" spans="1:3" x14ac:dyDescent="0.25">
      <c r="A17" s="132" t="s">
        <v>119</v>
      </c>
    </row>
    <row r="18" spans="1:3" x14ac:dyDescent="0.25">
      <c r="A18" s="132" t="s">
        <v>228</v>
      </c>
    </row>
    <row r="20" spans="1:3" x14ac:dyDescent="0.25">
      <c r="A20" s="134" t="s">
        <v>257</v>
      </c>
    </row>
    <row r="21" spans="1:3" x14ac:dyDescent="0.25">
      <c r="A21" s="132" t="s">
        <v>243</v>
      </c>
    </row>
    <row r="22" spans="1:3" x14ac:dyDescent="0.25">
      <c r="A22" s="135" t="s">
        <v>267</v>
      </c>
    </row>
    <row r="25" spans="1:3" s="137" customFormat="1" ht="14.25" x14ac:dyDescent="0.2">
      <c r="A25" s="137" t="s">
        <v>270</v>
      </c>
      <c r="C25" s="138">
        <v>1453040.62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3"/>
  <sheetViews>
    <sheetView topLeftCell="A4" workbookViewId="0">
      <selection activeCell="G10" sqref="G10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1.28515625" customWidth="1"/>
    <col min="6" max="6" width="14.5703125" style="3" customWidth="1"/>
    <col min="7" max="7" width="14.42578125" style="3" customWidth="1"/>
    <col min="8" max="8" width="15.140625" customWidth="1"/>
    <col min="10" max="10" width="13.28515625" bestFit="1" customWidth="1"/>
    <col min="11" max="11" width="10.5703125" bestFit="1" customWidth="1"/>
  </cols>
  <sheetData>
    <row r="1" spans="1:11" ht="15.75" x14ac:dyDescent="0.25">
      <c r="A1" s="1" t="s">
        <v>0</v>
      </c>
    </row>
    <row r="2" spans="1:11" ht="15.75" x14ac:dyDescent="0.25">
      <c r="A2" s="1" t="s">
        <v>21</v>
      </c>
    </row>
    <row r="4" spans="1:11" s="6" customFormat="1" ht="30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20</v>
      </c>
      <c r="H4" s="6" t="s">
        <v>6</v>
      </c>
    </row>
    <row r="5" spans="1:11" x14ac:dyDescent="0.25">
      <c r="A5" s="2">
        <v>1</v>
      </c>
      <c r="B5" s="4">
        <v>42398</v>
      </c>
      <c r="C5" s="2" t="s">
        <v>7</v>
      </c>
      <c r="D5" t="s">
        <v>24</v>
      </c>
      <c r="E5" t="s">
        <v>8</v>
      </c>
      <c r="F5" s="3">
        <v>350000</v>
      </c>
      <c r="G5" s="3">
        <v>347412</v>
      </c>
      <c r="H5" s="5">
        <f>F5-G5</f>
        <v>2588</v>
      </c>
    </row>
    <row r="6" spans="1:11" x14ac:dyDescent="0.25">
      <c r="A6" s="2">
        <v>2</v>
      </c>
      <c r="B6" s="4">
        <v>42524</v>
      </c>
      <c r="C6" s="2" t="s">
        <v>9</v>
      </c>
      <c r="D6" t="s">
        <v>24</v>
      </c>
      <c r="E6" t="s">
        <v>10</v>
      </c>
      <c r="F6" s="3">
        <v>114242.6</v>
      </c>
      <c r="G6" s="3">
        <v>112647.22</v>
      </c>
      <c r="H6" s="5">
        <f t="shared" ref="H6:H8" si="0">F6-G6</f>
        <v>1595.3800000000047</v>
      </c>
    </row>
    <row r="7" spans="1:11" x14ac:dyDescent="0.25">
      <c r="A7" s="2">
        <v>3</v>
      </c>
      <c r="B7" s="4">
        <v>42538</v>
      </c>
      <c r="C7" s="2" t="s">
        <v>11</v>
      </c>
      <c r="D7" t="s">
        <v>24</v>
      </c>
      <c r="E7" t="s">
        <v>12</v>
      </c>
      <c r="F7" s="10">
        <v>1000000</v>
      </c>
      <c r="G7" s="3">
        <v>61454.239999999998</v>
      </c>
      <c r="H7" s="5">
        <f t="shared" si="0"/>
        <v>938545.76</v>
      </c>
    </row>
    <row r="8" spans="1:11" x14ac:dyDescent="0.25">
      <c r="A8" s="2">
        <v>4</v>
      </c>
      <c r="B8" s="4">
        <v>42614</v>
      </c>
      <c r="C8" s="2" t="s">
        <v>14</v>
      </c>
      <c r="D8" t="s">
        <v>24</v>
      </c>
      <c r="E8" t="s">
        <v>15</v>
      </c>
      <c r="F8" s="3">
        <v>380000</v>
      </c>
      <c r="G8" s="3">
        <v>368960.74</v>
      </c>
      <c r="H8" s="5">
        <f t="shared" si="0"/>
        <v>11039.260000000009</v>
      </c>
    </row>
    <row r="9" spans="1:11" x14ac:dyDescent="0.25">
      <c r="A9" s="2">
        <v>5</v>
      </c>
      <c r="B9" s="4">
        <v>42635</v>
      </c>
      <c r="C9" s="2" t="s">
        <v>16</v>
      </c>
      <c r="D9" t="s">
        <v>24</v>
      </c>
      <c r="E9" t="s">
        <v>13</v>
      </c>
      <c r="F9" s="10">
        <v>1000000</v>
      </c>
      <c r="G9" s="3">
        <v>0</v>
      </c>
      <c r="H9" s="5">
        <f>F9-G9</f>
        <v>1000000</v>
      </c>
    </row>
    <row r="10" spans="1:11" x14ac:dyDescent="0.25">
      <c r="A10" s="2">
        <v>6</v>
      </c>
      <c r="B10" s="4">
        <v>42709</v>
      </c>
      <c r="C10" s="2" t="s">
        <v>17</v>
      </c>
      <c r="D10" t="s">
        <v>24</v>
      </c>
      <c r="E10" t="s">
        <v>18</v>
      </c>
      <c r="F10" s="3">
        <v>330241.65999999997</v>
      </c>
      <c r="G10" s="3">
        <f>338753.29-19175.66</f>
        <v>319577.63</v>
      </c>
      <c r="H10" s="5">
        <f>F10-G10</f>
        <v>10664.02999999997</v>
      </c>
    </row>
    <row r="11" spans="1:11" x14ac:dyDescent="0.25">
      <c r="A11" s="2"/>
      <c r="C11" s="2"/>
      <c r="H11" s="5">
        <f>SUM(H5:H10)</f>
        <v>1964432.43</v>
      </c>
      <c r="J11" s="3">
        <v>1945256.77</v>
      </c>
      <c r="K11" s="5">
        <f>H11-J11</f>
        <v>19175.659999999916</v>
      </c>
    </row>
    <row r="12" spans="1:11" x14ac:dyDescent="0.25">
      <c r="A12" s="2">
        <v>7</v>
      </c>
      <c r="B12" s="9"/>
      <c r="C12" s="2"/>
      <c r="H12" s="5"/>
    </row>
    <row r="13" spans="1:11" x14ac:dyDescent="0.25">
      <c r="A13" s="2"/>
      <c r="B13" s="9"/>
      <c r="C13" s="2"/>
      <c r="H13" s="5"/>
    </row>
    <row r="14" spans="1:11" x14ac:dyDescent="0.25">
      <c r="B14" s="9"/>
      <c r="C14" s="2"/>
    </row>
    <row r="15" spans="1:11" x14ac:dyDescent="0.25">
      <c r="B15" s="9"/>
      <c r="C15" s="42"/>
    </row>
    <row r="16" spans="1:11" x14ac:dyDescent="0.25">
      <c r="B16" s="9"/>
      <c r="C16" s="42"/>
    </row>
    <row r="17" spans="3:6" x14ac:dyDescent="0.25">
      <c r="C17" s="42"/>
    </row>
    <row r="18" spans="3:6" x14ac:dyDescent="0.25">
      <c r="C18" s="42"/>
      <c r="F18" s="3">
        <f>H7+F9</f>
        <v>1938545.76</v>
      </c>
    </row>
    <row r="19" spans="3:6" x14ac:dyDescent="0.25">
      <c r="C19" s="42"/>
    </row>
    <row r="20" spans="3:6" x14ac:dyDescent="0.25">
      <c r="C20" s="42"/>
    </row>
    <row r="21" spans="3:6" x14ac:dyDescent="0.25">
      <c r="C21" s="42"/>
    </row>
    <row r="22" spans="3:6" x14ac:dyDescent="0.25">
      <c r="C22" s="42"/>
    </row>
    <row r="23" spans="3:6" x14ac:dyDescent="0.25">
      <c r="C23" s="4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51"/>
  <sheetViews>
    <sheetView topLeftCell="E5" workbookViewId="0">
      <selection activeCell="E30" sqref="E30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  <col min="13" max="14" width="11.5703125" bestFit="1" customWidth="1"/>
  </cols>
  <sheetData>
    <row r="1" spans="1:14" ht="15.75" x14ac:dyDescent="0.25">
      <c r="A1" s="1" t="s">
        <v>0</v>
      </c>
    </row>
    <row r="2" spans="1:14" ht="15.75" x14ac:dyDescent="0.25">
      <c r="A2" s="1" t="s">
        <v>33</v>
      </c>
    </row>
    <row r="4" spans="1:14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106</v>
      </c>
      <c r="H4" s="8" t="s">
        <v>107</v>
      </c>
      <c r="I4" s="6" t="s">
        <v>6</v>
      </c>
      <c r="J4" s="7"/>
      <c r="K4" s="6" t="s">
        <v>108</v>
      </c>
    </row>
    <row r="5" spans="1:14" x14ac:dyDescent="0.25">
      <c r="A5" s="2">
        <v>1</v>
      </c>
      <c r="B5" s="9">
        <v>42736</v>
      </c>
      <c r="C5" s="2"/>
      <c r="D5" t="s">
        <v>27</v>
      </c>
      <c r="I5" s="5">
        <v>1964432.43</v>
      </c>
      <c r="K5" s="3"/>
      <c r="L5" s="5"/>
    </row>
    <row r="6" spans="1:14" x14ac:dyDescent="0.25">
      <c r="A6" s="2">
        <v>2</v>
      </c>
      <c r="B6" s="9">
        <v>42800</v>
      </c>
      <c r="C6" s="2" t="s">
        <v>22</v>
      </c>
      <c r="D6" t="s">
        <v>24</v>
      </c>
      <c r="E6" t="s">
        <v>25</v>
      </c>
      <c r="F6" s="3">
        <v>570000</v>
      </c>
      <c r="G6" s="3">
        <v>560631.31999999995</v>
      </c>
      <c r="H6" s="3">
        <v>0</v>
      </c>
      <c r="I6" s="5">
        <f t="shared" ref="I6:I15" si="0">F6-G6-H6</f>
        <v>9368.6800000000512</v>
      </c>
      <c r="K6" s="5">
        <f>G6+H6</f>
        <v>560631.31999999995</v>
      </c>
      <c r="L6" s="3"/>
      <c r="M6" s="130"/>
    </row>
    <row r="7" spans="1:14" x14ac:dyDescent="0.25">
      <c r="A7" s="2">
        <v>3</v>
      </c>
      <c r="B7" s="9">
        <v>42800</v>
      </c>
      <c r="C7" s="2" t="s">
        <v>23</v>
      </c>
      <c r="D7" t="s">
        <v>24</v>
      </c>
      <c r="E7" t="s">
        <v>26</v>
      </c>
      <c r="F7" s="3">
        <v>1500000</v>
      </c>
      <c r="G7" s="3">
        <v>1479999.07</v>
      </c>
      <c r="H7" s="3">
        <v>292.56</v>
      </c>
      <c r="I7" s="5">
        <f t="shared" si="0"/>
        <v>19708.369999999933</v>
      </c>
      <c r="K7" s="5">
        <f>G7+H7</f>
        <v>1480291.6300000001</v>
      </c>
      <c r="L7" s="5"/>
      <c r="M7" s="130"/>
    </row>
    <row r="8" spans="1:14" x14ac:dyDescent="0.25">
      <c r="A8" s="2">
        <v>4</v>
      </c>
      <c r="B8" s="9">
        <v>42853</v>
      </c>
      <c r="C8" s="2" t="s">
        <v>28</v>
      </c>
      <c r="D8" t="s">
        <v>24</v>
      </c>
      <c r="E8" t="s">
        <v>29</v>
      </c>
      <c r="F8" s="3">
        <v>97251.53</v>
      </c>
      <c r="G8" s="3">
        <v>107915.56</v>
      </c>
      <c r="H8" s="3">
        <v>0</v>
      </c>
      <c r="I8" s="5">
        <f t="shared" si="0"/>
        <v>-10664.029999999999</v>
      </c>
      <c r="K8" s="5">
        <f>G8+H8</f>
        <v>107915.56</v>
      </c>
      <c r="M8" s="130"/>
    </row>
    <row r="9" spans="1:14" x14ac:dyDescent="0.25">
      <c r="A9" s="2">
        <v>5</v>
      </c>
      <c r="B9" s="9">
        <v>42923</v>
      </c>
      <c r="C9" s="2" t="s">
        <v>38</v>
      </c>
      <c r="D9" t="s">
        <v>24</v>
      </c>
      <c r="E9" t="s">
        <v>30</v>
      </c>
      <c r="F9" s="3">
        <v>450000</v>
      </c>
      <c r="G9" s="3">
        <v>434578.18</v>
      </c>
      <c r="H9" s="3">
        <v>0</v>
      </c>
      <c r="I9" s="5">
        <f>F9-G9-H9</f>
        <v>15421.820000000007</v>
      </c>
      <c r="K9" s="5">
        <f>G9+H9</f>
        <v>434578.18</v>
      </c>
      <c r="M9" s="130"/>
    </row>
    <row r="10" spans="1:14" x14ac:dyDescent="0.25">
      <c r="A10" s="2">
        <v>6</v>
      </c>
      <c r="B10" s="9">
        <v>42923</v>
      </c>
      <c r="C10" s="2" t="s">
        <v>37</v>
      </c>
      <c r="D10" t="s">
        <v>24</v>
      </c>
      <c r="E10" t="s">
        <v>31</v>
      </c>
      <c r="F10" s="3">
        <v>800000</v>
      </c>
      <c r="G10" s="3">
        <v>766664.82</v>
      </c>
      <c r="I10" s="5">
        <f t="shared" si="0"/>
        <v>33335.180000000051</v>
      </c>
      <c r="K10" s="5">
        <f>G10+H10</f>
        <v>766664.82</v>
      </c>
      <c r="M10" s="130"/>
    </row>
    <row r="11" spans="1:14" x14ac:dyDescent="0.25">
      <c r="A11" s="2">
        <v>7</v>
      </c>
      <c r="B11" s="9">
        <v>42923</v>
      </c>
      <c r="C11" s="2" t="s">
        <v>40</v>
      </c>
      <c r="D11" t="s">
        <v>24</v>
      </c>
      <c r="E11" t="s">
        <v>32</v>
      </c>
      <c r="F11" s="3">
        <v>1000000</v>
      </c>
      <c r="G11" s="3">
        <v>802240.82999999973</v>
      </c>
      <c r="I11" s="5">
        <f t="shared" si="0"/>
        <v>197759.17000000027</v>
      </c>
      <c r="K11" s="5">
        <f t="shared" ref="K11:K13" si="1">G11+H11</f>
        <v>802240.82999999973</v>
      </c>
      <c r="M11" s="130"/>
    </row>
    <row r="12" spans="1:14" x14ac:dyDescent="0.25">
      <c r="A12" s="2">
        <v>8</v>
      </c>
      <c r="B12" s="9">
        <v>42923</v>
      </c>
      <c r="C12" s="2" t="s">
        <v>39</v>
      </c>
      <c r="D12" t="s">
        <v>24</v>
      </c>
      <c r="E12" t="s">
        <v>34</v>
      </c>
      <c r="F12" s="3">
        <v>400000</v>
      </c>
      <c r="G12" s="3">
        <v>355615.39</v>
      </c>
      <c r="H12" s="3">
        <v>28068.9</v>
      </c>
      <c r="I12" s="5">
        <f t="shared" si="0"/>
        <v>16315.709999999985</v>
      </c>
      <c r="K12" s="5">
        <f>G12+H12</f>
        <v>383684.29000000004</v>
      </c>
      <c r="L12" s="47"/>
      <c r="M12" s="130"/>
      <c r="N12" s="5"/>
    </row>
    <row r="13" spans="1:14" x14ac:dyDescent="0.25">
      <c r="A13" s="2">
        <v>9</v>
      </c>
      <c r="B13" s="9">
        <v>42993</v>
      </c>
      <c r="C13" s="2" t="s">
        <v>35</v>
      </c>
      <c r="D13" t="s">
        <v>24</v>
      </c>
      <c r="E13" t="s">
        <v>41</v>
      </c>
      <c r="F13" s="3">
        <v>300000</v>
      </c>
      <c r="G13" s="3">
        <v>296800</v>
      </c>
      <c r="H13" s="3">
        <v>0</v>
      </c>
      <c r="I13" s="5">
        <f t="shared" si="0"/>
        <v>3200</v>
      </c>
      <c r="K13" s="5">
        <f t="shared" si="1"/>
        <v>296800</v>
      </c>
      <c r="M13" s="130"/>
    </row>
    <row r="14" spans="1:14" x14ac:dyDescent="0.25">
      <c r="A14" s="2">
        <v>10</v>
      </c>
      <c r="B14" s="9">
        <v>42998</v>
      </c>
      <c r="C14" s="2" t="s">
        <v>36</v>
      </c>
      <c r="D14" t="s">
        <v>24</v>
      </c>
      <c r="E14" t="s">
        <v>42</v>
      </c>
      <c r="F14" s="3">
        <v>500000</v>
      </c>
      <c r="G14" s="3">
        <v>0</v>
      </c>
      <c r="I14" s="5">
        <f t="shared" si="0"/>
        <v>500000</v>
      </c>
      <c r="K14" s="3"/>
      <c r="L14" s="130"/>
      <c r="M14" s="130"/>
    </row>
    <row r="15" spans="1:14" x14ac:dyDescent="0.25">
      <c r="A15" s="2">
        <v>11</v>
      </c>
      <c r="B15" s="9"/>
      <c r="C15" s="2"/>
      <c r="I15" s="5">
        <f t="shared" si="0"/>
        <v>0</v>
      </c>
      <c r="M15" s="130"/>
    </row>
    <row r="16" spans="1:14" x14ac:dyDescent="0.25">
      <c r="A16" s="2">
        <v>12</v>
      </c>
      <c r="B16" s="9"/>
      <c r="C16" s="2"/>
      <c r="I16" s="5">
        <f t="shared" ref="I16:I23" si="2">F16-G16-H16</f>
        <v>0</v>
      </c>
    </row>
    <row r="17" spans="1:12" x14ac:dyDescent="0.25">
      <c r="A17" s="2">
        <v>13</v>
      </c>
      <c r="B17" s="9"/>
      <c r="C17" s="2"/>
      <c r="I17" s="5">
        <f t="shared" si="2"/>
        <v>0</v>
      </c>
    </row>
    <row r="18" spans="1:12" x14ac:dyDescent="0.25">
      <c r="A18" s="2">
        <v>14</v>
      </c>
      <c r="B18" s="9"/>
      <c r="C18" s="2"/>
      <c r="I18" s="5">
        <f t="shared" si="2"/>
        <v>0</v>
      </c>
    </row>
    <row r="19" spans="1:12" x14ac:dyDescent="0.25">
      <c r="A19" s="2">
        <v>15</v>
      </c>
      <c r="B19" s="9"/>
      <c r="C19" s="2"/>
      <c r="I19" s="5">
        <f t="shared" si="2"/>
        <v>0</v>
      </c>
    </row>
    <row r="20" spans="1:12" x14ac:dyDescent="0.25">
      <c r="A20" s="2"/>
      <c r="B20" s="9"/>
      <c r="C20" s="2"/>
      <c r="I20" s="5">
        <f t="shared" si="2"/>
        <v>0</v>
      </c>
    </row>
    <row r="21" spans="1:12" x14ac:dyDescent="0.25">
      <c r="A21" s="2"/>
      <c r="B21" s="9"/>
      <c r="C21" s="2"/>
      <c r="I21" s="5">
        <f t="shared" si="2"/>
        <v>0</v>
      </c>
    </row>
    <row r="22" spans="1:12" x14ac:dyDescent="0.25">
      <c r="A22" s="2"/>
      <c r="B22" s="9"/>
      <c r="C22" s="2"/>
      <c r="I22" s="5">
        <f t="shared" si="2"/>
        <v>0</v>
      </c>
    </row>
    <row r="23" spans="1:12" x14ac:dyDescent="0.25">
      <c r="A23" s="2"/>
      <c r="B23" s="9"/>
      <c r="C23" s="2"/>
      <c r="I23" s="5">
        <f t="shared" si="2"/>
        <v>0</v>
      </c>
    </row>
    <row r="24" spans="1:12" x14ac:dyDescent="0.25">
      <c r="A24" s="2"/>
    </row>
    <row r="25" spans="1:12" x14ac:dyDescent="0.25">
      <c r="A25" s="2"/>
      <c r="F25" s="5">
        <f>SUM(F5:F24)</f>
        <v>5617251.5299999993</v>
      </c>
      <c r="G25" s="5">
        <f>SUM(G5:G24)</f>
        <v>4804445.17</v>
      </c>
      <c r="H25" s="5"/>
      <c r="I25" s="5">
        <f>SUM(I5:I24)</f>
        <v>2748877.33</v>
      </c>
      <c r="L25" s="3"/>
    </row>
    <row r="26" spans="1:12" x14ac:dyDescent="0.25">
      <c r="L26" s="3"/>
    </row>
    <row r="27" spans="1:12" x14ac:dyDescent="0.25">
      <c r="I27" s="5"/>
    </row>
    <row r="28" spans="1:12" x14ac:dyDescent="0.25">
      <c r="L28" s="3"/>
    </row>
    <row r="29" spans="1:12" x14ac:dyDescent="0.25">
      <c r="G29" s="3">
        <v>1938545.76</v>
      </c>
    </row>
    <row r="30" spans="1:12" x14ac:dyDescent="0.25">
      <c r="D30" t="s">
        <v>109</v>
      </c>
      <c r="I30" s="5"/>
      <c r="L30" s="5"/>
    </row>
    <row r="31" spans="1:12" x14ac:dyDescent="0.25">
      <c r="C31" t="s">
        <v>1</v>
      </c>
      <c r="D31" t="s">
        <v>110</v>
      </c>
      <c r="E31" t="s">
        <v>111</v>
      </c>
      <c r="F31" s="3" t="s">
        <v>113</v>
      </c>
      <c r="G31" s="3" t="s">
        <v>114</v>
      </c>
    </row>
    <row r="32" spans="1:12" x14ac:dyDescent="0.25">
      <c r="E32" t="s">
        <v>112</v>
      </c>
      <c r="F32" s="3" t="s">
        <v>112</v>
      </c>
      <c r="G32" s="3" t="s">
        <v>112</v>
      </c>
    </row>
    <row r="33" spans="3:10" x14ac:dyDescent="0.25">
      <c r="C33">
        <v>1</v>
      </c>
      <c r="D33" t="s">
        <v>25</v>
      </c>
      <c r="E33" s="47">
        <v>350000</v>
      </c>
      <c r="F33" s="3">
        <v>347412</v>
      </c>
      <c r="G33" s="3">
        <f>E33-F33</f>
        <v>2588</v>
      </c>
      <c r="J33" s="3">
        <v>350000</v>
      </c>
    </row>
    <row r="34" spans="3:10" x14ac:dyDescent="0.25">
      <c r="C34">
        <v>2</v>
      </c>
      <c r="D34" t="s">
        <v>10</v>
      </c>
      <c r="E34" s="47">
        <v>114242.6</v>
      </c>
      <c r="F34" s="3">
        <v>112647.22</v>
      </c>
      <c r="G34" s="3">
        <f t="shared" ref="G34:G36" si="3">E34-F34</f>
        <v>1595.3800000000047</v>
      </c>
      <c r="J34" s="3">
        <v>114242.6</v>
      </c>
    </row>
    <row r="35" spans="3:10" x14ac:dyDescent="0.25">
      <c r="C35">
        <v>3</v>
      </c>
      <c r="D35" t="s">
        <v>15</v>
      </c>
      <c r="E35" s="47">
        <v>380000</v>
      </c>
      <c r="F35" s="3">
        <v>368960.74</v>
      </c>
      <c r="G35" s="3">
        <f t="shared" si="3"/>
        <v>11039.260000000009</v>
      </c>
      <c r="J35" s="3">
        <v>380000</v>
      </c>
    </row>
    <row r="36" spans="3:10" x14ac:dyDescent="0.25">
      <c r="C36">
        <v>4</v>
      </c>
      <c r="D36" t="s">
        <v>18</v>
      </c>
      <c r="E36" s="47">
        <v>330241.65999999997</v>
      </c>
      <c r="F36" s="3">
        <v>319577.63</v>
      </c>
      <c r="G36" s="3">
        <f t="shared" si="3"/>
        <v>10664.02999999997</v>
      </c>
      <c r="J36" s="3">
        <v>330241.65999999997</v>
      </c>
    </row>
    <row r="37" spans="3:10" x14ac:dyDescent="0.25">
      <c r="F37" s="48">
        <f>SUM(F33:F36)</f>
        <v>1148597.5899999999</v>
      </c>
      <c r="G37" s="48">
        <f>SUM(G33:G36)</f>
        <v>25886.669999999984</v>
      </c>
      <c r="H37" s="48"/>
      <c r="I37" s="49"/>
      <c r="J37" s="48">
        <f>SUM(J33:J36)</f>
        <v>1174484.26</v>
      </c>
    </row>
    <row r="38" spans="3:10" x14ac:dyDescent="0.25">
      <c r="D38" t="s">
        <v>115</v>
      </c>
    </row>
    <row r="39" spans="3:10" x14ac:dyDescent="0.25">
      <c r="C39">
        <v>1</v>
      </c>
      <c r="D39" t="s">
        <v>116</v>
      </c>
      <c r="E39" s="47">
        <v>570000</v>
      </c>
      <c r="F39" s="3">
        <v>560631.31999999995</v>
      </c>
      <c r="G39" s="3">
        <f t="shared" ref="G39:G45" si="4">E39-F39</f>
        <v>9368.6800000000512</v>
      </c>
      <c r="J39" s="3">
        <v>570000</v>
      </c>
    </row>
    <row r="40" spans="3:10" x14ac:dyDescent="0.25">
      <c r="C40">
        <v>2</v>
      </c>
      <c r="D40" t="s">
        <v>26</v>
      </c>
      <c r="E40" s="47">
        <v>1500000</v>
      </c>
      <c r="F40" s="3">
        <v>1480291.6300000001</v>
      </c>
      <c r="G40" s="3">
        <f t="shared" si="4"/>
        <v>19708.369999999879</v>
      </c>
      <c r="J40" s="3">
        <v>1500000</v>
      </c>
    </row>
    <row r="41" spans="3:10" x14ac:dyDescent="0.25">
      <c r="C41">
        <v>3</v>
      </c>
      <c r="D41" t="s">
        <v>29</v>
      </c>
      <c r="E41" s="47">
        <v>97251.53</v>
      </c>
      <c r="F41" s="3">
        <v>107916</v>
      </c>
      <c r="G41" s="3">
        <f t="shared" si="4"/>
        <v>-10664.470000000001</v>
      </c>
      <c r="J41" s="3">
        <v>97251.53</v>
      </c>
    </row>
    <row r="42" spans="3:10" x14ac:dyDescent="0.25">
      <c r="C42">
        <v>4</v>
      </c>
      <c r="D42" t="s">
        <v>30</v>
      </c>
      <c r="E42" s="47">
        <v>450000</v>
      </c>
      <c r="F42" s="3">
        <v>434578</v>
      </c>
      <c r="G42" s="3">
        <f t="shared" si="4"/>
        <v>15422</v>
      </c>
      <c r="J42" s="3">
        <v>450000</v>
      </c>
    </row>
    <row r="43" spans="3:10" x14ac:dyDescent="0.25">
      <c r="C43">
        <v>5</v>
      </c>
      <c r="D43" t="s">
        <v>31</v>
      </c>
      <c r="E43" s="47">
        <v>800000</v>
      </c>
      <c r="F43" s="3">
        <v>766664.82</v>
      </c>
      <c r="G43" s="3">
        <f t="shared" si="4"/>
        <v>33335.180000000051</v>
      </c>
      <c r="J43" s="3">
        <v>800000</v>
      </c>
    </row>
    <row r="44" spans="3:10" x14ac:dyDescent="0.25">
      <c r="C44">
        <v>6</v>
      </c>
      <c r="D44" t="s">
        <v>34</v>
      </c>
      <c r="E44" s="47">
        <v>400000</v>
      </c>
      <c r="F44" s="3">
        <v>385015.39</v>
      </c>
      <c r="G44" s="3">
        <f t="shared" si="4"/>
        <v>14984.609999999986</v>
      </c>
      <c r="J44" s="3">
        <v>400000</v>
      </c>
    </row>
    <row r="45" spans="3:10" x14ac:dyDescent="0.25">
      <c r="C45">
        <v>7</v>
      </c>
      <c r="D45" t="s">
        <v>41</v>
      </c>
      <c r="E45" s="47">
        <v>300000</v>
      </c>
      <c r="F45" s="3">
        <v>296800</v>
      </c>
      <c r="G45" s="3">
        <f t="shared" si="4"/>
        <v>3200</v>
      </c>
      <c r="J45" s="3">
        <v>300000</v>
      </c>
    </row>
    <row r="46" spans="3:10" x14ac:dyDescent="0.25">
      <c r="F46" s="48">
        <f>SUM(F39:F45)</f>
        <v>4031897.16</v>
      </c>
      <c r="G46" s="48">
        <f>SUM(G39:G45)</f>
        <v>85354.369999999966</v>
      </c>
      <c r="H46" s="48"/>
      <c r="I46" s="49"/>
      <c r="J46" s="48">
        <f>SUM(J39:J45)</f>
        <v>4117251.53</v>
      </c>
    </row>
    <row r="48" spans="3:10" x14ac:dyDescent="0.25">
      <c r="J48" s="3">
        <f>J37+J46</f>
        <v>5291735.79</v>
      </c>
    </row>
    <row r="49" spans="6:7" x14ac:dyDescent="0.25">
      <c r="F49" s="3">
        <f>F37+F46</f>
        <v>5180494.75</v>
      </c>
      <c r="G49" s="3">
        <f>G37+G46</f>
        <v>111241.03999999995</v>
      </c>
    </row>
    <row r="51" spans="6:7" x14ac:dyDescent="0.25">
      <c r="F51" s="3">
        <f>J48-F49</f>
        <v>111241.04000000004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3"/>
  <sheetViews>
    <sheetView topLeftCell="B7" workbookViewId="0">
      <selection activeCell="G14" sqref="G14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</cols>
  <sheetData>
    <row r="1" spans="1:12" ht="15.75" x14ac:dyDescent="0.25">
      <c r="A1" s="1" t="s">
        <v>0</v>
      </c>
    </row>
    <row r="2" spans="1:12" ht="15.75" x14ac:dyDescent="0.25">
      <c r="A2" s="1" t="s">
        <v>120</v>
      </c>
    </row>
    <row r="4" spans="1:12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121</v>
      </c>
      <c r="H4" s="8" t="s">
        <v>107</v>
      </c>
      <c r="I4" s="6" t="s">
        <v>6</v>
      </c>
      <c r="J4" s="7"/>
      <c r="K4" s="6" t="s">
        <v>108</v>
      </c>
    </row>
    <row r="5" spans="1:12" x14ac:dyDescent="0.25">
      <c r="A5" s="2">
        <v>1</v>
      </c>
      <c r="B5" s="9">
        <v>43101</v>
      </c>
      <c r="C5" s="2"/>
      <c r="D5" t="s">
        <v>27</v>
      </c>
      <c r="I5" s="5">
        <f>'2017'!I25</f>
        <v>2748877.33</v>
      </c>
      <c r="K5" s="3"/>
      <c r="L5" s="5"/>
    </row>
    <row r="6" spans="1:12" x14ac:dyDescent="0.25">
      <c r="A6" s="2">
        <v>2</v>
      </c>
      <c r="B6" s="9"/>
      <c r="C6" s="2" t="s">
        <v>212</v>
      </c>
      <c r="E6" t="s">
        <v>213</v>
      </c>
      <c r="G6" s="3">
        <v>486555.09</v>
      </c>
      <c r="I6" s="5">
        <f>F6-G6-H6</f>
        <v>-486555.09</v>
      </c>
      <c r="K6" s="3"/>
      <c r="L6" s="5"/>
    </row>
    <row r="7" spans="1:12" x14ac:dyDescent="0.25">
      <c r="A7" s="2">
        <v>3</v>
      </c>
      <c r="B7" s="9">
        <v>43138</v>
      </c>
      <c r="C7" s="2" t="s">
        <v>157</v>
      </c>
      <c r="D7" t="s">
        <v>24</v>
      </c>
      <c r="E7" t="s">
        <v>210</v>
      </c>
      <c r="F7" s="3">
        <v>1500000</v>
      </c>
      <c r="G7" s="3">
        <v>1555858.25</v>
      </c>
      <c r="H7" s="3">
        <v>0</v>
      </c>
      <c r="I7" s="5">
        <f>F7-G7-H7</f>
        <v>-55858.25</v>
      </c>
      <c r="K7" s="5">
        <f>G7+H7</f>
        <v>1555858.25</v>
      </c>
      <c r="L7" s="3"/>
    </row>
    <row r="8" spans="1:12" x14ac:dyDescent="0.25">
      <c r="A8" s="2"/>
      <c r="B8" s="9">
        <v>43237</v>
      </c>
      <c r="C8" s="2" t="s">
        <v>173</v>
      </c>
      <c r="D8" t="s">
        <v>24</v>
      </c>
      <c r="E8" t="s">
        <v>216</v>
      </c>
      <c r="F8" s="3">
        <v>70000</v>
      </c>
      <c r="G8" s="3">
        <v>0</v>
      </c>
      <c r="H8" s="3">
        <v>0</v>
      </c>
      <c r="I8" s="5">
        <f>F8-G8-H8</f>
        <v>70000</v>
      </c>
      <c r="K8" s="5"/>
      <c r="L8" s="3"/>
    </row>
    <row r="9" spans="1:12" x14ac:dyDescent="0.25">
      <c r="A9" s="2">
        <v>4</v>
      </c>
      <c r="B9" s="9">
        <v>43140</v>
      </c>
      <c r="C9" s="2" t="s">
        <v>160</v>
      </c>
      <c r="D9" t="s">
        <v>24</v>
      </c>
      <c r="E9" t="s">
        <v>198</v>
      </c>
      <c r="F9" s="3">
        <v>150000</v>
      </c>
      <c r="G9" s="3">
        <v>59809.43</v>
      </c>
      <c r="H9" s="3">
        <v>39997</v>
      </c>
      <c r="I9" s="5">
        <f>F9-G9-H9</f>
        <v>50193.570000000007</v>
      </c>
      <c r="K9" s="5">
        <f t="shared" ref="K9:K22" si="0">G9+H9</f>
        <v>99806.43</v>
      </c>
      <c r="L9" s="5"/>
    </row>
    <row r="10" spans="1:12" x14ac:dyDescent="0.25">
      <c r="A10" s="2">
        <v>5</v>
      </c>
      <c r="B10" s="9">
        <v>43140</v>
      </c>
      <c r="C10" s="2" t="s">
        <v>164</v>
      </c>
      <c r="D10" t="s">
        <v>24</v>
      </c>
      <c r="E10" t="s">
        <v>199</v>
      </c>
      <c r="F10" s="3">
        <v>150000</v>
      </c>
      <c r="G10" s="3">
        <v>96388.52</v>
      </c>
      <c r="H10" s="3">
        <v>43336</v>
      </c>
      <c r="I10" s="5">
        <f t="shared" ref="I10:I25" si="1">F10-G10-H10</f>
        <v>10275.479999999996</v>
      </c>
      <c r="K10" s="5">
        <f t="shared" si="0"/>
        <v>139724.52000000002</v>
      </c>
    </row>
    <row r="11" spans="1:12" x14ac:dyDescent="0.25">
      <c r="A11" s="2">
        <v>6</v>
      </c>
      <c r="B11" s="9">
        <v>43140</v>
      </c>
      <c r="C11" s="2" t="s">
        <v>162</v>
      </c>
      <c r="D11" t="s">
        <v>24</v>
      </c>
      <c r="E11" t="s">
        <v>200</v>
      </c>
      <c r="F11" s="3">
        <v>1000000</v>
      </c>
      <c r="G11" s="3">
        <f>798975.75+149743.5</f>
        <v>948719.25</v>
      </c>
      <c r="H11" s="3">
        <v>0</v>
      </c>
      <c r="I11" s="5">
        <f t="shared" si="1"/>
        <v>51280.75</v>
      </c>
      <c r="K11" s="5">
        <f t="shared" si="0"/>
        <v>948719.25</v>
      </c>
    </row>
    <row r="12" spans="1:12" x14ac:dyDescent="0.25">
      <c r="A12" s="2">
        <v>7</v>
      </c>
      <c r="B12" s="9">
        <v>43167</v>
      </c>
      <c r="C12" s="2" t="s">
        <v>166</v>
      </c>
      <c r="D12" t="s">
        <v>24</v>
      </c>
      <c r="E12" t="s">
        <v>201</v>
      </c>
      <c r="F12" s="3">
        <v>250000</v>
      </c>
      <c r="G12" s="3">
        <v>252682.88999999998</v>
      </c>
      <c r="H12" s="3">
        <v>0</v>
      </c>
      <c r="I12" s="5">
        <f t="shared" si="1"/>
        <v>-2682.8899999999849</v>
      </c>
      <c r="K12" s="5">
        <f t="shared" si="0"/>
        <v>252682.88999999998</v>
      </c>
    </row>
    <row r="13" spans="1:12" x14ac:dyDescent="0.25">
      <c r="A13" s="2">
        <v>8</v>
      </c>
      <c r="B13" s="9">
        <v>43210</v>
      </c>
      <c r="C13" s="2" t="s">
        <v>169</v>
      </c>
      <c r="D13" t="s">
        <v>24</v>
      </c>
      <c r="E13" t="s">
        <v>211</v>
      </c>
      <c r="F13" s="3">
        <v>420000</v>
      </c>
      <c r="G13" s="3">
        <v>420725.59</v>
      </c>
      <c r="H13" s="3">
        <v>0</v>
      </c>
      <c r="I13" s="5">
        <f>F13-G13-H13</f>
        <v>-725.59000000002561</v>
      </c>
      <c r="K13" s="5">
        <f t="shared" si="0"/>
        <v>420725.59</v>
      </c>
    </row>
    <row r="14" spans="1:12" x14ac:dyDescent="0.25">
      <c r="A14" s="2">
        <v>9</v>
      </c>
      <c r="B14" s="9">
        <v>43210</v>
      </c>
      <c r="C14" s="2" t="s">
        <v>171</v>
      </c>
      <c r="D14" t="s">
        <v>24</v>
      </c>
      <c r="E14" t="s">
        <v>202</v>
      </c>
      <c r="F14" s="3">
        <v>500000</v>
      </c>
      <c r="G14" s="3">
        <f>420193.42-297.75</f>
        <v>419895.67</v>
      </c>
      <c r="H14" s="3">
        <v>0</v>
      </c>
      <c r="I14" s="5">
        <f>F14-G14-H14</f>
        <v>80104.330000000016</v>
      </c>
      <c r="K14" s="5">
        <f t="shared" si="0"/>
        <v>419895.67</v>
      </c>
    </row>
    <row r="15" spans="1:12" x14ac:dyDescent="0.25">
      <c r="A15" s="2">
        <v>10</v>
      </c>
      <c r="B15" s="9">
        <v>43297</v>
      </c>
      <c r="C15" s="2" t="s">
        <v>176</v>
      </c>
      <c r="D15" t="s">
        <v>24</v>
      </c>
      <c r="E15" t="s">
        <v>203</v>
      </c>
      <c r="F15" s="3">
        <v>550000</v>
      </c>
      <c r="G15" s="3">
        <v>550000</v>
      </c>
      <c r="H15" s="3">
        <v>0</v>
      </c>
      <c r="I15" s="5">
        <f>F15-G15-H15</f>
        <v>0</v>
      </c>
      <c r="K15" s="5">
        <f t="shared" si="0"/>
        <v>550000</v>
      </c>
    </row>
    <row r="16" spans="1:12" x14ac:dyDescent="0.25">
      <c r="A16" s="2">
        <v>11</v>
      </c>
      <c r="B16" s="9">
        <v>43327</v>
      </c>
      <c r="C16" s="2" t="s">
        <v>178</v>
      </c>
      <c r="D16" t="s">
        <v>24</v>
      </c>
      <c r="E16" t="s">
        <v>204</v>
      </c>
      <c r="F16" s="3">
        <v>218600</v>
      </c>
      <c r="G16" s="3">
        <v>207449.66999999998</v>
      </c>
      <c r="H16" s="3">
        <v>0</v>
      </c>
      <c r="I16" s="5">
        <f>F16-G16-H16</f>
        <v>11150.330000000016</v>
      </c>
      <c r="K16" s="5">
        <f t="shared" si="0"/>
        <v>207449.66999999998</v>
      </c>
    </row>
    <row r="17" spans="1:12" x14ac:dyDescent="0.25">
      <c r="A17" s="2">
        <v>12</v>
      </c>
      <c r="B17" s="9">
        <v>43327</v>
      </c>
      <c r="C17" s="2" t="s">
        <v>180</v>
      </c>
      <c r="D17" t="s">
        <v>24</v>
      </c>
      <c r="E17" t="s">
        <v>205</v>
      </c>
      <c r="F17" s="3">
        <v>400000</v>
      </c>
      <c r="G17" s="3">
        <v>100000</v>
      </c>
      <c r="H17" s="3">
        <v>0</v>
      </c>
      <c r="I17" s="5">
        <f>F17-G17-H17</f>
        <v>300000</v>
      </c>
      <c r="K17" s="5">
        <f t="shared" si="0"/>
        <v>100000</v>
      </c>
    </row>
    <row r="18" spans="1:12" x14ac:dyDescent="0.25">
      <c r="A18" s="2">
        <v>13</v>
      </c>
      <c r="B18" s="9">
        <v>43327</v>
      </c>
      <c r="C18" s="2" t="s">
        <v>183</v>
      </c>
      <c r="D18" t="s">
        <v>24</v>
      </c>
      <c r="E18" t="s">
        <v>206</v>
      </c>
      <c r="F18" s="3">
        <v>400000</v>
      </c>
      <c r="G18" s="3">
        <v>400353</v>
      </c>
      <c r="H18" s="3">
        <v>0</v>
      </c>
      <c r="I18" s="5">
        <f t="shared" si="1"/>
        <v>-353</v>
      </c>
      <c r="K18" s="5">
        <f t="shared" si="0"/>
        <v>400353</v>
      </c>
    </row>
    <row r="19" spans="1:12" x14ac:dyDescent="0.25">
      <c r="A19" s="2">
        <v>14</v>
      </c>
      <c r="B19" s="9">
        <v>43413</v>
      </c>
      <c r="C19" s="2" t="s">
        <v>186</v>
      </c>
      <c r="D19" t="s">
        <v>24</v>
      </c>
      <c r="E19" t="s">
        <v>207</v>
      </c>
      <c r="F19" s="3">
        <v>1500000</v>
      </c>
      <c r="G19" s="3">
        <v>0</v>
      </c>
      <c r="H19" s="3">
        <v>0</v>
      </c>
      <c r="I19" s="5">
        <f t="shared" si="1"/>
        <v>1500000</v>
      </c>
      <c r="K19" s="5">
        <f t="shared" si="0"/>
        <v>0</v>
      </c>
    </row>
    <row r="20" spans="1:12" x14ac:dyDescent="0.25">
      <c r="A20" s="2">
        <v>15</v>
      </c>
      <c r="B20" s="9">
        <v>43413</v>
      </c>
      <c r="C20" s="2" t="s">
        <v>188</v>
      </c>
      <c r="D20" t="s">
        <v>24</v>
      </c>
      <c r="E20" t="s">
        <v>208</v>
      </c>
      <c r="F20" s="3">
        <v>800000</v>
      </c>
      <c r="G20" s="3">
        <v>0</v>
      </c>
      <c r="H20" s="3">
        <v>0</v>
      </c>
      <c r="I20" s="5">
        <f t="shared" si="1"/>
        <v>800000</v>
      </c>
      <c r="K20" s="5">
        <f t="shared" si="0"/>
        <v>0</v>
      </c>
    </row>
    <row r="21" spans="1:12" x14ac:dyDescent="0.25">
      <c r="A21" s="2">
        <v>16</v>
      </c>
      <c r="B21" s="9">
        <v>43413</v>
      </c>
      <c r="C21" s="2" t="s">
        <v>190</v>
      </c>
      <c r="D21" t="s">
        <v>24</v>
      </c>
      <c r="E21" t="s">
        <v>209</v>
      </c>
      <c r="F21" s="3">
        <v>1200000</v>
      </c>
      <c r="G21" s="3">
        <v>0</v>
      </c>
      <c r="H21" s="3">
        <v>0</v>
      </c>
      <c r="I21" s="5">
        <f t="shared" si="1"/>
        <v>1200000</v>
      </c>
      <c r="K21" s="5">
        <f t="shared" si="0"/>
        <v>0</v>
      </c>
    </row>
    <row r="22" spans="1:12" x14ac:dyDescent="0.25">
      <c r="A22" s="2">
        <v>17</v>
      </c>
      <c r="B22" s="9"/>
      <c r="C22" s="2"/>
      <c r="E22" t="s">
        <v>220</v>
      </c>
      <c r="G22" s="3">
        <v>684159.31</v>
      </c>
      <c r="H22" s="3">
        <v>0</v>
      </c>
      <c r="I22" s="5">
        <f t="shared" si="1"/>
        <v>-684159.31</v>
      </c>
      <c r="K22" s="5">
        <f t="shared" si="0"/>
        <v>684159.31</v>
      </c>
    </row>
    <row r="23" spans="1:12" x14ac:dyDescent="0.25">
      <c r="A23" s="2">
        <v>18</v>
      </c>
      <c r="B23" s="9"/>
      <c r="C23" s="2"/>
      <c r="I23" s="5">
        <f t="shared" si="1"/>
        <v>0</v>
      </c>
    </row>
    <row r="24" spans="1:12" x14ac:dyDescent="0.25">
      <c r="A24" s="2">
        <v>19</v>
      </c>
      <c r="B24" s="9"/>
      <c r="C24" s="2"/>
      <c r="I24" s="5">
        <f t="shared" si="1"/>
        <v>0</v>
      </c>
    </row>
    <row r="25" spans="1:12" x14ac:dyDescent="0.25">
      <c r="A25" s="2">
        <v>20</v>
      </c>
      <c r="B25" s="9"/>
      <c r="C25" s="2"/>
      <c r="I25" s="5">
        <f t="shared" si="1"/>
        <v>0</v>
      </c>
    </row>
    <row r="26" spans="1:12" x14ac:dyDescent="0.25">
      <c r="A26" s="2"/>
    </row>
    <row r="27" spans="1:12" x14ac:dyDescent="0.25">
      <c r="A27" s="2"/>
      <c r="F27" s="5">
        <f>SUM(F5:F26)</f>
        <v>9108600</v>
      </c>
      <c r="G27" s="5">
        <f>SUM(G5:G26)</f>
        <v>6182596.6699999999</v>
      </c>
      <c r="H27" s="5">
        <f>SUM(H5:H26)</f>
        <v>83333</v>
      </c>
      <c r="I27" s="5">
        <f>SUM(I5:I26)</f>
        <v>5591547.6600000001</v>
      </c>
      <c r="L27" s="3"/>
    </row>
    <row r="28" spans="1:12" x14ac:dyDescent="0.25">
      <c r="L28" s="3"/>
    </row>
    <row r="29" spans="1:12" x14ac:dyDescent="0.25">
      <c r="I29" s="5"/>
    </row>
    <row r="30" spans="1:12" x14ac:dyDescent="0.25">
      <c r="L30" s="3"/>
    </row>
    <row r="31" spans="1:12" x14ac:dyDescent="0.25">
      <c r="G31" s="3">
        <v>1938545.76</v>
      </c>
    </row>
    <row r="32" spans="1:12" x14ac:dyDescent="0.25">
      <c r="D32" t="s">
        <v>109</v>
      </c>
      <c r="I32" s="5"/>
      <c r="L32" s="5"/>
    </row>
    <row r="33" spans="3:10" x14ac:dyDescent="0.25">
      <c r="C33" t="s">
        <v>1</v>
      </c>
      <c r="D33" t="s">
        <v>110</v>
      </c>
      <c r="E33" t="s">
        <v>111</v>
      </c>
      <c r="F33" s="3" t="s">
        <v>113</v>
      </c>
      <c r="G33" s="3" t="s">
        <v>114</v>
      </c>
    </row>
    <row r="34" spans="3:10" x14ac:dyDescent="0.25">
      <c r="E34" t="s">
        <v>112</v>
      </c>
      <c r="F34" s="3" t="s">
        <v>112</v>
      </c>
      <c r="G34" s="3" t="s">
        <v>112</v>
      </c>
    </row>
    <row r="35" spans="3:10" x14ac:dyDescent="0.25">
      <c r="C35">
        <v>1</v>
      </c>
      <c r="D35" t="s">
        <v>25</v>
      </c>
      <c r="E35" s="47">
        <v>350000</v>
      </c>
      <c r="F35" s="3">
        <v>347412</v>
      </c>
      <c r="G35" s="3">
        <f>E35-F35</f>
        <v>2588</v>
      </c>
      <c r="J35" s="3">
        <v>350000</v>
      </c>
    </row>
    <row r="36" spans="3:10" x14ac:dyDescent="0.25">
      <c r="C36">
        <v>2</v>
      </c>
      <c r="D36" t="s">
        <v>10</v>
      </c>
      <c r="E36" s="47">
        <v>114242.6</v>
      </c>
      <c r="F36" s="3">
        <v>112647.22</v>
      </c>
      <c r="G36" s="3">
        <f t="shared" ref="G36:G38" si="2">E36-F36</f>
        <v>1595.3800000000047</v>
      </c>
      <c r="J36" s="3">
        <v>114242.6</v>
      </c>
    </row>
    <row r="37" spans="3:10" x14ac:dyDescent="0.25">
      <c r="C37">
        <v>3</v>
      </c>
      <c r="D37" t="s">
        <v>15</v>
      </c>
      <c r="E37" s="47">
        <v>380000</v>
      </c>
      <c r="F37" s="3">
        <v>368960.74</v>
      </c>
      <c r="G37" s="3">
        <f t="shared" si="2"/>
        <v>11039.260000000009</v>
      </c>
      <c r="J37" s="3">
        <v>380000</v>
      </c>
    </row>
    <row r="38" spans="3:10" x14ac:dyDescent="0.25">
      <c r="C38">
        <v>4</v>
      </c>
      <c r="D38" t="s">
        <v>18</v>
      </c>
      <c r="E38" s="47">
        <v>330241.65999999997</v>
      </c>
      <c r="F38" s="3">
        <v>319577.63</v>
      </c>
      <c r="G38" s="3">
        <f t="shared" si="2"/>
        <v>10664.02999999997</v>
      </c>
      <c r="J38" s="3">
        <v>330241.65999999997</v>
      </c>
    </row>
    <row r="39" spans="3:10" x14ac:dyDescent="0.25">
      <c r="F39" s="48">
        <f>SUM(F35:F38)</f>
        <v>1148597.5899999999</v>
      </c>
      <c r="G39" s="48">
        <f>SUM(G35:G38)</f>
        <v>25886.669999999984</v>
      </c>
      <c r="H39" s="48"/>
      <c r="I39" s="49"/>
      <c r="J39" s="48">
        <f>SUM(J35:J38)</f>
        <v>1174484.26</v>
      </c>
    </row>
    <row r="40" spans="3:10" x14ac:dyDescent="0.25">
      <c r="D40" t="s">
        <v>115</v>
      </c>
    </row>
    <row r="41" spans="3:10" x14ac:dyDescent="0.25">
      <c r="C41">
        <v>1</v>
      </c>
      <c r="D41" t="s">
        <v>116</v>
      </c>
      <c r="E41" s="47">
        <v>570000</v>
      </c>
      <c r="F41" s="3">
        <v>560631.31999999995</v>
      </c>
      <c r="G41" s="3">
        <f t="shared" ref="G41:G47" si="3">E41-F41</f>
        <v>9368.6800000000512</v>
      </c>
      <c r="J41" s="3">
        <v>570000</v>
      </c>
    </row>
    <row r="42" spans="3:10" x14ac:dyDescent="0.25">
      <c r="C42">
        <v>2</v>
      </c>
      <c r="D42" t="s">
        <v>26</v>
      </c>
      <c r="E42" s="47">
        <v>1500000</v>
      </c>
      <c r="F42" s="3">
        <v>1480291.6300000001</v>
      </c>
      <c r="G42" s="3">
        <f t="shared" si="3"/>
        <v>19708.369999999879</v>
      </c>
      <c r="J42" s="3">
        <v>1500000</v>
      </c>
    </row>
    <row r="43" spans="3:10" x14ac:dyDescent="0.25">
      <c r="C43">
        <v>3</v>
      </c>
      <c r="D43" t="s">
        <v>29</v>
      </c>
      <c r="E43" s="47">
        <v>97251.53</v>
      </c>
      <c r="F43" s="3">
        <v>107916</v>
      </c>
      <c r="G43" s="3">
        <f t="shared" si="3"/>
        <v>-10664.470000000001</v>
      </c>
      <c r="J43" s="3">
        <v>97251.53</v>
      </c>
    </row>
    <row r="44" spans="3:10" x14ac:dyDescent="0.25">
      <c r="C44">
        <v>4</v>
      </c>
      <c r="D44" t="s">
        <v>30</v>
      </c>
      <c r="E44" s="47">
        <v>450000</v>
      </c>
      <c r="F44" s="3">
        <v>434578</v>
      </c>
      <c r="G44" s="3">
        <f t="shared" si="3"/>
        <v>15422</v>
      </c>
      <c r="J44" s="3">
        <v>450000</v>
      </c>
    </row>
    <row r="45" spans="3:10" x14ac:dyDescent="0.25">
      <c r="C45">
        <v>5</v>
      </c>
      <c r="D45" t="s">
        <v>31</v>
      </c>
      <c r="E45" s="47">
        <v>800000</v>
      </c>
      <c r="F45" s="3">
        <v>766664.82</v>
      </c>
      <c r="G45" s="3">
        <f t="shared" si="3"/>
        <v>33335.180000000051</v>
      </c>
      <c r="J45" s="3">
        <v>800000</v>
      </c>
    </row>
    <row r="46" spans="3:10" x14ac:dyDescent="0.25">
      <c r="C46">
        <v>6</v>
      </c>
      <c r="D46" t="s">
        <v>34</v>
      </c>
      <c r="E46" s="47">
        <v>400000</v>
      </c>
      <c r="F46" s="3">
        <v>385015.39</v>
      </c>
      <c r="G46" s="3">
        <f t="shared" si="3"/>
        <v>14984.609999999986</v>
      </c>
      <c r="J46" s="3">
        <v>400000</v>
      </c>
    </row>
    <row r="47" spans="3:10" x14ac:dyDescent="0.25">
      <c r="C47">
        <v>7</v>
      </c>
      <c r="D47" t="s">
        <v>41</v>
      </c>
      <c r="E47" s="47">
        <v>300000</v>
      </c>
      <c r="F47" s="3">
        <v>296800</v>
      </c>
      <c r="G47" s="3">
        <f t="shared" si="3"/>
        <v>3200</v>
      </c>
      <c r="J47" s="3">
        <v>300000</v>
      </c>
    </row>
    <row r="48" spans="3:10" x14ac:dyDescent="0.25">
      <c r="F48" s="48">
        <f>SUM(F41:F47)</f>
        <v>4031897.16</v>
      </c>
      <c r="G48" s="48">
        <f>SUM(G41:G47)</f>
        <v>85354.369999999966</v>
      </c>
      <c r="H48" s="48"/>
      <c r="I48" s="49"/>
      <c r="J48" s="48">
        <f>SUM(J41:J47)</f>
        <v>4117251.53</v>
      </c>
    </row>
    <row r="50" spans="6:10" x14ac:dyDescent="0.25">
      <c r="J50" s="3">
        <f>J39+J48</f>
        <v>5291735.79</v>
      </c>
    </row>
    <row r="51" spans="6:10" x14ac:dyDescent="0.25">
      <c r="F51" s="3">
        <f>F39+F48</f>
        <v>5180494.75</v>
      </c>
      <c r="G51" s="3">
        <f>G39+G48</f>
        <v>111241.03999999995</v>
      </c>
    </row>
    <row r="53" spans="6:10" x14ac:dyDescent="0.25">
      <c r="F53" s="3">
        <f>J50-F51</f>
        <v>111241.04000000004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3B59-4DB3-483D-B547-7A984F6C69C2}">
  <dimension ref="A1:L49"/>
  <sheetViews>
    <sheetView topLeftCell="B10" workbookViewId="0">
      <selection activeCell="E12" sqref="E12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</cols>
  <sheetData>
    <row r="1" spans="1:12" ht="15.75" x14ac:dyDescent="0.25">
      <c r="A1" s="1" t="s">
        <v>0</v>
      </c>
    </row>
    <row r="2" spans="1:12" ht="15.75" x14ac:dyDescent="0.25">
      <c r="A2" s="1" t="s">
        <v>222</v>
      </c>
    </row>
    <row r="4" spans="1:12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241</v>
      </c>
      <c r="H4" s="8" t="s">
        <v>231</v>
      </c>
      <c r="I4" s="6" t="s">
        <v>6</v>
      </c>
      <c r="J4" s="7"/>
      <c r="K4" s="6" t="s">
        <v>108</v>
      </c>
    </row>
    <row r="5" spans="1:12" x14ac:dyDescent="0.25">
      <c r="A5" s="2">
        <v>1</v>
      </c>
      <c r="B5" s="9">
        <v>43466</v>
      </c>
      <c r="C5" s="2"/>
      <c r="D5" t="s">
        <v>27</v>
      </c>
      <c r="I5" s="5">
        <f>'2018'!I27</f>
        <v>5591547.6600000001</v>
      </c>
      <c r="K5" s="3"/>
      <c r="L5" s="5"/>
    </row>
    <row r="6" spans="1:12" x14ac:dyDescent="0.25">
      <c r="A6" s="2">
        <v>2</v>
      </c>
      <c r="B6" s="9"/>
      <c r="C6" s="2"/>
      <c r="E6" t="s">
        <v>207</v>
      </c>
      <c r="F6" s="3">
        <v>0</v>
      </c>
      <c r="G6" s="3">
        <v>1500820.22</v>
      </c>
      <c r="I6" s="5">
        <f>F6-G6-H6</f>
        <v>-1500820.22</v>
      </c>
      <c r="K6" s="5">
        <f>G6+H6</f>
        <v>1500820.22</v>
      </c>
      <c r="L6" s="5"/>
    </row>
    <row r="7" spans="1:12" x14ac:dyDescent="0.25">
      <c r="A7" s="2">
        <v>3</v>
      </c>
      <c r="B7" s="9"/>
      <c r="C7" s="2"/>
      <c r="E7" t="s">
        <v>208</v>
      </c>
      <c r="F7" s="3">
        <v>0</v>
      </c>
      <c r="G7" s="3">
        <v>731891.3</v>
      </c>
      <c r="I7" s="5">
        <f>F7-G7-H7</f>
        <v>-731891.3</v>
      </c>
      <c r="K7" s="5">
        <f>G7+H7</f>
        <v>731891.3</v>
      </c>
      <c r="L7" s="3" t="s">
        <v>234</v>
      </c>
    </row>
    <row r="8" spans="1:12" x14ac:dyDescent="0.25">
      <c r="A8" s="2">
        <v>4</v>
      </c>
      <c r="B8" s="9"/>
      <c r="C8" s="2"/>
      <c r="E8" t="s">
        <v>209</v>
      </c>
      <c r="F8" s="3">
        <v>0</v>
      </c>
      <c r="G8" s="3">
        <v>881702.42</v>
      </c>
      <c r="I8" s="5">
        <f>F8-G8-H8</f>
        <v>-881702.42</v>
      </c>
      <c r="K8" s="5">
        <f t="shared" ref="K8:K9" si="0">G8+H8</f>
        <v>881702.42</v>
      </c>
      <c r="L8" s="3" t="s">
        <v>232</v>
      </c>
    </row>
    <row r="9" spans="1:12" x14ac:dyDescent="0.25">
      <c r="A9" s="2">
        <v>5</v>
      </c>
      <c r="B9" s="9"/>
      <c r="C9" s="2"/>
      <c r="E9" t="s">
        <v>202</v>
      </c>
      <c r="F9" s="3">
        <v>0</v>
      </c>
      <c r="G9" s="3">
        <v>112667.16</v>
      </c>
      <c r="I9" s="5">
        <f>F9-G9-H9</f>
        <v>-112667.16</v>
      </c>
      <c r="K9" s="5">
        <f t="shared" si="0"/>
        <v>112667.16</v>
      </c>
      <c r="L9" s="3"/>
    </row>
    <row r="10" spans="1:12" x14ac:dyDescent="0.25">
      <c r="A10" s="2">
        <v>6</v>
      </c>
      <c r="B10" s="9">
        <v>43532</v>
      </c>
      <c r="C10" s="2" t="s">
        <v>223</v>
      </c>
      <c r="D10" t="s">
        <v>24</v>
      </c>
      <c r="E10" t="s">
        <v>224</v>
      </c>
      <c r="F10" s="3">
        <v>1000000</v>
      </c>
      <c r="G10" s="3">
        <v>1000035.3</v>
      </c>
      <c r="I10" s="5">
        <f>F10-G10-H10</f>
        <v>-35.300000000046566</v>
      </c>
      <c r="K10" s="5">
        <f>G10+H10</f>
        <v>1000035.3</v>
      </c>
      <c r="L10" s="5"/>
    </row>
    <row r="11" spans="1:12" x14ac:dyDescent="0.25">
      <c r="A11" s="2">
        <v>7</v>
      </c>
      <c r="B11" s="9">
        <v>43535</v>
      </c>
      <c r="C11" s="2" t="s">
        <v>225</v>
      </c>
      <c r="D11" t="s">
        <v>24</v>
      </c>
      <c r="E11" t="s">
        <v>226</v>
      </c>
      <c r="F11" s="3">
        <v>1000000</v>
      </c>
      <c r="G11" s="3">
        <v>714958.28</v>
      </c>
      <c r="I11" s="5">
        <f t="shared" ref="I11:I26" si="1">F11-G11-H11</f>
        <v>285041.71999999997</v>
      </c>
      <c r="K11" s="5">
        <f t="shared" ref="K11:K23" si="2">G11+H11</f>
        <v>714958.28</v>
      </c>
    </row>
    <row r="12" spans="1:12" x14ac:dyDescent="0.25">
      <c r="A12" s="2">
        <v>8</v>
      </c>
      <c r="B12" s="9">
        <v>43535</v>
      </c>
      <c r="C12" s="2" t="s">
        <v>227</v>
      </c>
      <c r="D12" t="s">
        <v>24</v>
      </c>
      <c r="E12" t="s">
        <v>228</v>
      </c>
      <c r="F12" s="3">
        <v>1200000</v>
      </c>
      <c r="G12" s="3">
        <v>720000</v>
      </c>
      <c r="I12" s="5">
        <f t="shared" si="1"/>
        <v>480000</v>
      </c>
      <c r="K12" s="5">
        <f t="shared" si="2"/>
        <v>720000</v>
      </c>
    </row>
    <row r="13" spans="1:12" x14ac:dyDescent="0.25">
      <c r="A13" s="2">
        <v>9</v>
      </c>
      <c r="B13" s="9">
        <v>43633</v>
      </c>
      <c r="C13" s="2" t="s">
        <v>229</v>
      </c>
      <c r="D13" t="s">
        <v>24</v>
      </c>
      <c r="E13" t="s">
        <v>230</v>
      </c>
      <c r="F13" s="3">
        <v>530000</v>
      </c>
      <c r="G13" s="3">
        <v>304458.08</v>
      </c>
      <c r="I13" s="5">
        <f t="shared" si="1"/>
        <v>225541.91999999998</v>
      </c>
      <c r="K13" s="5">
        <f t="shared" si="2"/>
        <v>304458.08</v>
      </c>
    </row>
    <row r="14" spans="1:12" x14ac:dyDescent="0.25">
      <c r="A14" s="2">
        <v>10</v>
      </c>
      <c r="B14" s="9"/>
      <c r="C14" s="2"/>
      <c r="E14" t="s">
        <v>245</v>
      </c>
      <c r="G14" s="3">
        <v>993515.42999999993</v>
      </c>
      <c r="I14" s="5">
        <f t="shared" si="1"/>
        <v>-993515.42999999993</v>
      </c>
      <c r="K14" s="5">
        <f t="shared" si="2"/>
        <v>993515.42999999993</v>
      </c>
    </row>
    <row r="15" spans="1:12" x14ac:dyDescent="0.25">
      <c r="A15" s="2">
        <v>11</v>
      </c>
      <c r="B15" s="9"/>
      <c r="C15" s="2"/>
      <c r="E15" t="s">
        <v>244</v>
      </c>
      <c r="G15" s="3">
        <v>339873.73</v>
      </c>
      <c r="I15" s="5">
        <f>F15-G15-H15</f>
        <v>-339873.73</v>
      </c>
      <c r="K15" s="5">
        <f t="shared" si="2"/>
        <v>339873.73</v>
      </c>
    </row>
    <row r="16" spans="1:12" x14ac:dyDescent="0.25">
      <c r="A16" s="2">
        <v>12</v>
      </c>
      <c r="B16" s="9"/>
      <c r="C16" s="2"/>
      <c r="E16" t="s">
        <v>247</v>
      </c>
      <c r="G16" s="3">
        <v>422757.28</v>
      </c>
      <c r="I16" s="5">
        <f>F16-G16-H16</f>
        <v>-422757.28</v>
      </c>
      <c r="K16" s="5">
        <f t="shared" si="2"/>
        <v>422757.28</v>
      </c>
    </row>
    <row r="17" spans="1:12" x14ac:dyDescent="0.25">
      <c r="A17" s="2">
        <v>13</v>
      </c>
      <c r="B17" s="9"/>
      <c r="C17" s="2"/>
      <c r="E17" t="s">
        <v>248</v>
      </c>
      <c r="G17" s="3">
        <f>44928.27-2193.35</f>
        <v>42734.92</v>
      </c>
      <c r="I17" s="5">
        <f>F17-G17-H17</f>
        <v>-42734.92</v>
      </c>
      <c r="K17" s="5">
        <f t="shared" si="2"/>
        <v>42734.92</v>
      </c>
    </row>
    <row r="18" spans="1:12" x14ac:dyDescent="0.25">
      <c r="A18" s="2">
        <v>14</v>
      </c>
      <c r="B18" s="9"/>
      <c r="C18" s="2"/>
      <c r="E18" t="s">
        <v>249</v>
      </c>
      <c r="G18" s="3">
        <v>123523.08</v>
      </c>
      <c r="I18" s="5">
        <f>F18-G18-H18</f>
        <v>-123523.08</v>
      </c>
      <c r="K18" s="5">
        <f t="shared" si="2"/>
        <v>123523.08</v>
      </c>
    </row>
    <row r="19" spans="1:12" x14ac:dyDescent="0.25">
      <c r="A19" s="2">
        <v>15</v>
      </c>
      <c r="B19" s="9"/>
      <c r="C19" s="2"/>
      <c r="I19" s="5">
        <f t="shared" si="1"/>
        <v>0</v>
      </c>
      <c r="K19" s="5">
        <f t="shared" si="2"/>
        <v>0</v>
      </c>
    </row>
    <row r="20" spans="1:12" x14ac:dyDescent="0.25">
      <c r="A20" s="2">
        <v>16</v>
      </c>
      <c r="B20" s="9"/>
      <c r="C20" s="2"/>
      <c r="I20" s="5">
        <f t="shared" si="1"/>
        <v>0</v>
      </c>
      <c r="K20" s="5">
        <f t="shared" si="2"/>
        <v>0</v>
      </c>
    </row>
    <row r="21" spans="1:12" x14ac:dyDescent="0.25">
      <c r="A21" s="2">
        <v>17</v>
      </c>
      <c r="B21" s="9"/>
      <c r="C21" s="2"/>
      <c r="I21" s="5">
        <f t="shared" si="1"/>
        <v>0</v>
      </c>
      <c r="K21" s="5">
        <f t="shared" si="2"/>
        <v>0</v>
      </c>
    </row>
    <row r="22" spans="1:12" x14ac:dyDescent="0.25">
      <c r="A22" s="2">
        <v>18</v>
      </c>
      <c r="B22" s="9"/>
      <c r="C22" s="2"/>
      <c r="I22" s="5">
        <f t="shared" si="1"/>
        <v>0</v>
      </c>
      <c r="K22" s="5">
        <f t="shared" si="2"/>
        <v>0</v>
      </c>
    </row>
    <row r="23" spans="1:12" x14ac:dyDescent="0.25">
      <c r="A23" s="2">
        <v>19</v>
      </c>
      <c r="B23" s="9"/>
      <c r="C23" s="2"/>
      <c r="I23" s="5">
        <f t="shared" si="1"/>
        <v>0</v>
      </c>
      <c r="K23" s="5">
        <f t="shared" si="2"/>
        <v>0</v>
      </c>
    </row>
    <row r="24" spans="1:12" x14ac:dyDescent="0.25">
      <c r="A24" s="2">
        <v>20</v>
      </c>
      <c r="B24" s="9"/>
      <c r="C24" s="2"/>
      <c r="I24" s="5">
        <f t="shared" si="1"/>
        <v>0</v>
      </c>
    </row>
    <row r="25" spans="1:12" x14ac:dyDescent="0.25">
      <c r="A25" s="2">
        <v>21</v>
      </c>
      <c r="B25" s="9"/>
      <c r="C25" s="2"/>
      <c r="I25" s="5">
        <f t="shared" si="1"/>
        <v>0</v>
      </c>
    </row>
    <row r="26" spans="1:12" x14ac:dyDescent="0.25">
      <c r="A26" s="2">
        <v>22</v>
      </c>
      <c r="B26" s="9"/>
      <c r="C26" s="2"/>
      <c r="I26" s="5">
        <f t="shared" si="1"/>
        <v>0</v>
      </c>
    </row>
    <row r="27" spans="1:12" x14ac:dyDescent="0.25">
      <c r="A27" s="2"/>
    </row>
    <row r="28" spans="1:12" x14ac:dyDescent="0.25">
      <c r="A28" s="2"/>
      <c r="F28" s="5">
        <f>SUM(F5:F27)</f>
        <v>3730000</v>
      </c>
      <c r="G28" s="5">
        <f>SUM(G5:G27)</f>
        <v>7888937.2000000002</v>
      </c>
      <c r="H28" s="5"/>
      <c r="I28" s="5">
        <f>SUM(I5:I27)</f>
        <v>1432610.4600000007</v>
      </c>
      <c r="L28" s="3"/>
    </row>
    <row r="29" spans="1:12" x14ac:dyDescent="0.25">
      <c r="L29" s="3"/>
    </row>
    <row r="30" spans="1:12" x14ac:dyDescent="0.25">
      <c r="I30" s="5"/>
    </row>
    <row r="31" spans="1:12" x14ac:dyDescent="0.25">
      <c r="L31" s="3"/>
    </row>
    <row r="33" spans="5:12" x14ac:dyDescent="0.25">
      <c r="I33" s="5"/>
      <c r="L33" s="5"/>
    </row>
    <row r="36" spans="5:12" x14ac:dyDescent="0.25">
      <c r="E36" s="47"/>
    </row>
    <row r="37" spans="5:12" x14ac:dyDescent="0.25">
      <c r="E37" s="47"/>
    </row>
    <row r="38" spans="5:12" x14ac:dyDescent="0.25">
      <c r="E38" s="47"/>
    </row>
    <row r="39" spans="5:12" x14ac:dyDescent="0.25">
      <c r="E39" s="47"/>
    </row>
    <row r="40" spans="5:12" x14ac:dyDescent="0.25">
      <c r="F40" s="48"/>
      <c r="G40" s="48"/>
      <c r="H40" s="48"/>
      <c r="I40" s="49"/>
      <c r="J40" s="48"/>
    </row>
    <row r="42" spans="5:12" x14ac:dyDescent="0.25">
      <c r="E42" s="47"/>
    </row>
    <row r="43" spans="5:12" x14ac:dyDescent="0.25">
      <c r="E43" s="47"/>
    </row>
    <row r="44" spans="5:12" x14ac:dyDescent="0.25">
      <c r="E44" s="47"/>
    </row>
    <row r="45" spans="5:12" x14ac:dyDescent="0.25">
      <c r="E45" s="47"/>
    </row>
    <row r="46" spans="5:12" x14ac:dyDescent="0.25">
      <c r="E46" s="47"/>
    </row>
    <row r="47" spans="5:12" x14ac:dyDescent="0.25">
      <c r="E47" s="47"/>
    </row>
    <row r="48" spans="5:12" x14ac:dyDescent="0.25">
      <c r="E48" s="47"/>
    </row>
    <row r="49" spans="6:10" x14ac:dyDescent="0.25">
      <c r="F49" s="48"/>
      <c r="G49" s="48"/>
      <c r="H49" s="48"/>
      <c r="I49" s="49"/>
      <c r="J49" s="4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F519-3CF9-4413-8C59-0C4975B7E11A}">
  <dimension ref="A1:L49"/>
  <sheetViews>
    <sheetView workbookViewId="0">
      <selection activeCell="I29" sqref="I29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</cols>
  <sheetData>
    <row r="1" spans="1:12" ht="15.75" x14ac:dyDescent="0.25">
      <c r="A1" s="1" t="s">
        <v>0</v>
      </c>
    </row>
    <row r="2" spans="1:12" ht="15.75" x14ac:dyDescent="0.25">
      <c r="A2" s="1" t="s">
        <v>240</v>
      </c>
    </row>
    <row r="4" spans="1:12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276</v>
      </c>
      <c r="H4" s="8" t="s">
        <v>231</v>
      </c>
      <c r="I4" s="6" t="s">
        <v>6</v>
      </c>
      <c r="J4" s="7"/>
      <c r="K4" s="6" t="s">
        <v>108</v>
      </c>
    </row>
    <row r="5" spans="1:12" x14ac:dyDescent="0.25">
      <c r="A5" s="2">
        <v>1</v>
      </c>
      <c r="B5" s="9">
        <v>43831</v>
      </c>
      <c r="C5" s="2"/>
      <c r="D5" t="s">
        <v>27</v>
      </c>
      <c r="I5" s="5">
        <f>'2019'!I28</f>
        <v>1432610.4600000007</v>
      </c>
      <c r="K5" s="3"/>
      <c r="L5" s="5"/>
    </row>
    <row r="6" spans="1:12" x14ac:dyDescent="0.25">
      <c r="A6" s="2">
        <v>2</v>
      </c>
      <c r="B6" s="9">
        <v>43880</v>
      </c>
      <c r="C6" s="2" t="s">
        <v>275</v>
      </c>
      <c r="D6" t="s">
        <v>24</v>
      </c>
      <c r="E6" t="s">
        <v>279</v>
      </c>
      <c r="F6" s="3">
        <v>1200000</v>
      </c>
      <c r="G6" s="3">
        <v>1006965.55</v>
      </c>
      <c r="I6" s="5">
        <f>F6-G6-H6</f>
        <v>193034.44999999995</v>
      </c>
      <c r="K6" s="5">
        <f>G6+H6</f>
        <v>1006965.55</v>
      </c>
      <c r="L6" s="5"/>
    </row>
    <row r="7" spans="1:12" x14ac:dyDescent="0.25">
      <c r="A7" s="2">
        <v>3</v>
      </c>
      <c r="B7" s="9">
        <v>44018</v>
      </c>
      <c r="C7" s="2" t="s">
        <v>277</v>
      </c>
      <c r="D7" t="s">
        <v>24</v>
      </c>
      <c r="E7" t="s">
        <v>280</v>
      </c>
      <c r="F7" s="3">
        <v>250000</v>
      </c>
      <c r="I7" s="5">
        <f>F7-G7-H7</f>
        <v>250000</v>
      </c>
      <c r="K7" s="5">
        <f>G7+H7</f>
        <v>0</v>
      </c>
      <c r="L7" s="3" t="s">
        <v>234</v>
      </c>
    </row>
    <row r="8" spans="1:12" x14ac:dyDescent="0.25">
      <c r="A8" s="2">
        <v>4</v>
      </c>
      <c r="B8" s="9">
        <v>44018</v>
      </c>
      <c r="C8" s="2" t="s">
        <v>278</v>
      </c>
      <c r="D8" t="s">
        <v>24</v>
      </c>
      <c r="E8" t="s">
        <v>281</v>
      </c>
      <c r="F8" s="3">
        <v>800000</v>
      </c>
      <c r="G8" s="3">
        <v>548129.05000000005</v>
      </c>
      <c r="I8" s="5">
        <f>F8-G8-H8</f>
        <v>251870.94999999995</v>
      </c>
      <c r="K8" s="5">
        <f t="shared" ref="K8:K9" si="0">G8+H8</f>
        <v>548129.05000000005</v>
      </c>
      <c r="L8" s="3" t="s">
        <v>232</v>
      </c>
    </row>
    <row r="9" spans="1:12" x14ac:dyDescent="0.25">
      <c r="A9" s="2">
        <v>5</v>
      </c>
      <c r="B9" s="9">
        <v>44130</v>
      </c>
      <c r="C9" s="2" t="s">
        <v>282</v>
      </c>
      <c r="D9" t="s">
        <v>24</v>
      </c>
      <c r="E9" t="s">
        <v>284</v>
      </c>
      <c r="F9" s="3">
        <v>125000</v>
      </c>
      <c r="G9" s="3">
        <v>45060.950000000004</v>
      </c>
      <c r="I9" s="5">
        <f>F9-G9-H9</f>
        <v>79939.049999999988</v>
      </c>
      <c r="K9" s="5">
        <f t="shared" si="0"/>
        <v>45060.950000000004</v>
      </c>
      <c r="L9" s="3"/>
    </row>
    <row r="10" spans="1:12" x14ac:dyDescent="0.25">
      <c r="A10" s="2">
        <v>6</v>
      </c>
      <c r="B10" s="9">
        <v>44130</v>
      </c>
      <c r="C10" s="2" t="s">
        <v>283</v>
      </c>
      <c r="D10" t="s">
        <v>24</v>
      </c>
      <c r="E10" t="s">
        <v>285</v>
      </c>
      <c r="F10" s="3">
        <v>75000</v>
      </c>
      <c r="G10" s="3">
        <v>31821.279999999999</v>
      </c>
      <c r="I10" s="5">
        <f>F10-G10-H10</f>
        <v>43178.720000000001</v>
      </c>
      <c r="K10" s="5">
        <f>G10+H10</f>
        <v>31821.279999999999</v>
      </c>
      <c r="L10" s="5"/>
    </row>
    <row r="11" spans="1:12" x14ac:dyDescent="0.25">
      <c r="A11" s="2">
        <v>7</v>
      </c>
      <c r="B11" s="9"/>
      <c r="C11" s="2"/>
      <c r="E11" t="s">
        <v>245</v>
      </c>
      <c r="G11" s="3">
        <v>98379.81</v>
      </c>
      <c r="I11" s="5">
        <f t="shared" ref="I11:I26" si="1">F11-G11-H11</f>
        <v>-98379.81</v>
      </c>
      <c r="K11" s="5">
        <f t="shared" ref="K11:K23" si="2">G11+H11</f>
        <v>98379.81</v>
      </c>
    </row>
    <row r="12" spans="1:12" x14ac:dyDescent="0.25">
      <c r="A12" s="2">
        <v>8</v>
      </c>
      <c r="B12" s="9"/>
      <c r="C12" s="2"/>
      <c r="E12" t="s">
        <v>34</v>
      </c>
      <c r="G12" s="3">
        <v>3000</v>
      </c>
      <c r="I12" s="5">
        <f t="shared" si="1"/>
        <v>-3000</v>
      </c>
      <c r="K12" s="5">
        <f t="shared" si="2"/>
        <v>3000</v>
      </c>
    </row>
    <row r="13" spans="1:12" x14ac:dyDescent="0.25">
      <c r="A13" s="2">
        <v>9</v>
      </c>
      <c r="B13" s="9"/>
      <c r="C13" s="2"/>
      <c r="E13" t="s">
        <v>230</v>
      </c>
      <c r="G13" s="3">
        <v>199681.56</v>
      </c>
      <c r="I13" s="5">
        <f t="shared" si="1"/>
        <v>-199681.56</v>
      </c>
      <c r="K13" s="5">
        <f t="shared" si="2"/>
        <v>199681.56</v>
      </c>
    </row>
    <row r="14" spans="1:12" x14ac:dyDescent="0.25">
      <c r="A14" s="2">
        <v>10</v>
      </c>
      <c r="B14" s="9"/>
      <c r="C14" s="2"/>
      <c r="E14" t="s">
        <v>228</v>
      </c>
      <c r="G14" s="3">
        <v>360000</v>
      </c>
      <c r="I14" s="5">
        <f t="shared" si="1"/>
        <v>-360000</v>
      </c>
      <c r="K14" s="5">
        <f t="shared" si="2"/>
        <v>360000</v>
      </c>
    </row>
    <row r="15" spans="1:12" x14ac:dyDescent="0.25">
      <c r="A15" s="2">
        <v>11</v>
      </c>
      <c r="B15" s="9"/>
      <c r="C15" s="2"/>
      <c r="I15" s="5">
        <f>F15-G15-H15</f>
        <v>0</v>
      </c>
      <c r="K15" s="5">
        <f t="shared" si="2"/>
        <v>0</v>
      </c>
    </row>
    <row r="16" spans="1:12" x14ac:dyDescent="0.25">
      <c r="A16" s="2">
        <v>12</v>
      </c>
      <c r="B16" s="9"/>
      <c r="C16" s="2"/>
      <c r="I16" s="5">
        <f>F16-G16-H16</f>
        <v>0</v>
      </c>
      <c r="K16" s="5">
        <f t="shared" si="2"/>
        <v>0</v>
      </c>
    </row>
    <row r="17" spans="1:12" x14ac:dyDescent="0.25">
      <c r="A17" s="2">
        <v>13</v>
      </c>
      <c r="B17" s="9"/>
      <c r="C17" s="2"/>
      <c r="I17" s="5">
        <f>F17-G17-H17</f>
        <v>0</v>
      </c>
      <c r="K17" s="5">
        <f t="shared" si="2"/>
        <v>0</v>
      </c>
    </row>
    <row r="18" spans="1:12" x14ac:dyDescent="0.25">
      <c r="A18" s="2">
        <v>14</v>
      </c>
      <c r="B18" s="9"/>
      <c r="C18" s="2"/>
      <c r="I18" s="5">
        <f>F18-G18-H18</f>
        <v>0</v>
      </c>
      <c r="K18" s="5">
        <f t="shared" si="2"/>
        <v>0</v>
      </c>
    </row>
    <row r="19" spans="1:12" x14ac:dyDescent="0.25">
      <c r="A19" s="2">
        <v>15</v>
      </c>
      <c r="B19" s="9"/>
      <c r="C19" s="2"/>
      <c r="I19" s="5">
        <f t="shared" si="1"/>
        <v>0</v>
      </c>
      <c r="K19" s="5">
        <f t="shared" si="2"/>
        <v>0</v>
      </c>
    </row>
    <row r="20" spans="1:12" x14ac:dyDescent="0.25">
      <c r="A20" s="2">
        <v>16</v>
      </c>
      <c r="B20" s="9"/>
      <c r="C20" s="2"/>
      <c r="I20" s="5">
        <f t="shared" si="1"/>
        <v>0</v>
      </c>
      <c r="K20" s="5">
        <f t="shared" si="2"/>
        <v>0</v>
      </c>
    </row>
    <row r="21" spans="1:12" x14ac:dyDescent="0.25">
      <c r="A21" s="2">
        <v>17</v>
      </c>
      <c r="B21" s="9"/>
      <c r="C21" s="2"/>
      <c r="I21" s="5">
        <f t="shared" si="1"/>
        <v>0</v>
      </c>
      <c r="K21" s="5">
        <f t="shared" si="2"/>
        <v>0</v>
      </c>
    </row>
    <row r="22" spans="1:12" x14ac:dyDescent="0.25">
      <c r="A22" s="2">
        <v>18</v>
      </c>
      <c r="B22" s="9"/>
      <c r="C22" s="2"/>
      <c r="I22" s="5">
        <f t="shared" si="1"/>
        <v>0</v>
      </c>
      <c r="K22" s="5">
        <f t="shared" si="2"/>
        <v>0</v>
      </c>
    </row>
    <row r="23" spans="1:12" x14ac:dyDescent="0.25">
      <c r="A23" s="2">
        <v>19</v>
      </c>
      <c r="B23" s="9"/>
      <c r="C23" s="2"/>
      <c r="I23" s="5">
        <f t="shared" si="1"/>
        <v>0</v>
      </c>
      <c r="K23" s="5">
        <f t="shared" si="2"/>
        <v>0</v>
      </c>
    </row>
    <row r="24" spans="1:12" x14ac:dyDescent="0.25">
      <c r="A24" s="2">
        <v>20</v>
      </c>
      <c r="B24" s="9"/>
      <c r="C24" s="2"/>
      <c r="I24" s="5">
        <f t="shared" si="1"/>
        <v>0</v>
      </c>
    </row>
    <row r="25" spans="1:12" x14ac:dyDescent="0.25">
      <c r="A25" s="2">
        <v>21</v>
      </c>
      <c r="B25" s="9"/>
      <c r="C25" s="2"/>
      <c r="I25" s="5">
        <f t="shared" si="1"/>
        <v>0</v>
      </c>
    </row>
    <row r="26" spans="1:12" x14ac:dyDescent="0.25">
      <c r="A26" s="2">
        <v>22</v>
      </c>
      <c r="B26" s="9"/>
      <c r="C26" s="2"/>
      <c r="I26" s="5">
        <f t="shared" si="1"/>
        <v>0</v>
      </c>
    </row>
    <row r="27" spans="1:12" x14ac:dyDescent="0.25">
      <c r="A27" s="2"/>
    </row>
    <row r="28" spans="1:12" x14ac:dyDescent="0.25">
      <c r="A28" s="2"/>
      <c r="F28" s="5">
        <f>SUM(F5:F27)</f>
        <v>2450000</v>
      </c>
      <c r="G28" s="5">
        <f>SUM(G5:G27)</f>
        <v>2293038.2000000002</v>
      </c>
      <c r="H28" s="5"/>
      <c r="I28" s="5">
        <f>SUM(I5:I27)</f>
        <v>1589572.2600000002</v>
      </c>
      <c r="L28" s="3"/>
    </row>
    <row r="29" spans="1:12" x14ac:dyDescent="0.25">
      <c r="L29" s="3"/>
    </row>
    <row r="30" spans="1:12" x14ac:dyDescent="0.25">
      <c r="I30" s="5"/>
    </row>
    <row r="31" spans="1:12" x14ac:dyDescent="0.25">
      <c r="L31" s="3"/>
    </row>
    <row r="33" spans="5:12" x14ac:dyDescent="0.25">
      <c r="I33" s="5"/>
      <c r="L33" s="5"/>
    </row>
    <row r="36" spans="5:12" x14ac:dyDescent="0.25">
      <c r="E36" s="47"/>
    </row>
    <row r="37" spans="5:12" x14ac:dyDescent="0.25">
      <c r="E37" s="47"/>
    </row>
    <row r="38" spans="5:12" x14ac:dyDescent="0.25">
      <c r="E38" s="47"/>
    </row>
    <row r="39" spans="5:12" x14ac:dyDescent="0.25">
      <c r="E39" s="47"/>
    </row>
    <row r="40" spans="5:12" x14ac:dyDescent="0.25">
      <c r="F40" s="48"/>
      <c r="G40" s="48"/>
      <c r="H40" s="48"/>
      <c r="I40" s="49"/>
      <c r="J40" s="48"/>
    </row>
    <row r="42" spans="5:12" x14ac:dyDescent="0.25">
      <c r="E42" s="47"/>
    </row>
    <row r="43" spans="5:12" x14ac:dyDescent="0.25">
      <c r="E43" s="47"/>
    </row>
    <row r="44" spans="5:12" x14ac:dyDescent="0.25">
      <c r="E44" s="47"/>
    </row>
    <row r="45" spans="5:12" x14ac:dyDescent="0.25">
      <c r="E45" s="47"/>
    </row>
    <row r="46" spans="5:12" x14ac:dyDescent="0.25">
      <c r="E46" s="47"/>
    </row>
    <row r="47" spans="5:12" x14ac:dyDescent="0.25">
      <c r="E47" s="47"/>
    </row>
    <row r="48" spans="5:12" x14ac:dyDescent="0.25">
      <c r="E48" s="47"/>
    </row>
    <row r="49" spans="6:10" x14ac:dyDescent="0.25">
      <c r="F49" s="48"/>
      <c r="G49" s="48"/>
      <c r="H49" s="48"/>
      <c r="I49" s="49"/>
      <c r="J49" s="4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6644-D8F5-4F32-9A21-67DBF61FFEE2}">
  <dimension ref="A1:L53"/>
  <sheetViews>
    <sheetView workbookViewId="0">
      <selection activeCell="F30" sqref="F30"/>
    </sheetView>
  </sheetViews>
  <sheetFormatPr defaultRowHeight="15" x14ac:dyDescent="0.25"/>
  <cols>
    <col min="1" max="1" width="13.28515625" customWidth="1"/>
    <col min="2" max="2" width="4" hidden="1" customWidth="1"/>
    <col min="3" max="3" width="8.5703125" hidden="1" customWidth="1"/>
    <col min="4" max="4" width="11" hidden="1" customWidth="1"/>
    <col min="5" max="5" width="29" hidden="1" customWidth="1"/>
    <col min="6" max="6" width="47.140625" customWidth="1"/>
    <col min="8" max="9" width="13.28515625" bestFit="1" customWidth="1"/>
    <col min="10" max="10" width="14.42578125" customWidth="1"/>
  </cols>
  <sheetData>
    <row r="1" spans="1:12" x14ac:dyDescent="0.25">
      <c r="H1" s="2"/>
      <c r="I1" s="2"/>
    </row>
    <row r="2" spans="1:12" x14ac:dyDescent="0.25">
      <c r="F2" s="73" t="s">
        <v>152</v>
      </c>
      <c r="H2" s="78" t="s">
        <v>133</v>
      </c>
      <c r="I2" s="78" t="s">
        <v>134</v>
      </c>
      <c r="J2" s="79" t="s">
        <v>135</v>
      </c>
    </row>
    <row r="3" spans="1:12" x14ac:dyDescent="0.25">
      <c r="H3" s="55"/>
      <c r="I3" s="55"/>
    </row>
    <row r="4" spans="1:12" x14ac:dyDescent="0.25">
      <c r="A4" s="4">
        <v>42398</v>
      </c>
      <c r="B4" s="50"/>
      <c r="C4" s="51" t="s">
        <v>7</v>
      </c>
      <c r="D4" s="51" t="s">
        <v>122</v>
      </c>
      <c r="E4" s="51" t="s">
        <v>123</v>
      </c>
      <c r="F4" s="51" t="s">
        <v>124</v>
      </c>
      <c r="G4" s="52"/>
      <c r="H4" s="55">
        <v>350000</v>
      </c>
      <c r="I4" s="55">
        <v>0</v>
      </c>
      <c r="J4" s="5">
        <f>H4-I4</f>
        <v>350000</v>
      </c>
      <c r="L4" s="51"/>
    </row>
    <row r="5" spans="1:12" x14ac:dyDescent="0.25">
      <c r="A5" s="4">
        <v>42524</v>
      </c>
      <c r="B5" s="50"/>
      <c r="C5" s="51" t="s">
        <v>9</v>
      </c>
      <c r="D5" s="51" t="s">
        <v>122</v>
      </c>
      <c r="E5" s="51" t="s">
        <v>125</v>
      </c>
      <c r="F5" s="51" t="s">
        <v>126</v>
      </c>
      <c r="G5" s="52"/>
      <c r="H5" s="55">
        <v>114242.6</v>
      </c>
      <c r="I5" s="55">
        <v>460059.22</v>
      </c>
      <c r="J5" s="5">
        <f>J4+H5-I5</f>
        <v>4183.3800000000047</v>
      </c>
    </row>
    <row r="6" spans="1:12" x14ac:dyDescent="0.25">
      <c r="A6" s="4">
        <v>42538</v>
      </c>
      <c r="B6" s="50"/>
      <c r="C6" s="51" t="s">
        <v>11</v>
      </c>
      <c r="D6" s="51" t="s">
        <v>127</v>
      </c>
      <c r="E6" s="51" t="s">
        <v>125</v>
      </c>
      <c r="F6" s="51" t="s">
        <v>128</v>
      </c>
      <c r="G6" s="52"/>
      <c r="H6" s="55">
        <v>1000000</v>
      </c>
      <c r="I6" s="55">
        <v>61454.239999999998</v>
      </c>
      <c r="J6" s="5">
        <f>J5+H6-I6</f>
        <v>942729.14</v>
      </c>
    </row>
    <row r="7" spans="1:12" s="86" customFormat="1" x14ac:dyDescent="0.25">
      <c r="A7" s="80">
        <v>42614</v>
      </c>
      <c r="B7" s="81">
        <v>82</v>
      </c>
      <c r="C7" s="82" t="s">
        <v>14</v>
      </c>
      <c r="D7" s="82" t="s">
        <v>122</v>
      </c>
      <c r="E7" s="82" t="s">
        <v>129</v>
      </c>
      <c r="F7" s="82" t="s">
        <v>136</v>
      </c>
      <c r="G7" s="83"/>
      <c r="H7" s="84">
        <v>380000</v>
      </c>
      <c r="I7" s="83">
        <v>185632.42</v>
      </c>
      <c r="J7" s="85">
        <f t="shared" ref="J7:J9" si="0">J6+H7-I7</f>
        <v>1137096.7200000002</v>
      </c>
    </row>
    <row r="8" spans="1:12" x14ac:dyDescent="0.25">
      <c r="A8" s="4">
        <v>42635</v>
      </c>
      <c r="B8" s="50"/>
      <c r="C8" s="51" t="s">
        <v>16</v>
      </c>
      <c r="D8" s="51" t="s">
        <v>122</v>
      </c>
      <c r="E8" s="51" t="s">
        <v>129</v>
      </c>
      <c r="F8" s="51" t="s">
        <v>130</v>
      </c>
      <c r="G8" s="52"/>
      <c r="H8" s="55">
        <v>1000000</v>
      </c>
      <c r="I8" s="55">
        <v>0</v>
      </c>
      <c r="J8" s="5">
        <f t="shared" si="0"/>
        <v>2137096.7200000002</v>
      </c>
    </row>
    <row r="9" spans="1:12" x14ac:dyDescent="0.25">
      <c r="A9" s="4">
        <v>42709</v>
      </c>
      <c r="B9" s="50"/>
      <c r="C9" s="51" t="s">
        <v>17</v>
      </c>
      <c r="D9" s="51" t="s">
        <v>131</v>
      </c>
      <c r="E9" s="51" t="s">
        <v>125</v>
      </c>
      <c r="F9" s="51" t="s">
        <v>132</v>
      </c>
      <c r="G9" s="52"/>
      <c r="H9" s="55">
        <v>330241.65999999997</v>
      </c>
      <c r="I9" s="55">
        <v>0</v>
      </c>
      <c r="J9" s="56">
        <f t="shared" si="0"/>
        <v>2467338.3800000004</v>
      </c>
      <c r="K9" t="s">
        <v>155</v>
      </c>
    </row>
    <row r="10" spans="1:12" x14ac:dyDescent="0.25">
      <c r="H10" s="55"/>
      <c r="I10" s="55"/>
    </row>
    <row r="11" spans="1:12" x14ac:dyDescent="0.25">
      <c r="A11" s="9"/>
      <c r="F11" s="74" t="s">
        <v>153</v>
      </c>
      <c r="H11" s="55"/>
      <c r="I11" s="55"/>
    </row>
    <row r="12" spans="1:12" x14ac:dyDescent="0.25">
      <c r="F12" s="51" t="s">
        <v>150</v>
      </c>
      <c r="H12" s="55"/>
      <c r="I12" s="55"/>
      <c r="J12" s="5">
        <f>J9</f>
        <v>2467338.3800000004</v>
      </c>
    </row>
    <row r="13" spans="1:12" s="53" customFormat="1" x14ac:dyDescent="0.25">
      <c r="A13" s="62">
        <v>42800</v>
      </c>
      <c r="B13" s="63">
        <v>142</v>
      </c>
      <c r="C13" s="64" t="s">
        <v>22</v>
      </c>
      <c r="D13" s="64" t="s">
        <v>122</v>
      </c>
      <c r="E13" s="64" t="s">
        <v>137</v>
      </c>
      <c r="F13" s="64" t="s">
        <v>138</v>
      </c>
      <c r="G13" s="65"/>
      <c r="H13" s="65">
        <v>570000</v>
      </c>
      <c r="I13" s="71">
        <v>560631.32000000007</v>
      </c>
      <c r="J13" s="70">
        <f>J12+H13-I13</f>
        <v>2476707.0600000005</v>
      </c>
    </row>
    <row r="14" spans="1:12" s="53" customFormat="1" x14ac:dyDescent="0.25">
      <c r="A14" s="62">
        <v>42800</v>
      </c>
      <c r="B14" s="63">
        <v>142</v>
      </c>
      <c r="C14" s="64" t="s">
        <v>23</v>
      </c>
      <c r="D14" s="64" t="s">
        <v>122</v>
      </c>
      <c r="E14" s="64" t="s">
        <v>137</v>
      </c>
      <c r="F14" s="64" t="s">
        <v>139</v>
      </c>
      <c r="G14" s="65"/>
      <c r="H14" s="65">
        <v>1500000</v>
      </c>
      <c r="I14" s="71">
        <v>1479913.42</v>
      </c>
      <c r="J14" s="70">
        <f t="shared" ref="J14:J22" si="1">J13+H14-I14</f>
        <v>2496793.6400000006</v>
      </c>
      <c r="L14" s="70"/>
    </row>
    <row r="15" spans="1:12" s="53" customFormat="1" x14ac:dyDescent="0.25">
      <c r="A15" s="62">
        <v>42853</v>
      </c>
      <c r="B15" s="63">
        <v>152</v>
      </c>
      <c r="C15" s="64" t="s">
        <v>28</v>
      </c>
      <c r="D15" s="64" t="s">
        <v>140</v>
      </c>
      <c r="E15" s="64" t="s">
        <v>137</v>
      </c>
      <c r="F15" s="64" t="s">
        <v>141</v>
      </c>
      <c r="G15" s="65"/>
      <c r="H15" s="65">
        <v>97251.53</v>
      </c>
      <c r="I15" s="71">
        <v>427493.19</v>
      </c>
      <c r="J15" s="70">
        <f t="shared" si="1"/>
        <v>2166551.9800000004</v>
      </c>
    </row>
    <row r="16" spans="1:12" s="53" customFormat="1" x14ac:dyDescent="0.25">
      <c r="A16" s="62">
        <v>42923</v>
      </c>
      <c r="B16" s="63">
        <v>62</v>
      </c>
      <c r="C16" s="64" t="s">
        <v>37</v>
      </c>
      <c r="D16" s="64" t="s">
        <v>122</v>
      </c>
      <c r="E16" s="64" t="s">
        <v>137</v>
      </c>
      <c r="F16" s="64" t="s">
        <v>142</v>
      </c>
      <c r="G16" s="65"/>
      <c r="H16" s="65">
        <v>800000</v>
      </c>
      <c r="I16" s="71">
        <v>766664.82</v>
      </c>
      <c r="J16" s="70">
        <f t="shared" si="1"/>
        <v>2199887.1600000006</v>
      </c>
    </row>
    <row r="17" spans="1:11" s="53" customFormat="1" x14ac:dyDescent="0.25">
      <c r="A17" s="62">
        <v>42923</v>
      </c>
      <c r="B17" s="63">
        <v>62</v>
      </c>
      <c r="C17" s="64" t="s">
        <v>38</v>
      </c>
      <c r="D17" s="64" t="s">
        <v>122</v>
      </c>
      <c r="E17" s="64" t="s">
        <v>137</v>
      </c>
      <c r="F17" s="64" t="s">
        <v>143</v>
      </c>
      <c r="G17" s="65"/>
      <c r="H17" s="65">
        <v>450000</v>
      </c>
      <c r="I17" s="71">
        <v>434578.18</v>
      </c>
      <c r="J17" s="70">
        <f t="shared" si="1"/>
        <v>2215308.9800000004</v>
      </c>
    </row>
    <row r="18" spans="1:11" s="93" customFormat="1" x14ac:dyDescent="0.25">
      <c r="A18" s="87">
        <v>42923</v>
      </c>
      <c r="B18" s="88">
        <v>62</v>
      </c>
      <c r="C18" s="89" t="s">
        <v>39</v>
      </c>
      <c r="D18" s="89" t="s">
        <v>122</v>
      </c>
      <c r="E18" s="89" t="s">
        <v>137</v>
      </c>
      <c r="F18" s="89" t="s">
        <v>144</v>
      </c>
      <c r="G18" s="90"/>
      <c r="H18" s="90">
        <v>400000</v>
      </c>
      <c r="I18" s="91">
        <v>385015.39</v>
      </c>
      <c r="J18" s="92">
        <f t="shared" si="1"/>
        <v>2230293.5900000003</v>
      </c>
    </row>
    <row r="19" spans="1:11" s="53" customFormat="1" x14ac:dyDescent="0.25">
      <c r="A19" s="62">
        <v>42923</v>
      </c>
      <c r="B19" s="63">
        <v>62</v>
      </c>
      <c r="C19" s="64" t="s">
        <v>40</v>
      </c>
      <c r="D19" s="64" t="s">
        <v>122</v>
      </c>
      <c r="E19" s="64" t="s">
        <v>137</v>
      </c>
      <c r="F19" s="64" t="s">
        <v>145</v>
      </c>
      <c r="G19" s="65"/>
      <c r="H19" s="65">
        <v>1000000</v>
      </c>
      <c r="I19" s="71">
        <v>802240.82999999973</v>
      </c>
      <c r="J19" s="70">
        <f t="shared" si="1"/>
        <v>2428052.7600000007</v>
      </c>
    </row>
    <row r="20" spans="1:11" s="53" customFormat="1" x14ac:dyDescent="0.25">
      <c r="A20" s="66">
        <v>42993</v>
      </c>
      <c r="B20" s="67">
        <v>82</v>
      </c>
      <c r="C20" s="68" t="s">
        <v>35</v>
      </c>
      <c r="D20" s="68" t="s">
        <v>146</v>
      </c>
      <c r="E20" s="68" t="s">
        <v>137</v>
      </c>
      <c r="F20" s="68" t="s">
        <v>147</v>
      </c>
      <c r="G20" s="54"/>
      <c r="H20" s="54">
        <v>300000</v>
      </c>
      <c r="I20" s="55">
        <v>296800</v>
      </c>
      <c r="J20" s="70">
        <f t="shared" si="1"/>
        <v>2431252.7600000007</v>
      </c>
    </row>
    <row r="21" spans="1:11" s="69" customFormat="1" x14ac:dyDescent="0.25">
      <c r="A21" s="62">
        <v>42998</v>
      </c>
      <c r="B21" s="63">
        <v>82</v>
      </c>
      <c r="C21" s="64" t="s">
        <v>36</v>
      </c>
      <c r="D21" s="64" t="s">
        <v>148</v>
      </c>
      <c r="E21" s="64" t="s">
        <v>137</v>
      </c>
      <c r="F21" s="64" t="s">
        <v>149</v>
      </c>
      <c r="G21" s="65"/>
      <c r="H21" s="65">
        <v>500000</v>
      </c>
      <c r="I21" s="71">
        <v>0</v>
      </c>
      <c r="J21" s="70">
        <f t="shared" si="1"/>
        <v>2931252.7600000007</v>
      </c>
    </row>
    <row r="22" spans="1:11" x14ac:dyDescent="0.25">
      <c r="F22" s="64" t="s">
        <v>151</v>
      </c>
      <c r="I22" s="3">
        <v>802240.83</v>
      </c>
      <c r="J22" s="72">
        <f t="shared" si="1"/>
        <v>2129011.9300000006</v>
      </c>
      <c r="K22" t="s">
        <v>156</v>
      </c>
    </row>
    <row r="23" spans="1:11" x14ac:dyDescent="0.25">
      <c r="I23" s="3"/>
    </row>
    <row r="24" spans="1:11" x14ac:dyDescent="0.25">
      <c r="J24" s="3"/>
    </row>
    <row r="25" spans="1:11" x14ac:dyDescent="0.25">
      <c r="F25" s="76" t="s">
        <v>154</v>
      </c>
    </row>
    <row r="26" spans="1:11" x14ac:dyDescent="0.25">
      <c r="F26" s="64" t="s">
        <v>150</v>
      </c>
      <c r="J26" s="3">
        <f>J22</f>
        <v>2129011.9300000006</v>
      </c>
    </row>
    <row r="27" spans="1:11" s="61" customFormat="1" x14ac:dyDescent="0.25">
      <c r="A27" s="4">
        <v>43138</v>
      </c>
      <c r="B27" s="50">
        <v>132</v>
      </c>
      <c r="C27" s="51" t="s">
        <v>157</v>
      </c>
      <c r="D27" s="51" t="s">
        <v>158</v>
      </c>
      <c r="E27" s="51" t="s">
        <v>137</v>
      </c>
      <c r="F27" s="51" t="s">
        <v>159</v>
      </c>
      <c r="G27" s="52"/>
      <c r="H27" s="55">
        <v>1500000</v>
      </c>
      <c r="I27" s="55">
        <v>1552273.5</v>
      </c>
      <c r="J27" s="75">
        <f>J26+H27-I27</f>
        <v>2076738.4300000006</v>
      </c>
    </row>
    <row r="28" spans="1:11" s="61" customFormat="1" x14ac:dyDescent="0.25">
      <c r="A28" s="4">
        <v>43140</v>
      </c>
      <c r="B28" s="50">
        <v>132</v>
      </c>
      <c r="C28" s="51" t="s">
        <v>160</v>
      </c>
      <c r="D28" s="51" t="s">
        <v>122</v>
      </c>
      <c r="E28" s="51" t="s">
        <v>137</v>
      </c>
      <c r="F28" s="51" t="s">
        <v>161</v>
      </c>
      <c r="G28" s="52"/>
      <c r="H28" s="55">
        <v>150000</v>
      </c>
      <c r="I28" s="55">
        <v>51493.06</v>
      </c>
      <c r="J28" s="75">
        <f t="shared" ref="J28:J43" si="2">J27+H28-I28</f>
        <v>2175245.3700000006</v>
      </c>
    </row>
    <row r="29" spans="1:11" s="61" customFormat="1" x14ac:dyDescent="0.25">
      <c r="A29" s="4">
        <v>43140</v>
      </c>
      <c r="B29" s="50">
        <v>132</v>
      </c>
      <c r="C29" s="51" t="s">
        <v>162</v>
      </c>
      <c r="D29" s="51" t="s">
        <v>122</v>
      </c>
      <c r="E29" s="51" t="s">
        <v>137</v>
      </c>
      <c r="F29" s="51" t="s">
        <v>163</v>
      </c>
      <c r="G29" s="52"/>
      <c r="H29" s="55">
        <v>1000000</v>
      </c>
      <c r="I29" s="55">
        <v>926736.95000000007</v>
      </c>
      <c r="J29" s="75">
        <f t="shared" si="2"/>
        <v>2248508.4200000004</v>
      </c>
    </row>
    <row r="30" spans="1:11" s="61" customFormat="1" x14ac:dyDescent="0.25">
      <c r="A30" s="4">
        <v>43140</v>
      </c>
      <c r="B30" s="50">
        <v>132</v>
      </c>
      <c r="C30" s="51" t="s">
        <v>164</v>
      </c>
      <c r="D30" s="51" t="s">
        <v>122</v>
      </c>
      <c r="E30" s="51" t="s">
        <v>137</v>
      </c>
      <c r="F30" s="51" t="s">
        <v>165</v>
      </c>
      <c r="G30" s="52"/>
      <c r="H30" s="55">
        <v>150000</v>
      </c>
      <c r="I30" s="55">
        <v>104586.04999999999</v>
      </c>
      <c r="J30" s="75">
        <f t="shared" si="2"/>
        <v>2293922.3700000006</v>
      </c>
    </row>
    <row r="31" spans="1:11" s="61" customFormat="1" x14ac:dyDescent="0.25">
      <c r="A31" s="4">
        <v>43167</v>
      </c>
      <c r="B31" s="50">
        <v>142</v>
      </c>
      <c r="C31" s="51" t="s">
        <v>166</v>
      </c>
      <c r="D31" s="51" t="s">
        <v>167</v>
      </c>
      <c r="E31" s="51" t="s">
        <v>129</v>
      </c>
      <c r="F31" s="51" t="s">
        <v>168</v>
      </c>
      <c r="G31" s="52"/>
      <c r="H31" s="55">
        <v>250000</v>
      </c>
      <c r="I31" s="55">
        <v>252682.88999999998</v>
      </c>
      <c r="J31" s="75">
        <f t="shared" si="2"/>
        <v>2291239.4800000004</v>
      </c>
    </row>
    <row r="32" spans="1:11" s="61" customFormat="1" x14ac:dyDescent="0.25">
      <c r="A32" s="4">
        <v>43210</v>
      </c>
      <c r="B32" s="50">
        <v>152</v>
      </c>
      <c r="C32" s="51" t="s">
        <v>169</v>
      </c>
      <c r="D32" s="51" t="s">
        <v>122</v>
      </c>
      <c r="E32" s="51" t="s">
        <v>129</v>
      </c>
      <c r="F32" s="51" t="s">
        <v>170</v>
      </c>
      <c r="G32" s="52"/>
      <c r="H32" s="55">
        <v>420000</v>
      </c>
      <c r="I32" s="55">
        <v>437122.38</v>
      </c>
      <c r="J32" s="75">
        <f t="shared" si="2"/>
        <v>2274117.1000000006</v>
      </c>
    </row>
    <row r="33" spans="1:11" s="61" customFormat="1" x14ac:dyDescent="0.25">
      <c r="A33" s="4">
        <v>43210</v>
      </c>
      <c r="B33" s="50">
        <v>152</v>
      </c>
      <c r="C33" s="51" t="s">
        <v>171</v>
      </c>
      <c r="D33" s="51" t="s">
        <v>122</v>
      </c>
      <c r="E33" s="51" t="s">
        <v>129</v>
      </c>
      <c r="F33" s="51" t="s">
        <v>172</v>
      </c>
      <c r="G33" s="52"/>
      <c r="H33" s="55">
        <v>500000</v>
      </c>
      <c r="I33" s="55">
        <v>160431.4</v>
      </c>
      <c r="J33" s="75">
        <f t="shared" si="2"/>
        <v>2613685.7000000007</v>
      </c>
    </row>
    <row r="34" spans="1:11" s="61" customFormat="1" x14ac:dyDescent="0.25">
      <c r="A34" s="4">
        <v>43237</v>
      </c>
      <c r="B34" s="50">
        <v>42</v>
      </c>
      <c r="C34" s="51" t="s">
        <v>173</v>
      </c>
      <c r="D34" s="51" t="s">
        <v>174</v>
      </c>
      <c r="E34" s="51" t="s">
        <v>137</v>
      </c>
      <c r="F34" s="51" t="s">
        <v>175</v>
      </c>
      <c r="G34" s="52"/>
      <c r="H34" s="55">
        <v>70000</v>
      </c>
      <c r="I34" s="55">
        <v>0</v>
      </c>
      <c r="J34" s="75">
        <f t="shared" si="2"/>
        <v>2683685.7000000007</v>
      </c>
    </row>
    <row r="35" spans="1:11" s="61" customFormat="1" x14ac:dyDescent="0.25">
      <c r="A35" s="4">
        <v>43297</v>
      </c>
      <c r="B35" s="50">
        <v>62</v>
      </c>
      <c r="C35" s="51" t="s">
        <v>176</v>
      </c>
      <c r="D35" s="51" t="s">
        <v>122</v>
      </c>
      <c r="E35" s="51" t="s">
        <v>129</v>
      </c>
      <c r="F35" s="51" t="s">
        <v>177</v>
      </c>
      <c r="G35" s="52"/>
      <c r="H35" s="55">
        <v>550000</v>
      </c>
      <c r="I35" s="55">
        <v>550000</v>
      </c>
      <c r="J35" s="75">
        <f t="shared" si="2"/>
        <v>2683685.7000000007</v>
      </c>
    </row>
    <row r="36" spans="1:11" s="61" customFormat="1" x14ac:dyDescent="0.25">
      <c r="A36" s="57">
        <v>43327</v>
      </c>
      <c r="B36" s="58">
        <v>72</v>
      </c>
      <c r="C36" s="59" t="s">
        <v>178</v>
      </c>
      <c r="D36" s="59" t="s">
        <v>122</v>
      </c>
      <c r="E36" s="59" t="s">
        <v>137</v>
      </c>
      <c r="F36" s="59" t="s">
        <v>179</v>
      </c>
      <c r="G36" s="60"/>
      <c r="H36" s="71">
        <v>218600</v>
      </c>
      <c r="I36" s="71">
        <v>212547.81</v>
      </c>
      <c r="J36" s="75">
        <f t="shared" si="2"/>
        <v>2689737.8900000006</v>
      </c>
    </row>
    <row r="37" spans="1:11" s="61" customFormat="1" x14ac:dyDescent="0.25">
      <c r="A37" s="57">
        <v>43327</v>
      </c>
      <c r="B37" s="58">
        <v>72</v>
      </c>
      <c r="C37" s="59" t="s">
        <v>180</v>
      </c>
      <c r="D37" s="59" t="s">
        <v>181</v>
      </c>
      <c r="E37" s="59" t="s">
        <v>137</v>
      </c>
      <c r="F37" s="59" t="s">
        <v>182</v>
      </c>
      <c r="G37" s="60"/>
      <c r="H37" s="71">
        <v>400000</v>
      </c>
      <c r="I37" s="71">
        <v>100000</v>
      </c>
      <c r="J37" s="75">
        <f t="shared" si="2"/>
        <v>2989737.8900000006</v>
      </c>
    </row>
    <row r="38" spans="1:11" s="61" customFormat="1" x14ac:dyDescent="0.25">
      <c r="A38" s="57">
        <v>43327</v>
      </c>
      <c r="B38" s="58">
        <v>72</v>
      </c>
      <c r="C38" s="59" t="s">
        <v>183</v>
      </c>
      <c r="D38" s="59" t="s">
        <v>184</v>
      </c>
      <c r="E38" s="59" t="s">
        <v>137</v>
      </c>
      <c r="F38" s="59" t="s">
        <v>185</v>
      </c>
      <c r="G38" s="60"/>
      <c r="H38" s="71">
        <v>400000</v>
      </c>
      <c r="I38" s="71">
        <v>400353</v>
      </c>
      <c r="J38" s="75">
        <f t="shared" si="2"/>
        <v>2989384.8900000006</v>
      </c>
    </row>
    <row r="39" spans="1:11" s="61" customFormat="1" x14ac:dyDescent="0.25">
      <c r="A39" s="4">
        <v>43413</v>
      </c>
      <c r="B39" s="50">
        <v>102</v>
      </c>
      <c r="C39" s="51" t="s">
        <v>186</v>
      </c>
      <c r="D39" s="51" t="s">
        <v>167</v>
      </c>
      <c r="E39" s="51" t="s">
        <v>137</v>
      </c>
      <c r="F39" s="51" t="s">
        <v>187</v>
      </c>
      <c r="G39" s="52"/>
      <c r="H39" s="55">
        <v>1500000</v>
      </c>
      <c r="I39" s="55">
        <v>0</v>
      </c>
      <c r="J39" s="75">
        <f t="shared" si="2"/>
        <v>4489384.8900000006</v>
      </c>
    </row>
    <row r="40" spans="1:11" s="61" customFormat="1" x14ac:dyDescent="0.25">
      <c r="A40" s="4">
        <v>43413</v>
      </c>
      <c r="B40" s="50">
        <v>102</v>
      </c>
      <c r="C40" s="51" t="s">
        <v>188</v>
      </c>
      <c r="D40" s="51" t="s">
        <v>167</v>
      </c>
      <c r="E40" s="51" t="s">
        <v>137</v>
      </c>
      <c r="F40" s="51" t="s">
        <v>189</v>
      </c>
      <c r="G40" s="52"/>
      <c r="H40" s="55">
        <v>800000</v>
      </c>
      <c r="I40" s="55">
        <v>498366</v>
      </c>
      <c r="J40" s="75">
        <f t="shared" si="2"/>
        <v>4791018.8900000006</v>
      </c>
    </row>
    <row r="41" spans="1:11" s="61" customFormat="1" x14ac:dyDescent="0.25">
      <c r="A41" s="4">
        <v>43413</v>
      </c>
      <c r="B41" s="50">
        <v>102</v>
      </c>
      <c r="C41" s="51" t="s">
        <v>190</v>
      </c>
      <c r="D41" s="51" t="s">
        <v>167</v>
      </c>
      <c r="E41" s="51" t="s">
        <v>137</v>
      </c>
      <c r="F41" s="51" t="s">
        <v>191</v>
      </c>
      <c r="G41" s="52"/>
      <c r="H41" s="55">
        <v>1200000</v>
      </c>
      <c r="I41" s="55">
        <v>0</v>
      </c>
      <c r="J41" s="75">
        <f t="shared" si="2"/>
        <v>5991018.8900000006</v>
      </c>
    </row>
    <row r="42" spans="1:11" x14ac:dyDescent="0.25">
      <c r="F42" s="51" t="s">
        <v>192</v>
      </c>
      <c r="H42" s="55"/>
      <c r="I42" s="55">
        <v>486555.08999999997</v>
      </c>
      <c r="J42" s="75">
        <f t="shared" si="2"/>
        <v>5504463.8000000007</v>
      </c>
    </row>
    <row r="43" spans="1:11" x14ac:dyDescent="0.25">
      <c r="F43" s="51" t="s">
        <v>151</v>
      </c>
      <c r="H43" s="3"/>
      <c r="I43" s="3">
        <v>675466.59</v>
      </c>
      <c r="J43" s="75">
        <f t="shared" si="2"/>
        <v>4828997.2100000009</v>
      </c>
    </row>
    <row r="44" spans="1:11" x14ac:dyDescent="0.25">
      <c r="F44" s="51" t="s">
        <v>193</v>
      </c>
      <c r="H44" s="3"/>
      <c r="I44" s="3">
        <v>34000</v>
      </c>
      <c r="J44" s="77">
        <f>J43+H44-I44</f>
        <v>4794997.2100000009</v>
      </c>
      <c r="K44" t="s">
        <v>194</v>
      </c>
    </row>
    <row r="45" spans="1:11" x14ac:dyDescent="0.25">
      <c r="H45" s="3"/>
      <c r="I45" s="3"/>
      <c r="J45" s="3"/>
    </row>
    <row r="46" spans="1:11" x14ac:dyDescent="0.25">
      <c r="I46" s="3"/>
      <c r="J46" s="3"/>
    </row>
    <row r="47" spans="1:11" x14ac:dyDescent="0.25">
      <c r="I47" s="3"/>
      <c r="J47" s="3"/>
    </row>
    <row r="48" spans="1:11" x14ac:dyDescent="0.25">
      <c r="I48" s="3"/>
      <c r="J48" s="3"/>
    </row>
    <row r="49" spans="9:10" x14ac:dyDescent="0.25">
      <c r="I49" s="3"/>
      <c r="J49" s="3"/>
    </row>
    <row r="50" spans="9:10" x14ac:dyDescent="0.25">
      <c r="I50" s="3"/>
      <c r="J50" s="3"/>
    </row>
    <row r="51" spans="9:10" x14ac:dyDescent="0.25">
      <c r="I51" s="3"/>
      <c r="J51" s="3"/>
    </row>
    <row r="52" spans="9:10" x14ac:dyDescent="0.25">
      <c r="I52" s="3"/>
      <c r="J52" s="3"/>
    </row>
    <row r="53" spans="9:10" x14ac:dyDescent="0.25">
      <c r="I53" s="3"/>
      <c r="J53" s="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25"/>
  <sheetViews>
    <sheetView workbookViewId="0">
      <selection activeCell="B10" sqref="B10:B11"/>
    </sheetView>
  </sheetViews>
  <sheetFormatPr defaultRowHeight="15" x14ac:dyDescent="0.25"/>
  <cols>
    <col min="1" max="1" width="32.140625" bestFit="1" customWidth="1"/>
    <col min="2" max="7" width="22" customWidth="1"/>
  </cols>
  <sheetData>
    <row r="1" spans="1:6" ht="16.5" thickBot="1" x14ac:dyDescent="0.3">
      <c r="A1" s="25" t="s">
        <v>53</v>
      </c>
    </row>
    <row r="2" spans="1:6" ht="16.5" thickBot="1" x14ac:dyDescent="0.3">
      <c r="A2" s="162" t="s">
        <v>54</v>
      </c>
      <c r="B2" s="163"/>
      <c r="C2" s="162" t="s">
        <v>55</v>
      </c>
      <c r="D2" s="163"/>
      <c r="E2" s="162" t="s">
        <v>56</v>
      </c>
      <c r="F2" s="163"/>
    </row>
    <row r="3" spans="1:6" ht="16.5" thickBot="1" x14ac:dyDescent="0.3">
      <c r="A3" s="26" t="s">
        <v>57</v>
      </c>
      <c r="B3" s="27" t="s">
        <v>58</v>
      </c>
      <c r="C3" s="27" t="s">
        <v>57</v>
      </c>
      <c r="D3" s="27" t="s">
        <v>58</v>
      </c>
      <c r="E3" s="27" t="s">
        <v>57</v>
      </c>
      <c r="F3" s="27" t="s">
        <v>58</v>
      </c>
    </row>
    <row r="4" spans="1:6" ht="25.5" x14ac:dyDescent="0.25">
      <c r="A4" s="28" t="s">
        <v>59</v>
      </c>
      <c r="B4" s="30" t="s">
        <v>61</v>
      </c>
      <c r="C4" s="32" t="s">
        <v>62</v>
      </c>
      <c r="D4" s="34" t="s">
        <v>64</v>
      </c>
      <c r="E4" s="36" t="s">
        <v>65</v>
      </c>
      <c r="F4" s="150">
        <v>2018</v>
      </c>
    </row>
    <row r="5" spans="1:6" ht="15.75" thickBot="1" x14ac:dyDescent="0.3">
      <c r="A5" s="29" t="s">
        <v>60</v>
      </c>
      <c r="B5" s="31">
        <v>42613</v>
      </c>
      <c r="C5" s="33" t="s">
        <v>63</v>
      </c>
      <c r="D5" s="35">
        <v>43190</v>
      </c>
      <c r="E5" s="37" t="s">
        <v>66</v>
      </c>
      <c r="F5" s="151"/>
    </row>
    <row r="6" spans="1:6" ht="25.5" x14ac:dyDescent="0.25">
      <c r="A6" s="28" t="s">
        <v>67</v>
      </c>
      <c r="B6" s="30" t="s">
        <v>69</v>
      </c>
      <c r="C6" s="32" t="s">
        <v>70</v>
      </c>
      <c r="D6" s="34" t="s">
        <v>72</v>
      </c>
      <c r="E6" s="36" t="s">
        <v>73</v>
      </c>
      <c r="F6" s="38">
        <v>2018</v>
      </c>
    </row>
    <row r="7" spans="1:6" ht="15.75" thickBot="1" x14ac:dyDescent="0.3">
      <c r="A7" s="29" t="s">
        <v>68</v>
      </c>
      <c r="B7" s="31">
        <v>42811</v>
      </c>
      <c r="C7" s="33" t="s">
        <v>71</v>
      </c>
      <c r="D7" s="35">
        <v>43069</v>
      </c>
      <c r="E7" s="37" t="s">
        <v>74</v>
      </c>
      <c r="F7" s="39" t="s">
        <v>75</v>
      </c>
    </row>
    <row r="8" spans="1:6" ht="25.5" x14ac:dyDescent="0.25">
      <c r="A8" s="28" t="s">
        <v>76</v>
      </c>
      <c r="B8" s="30" t="s">
        <v>78</v>
      </c>
      <c r="C8" s="32" t="s">
        <v>79</v>
      </c>
      <c r="D8" s="34" t="s">
        <v>81</v>
      </c>
      <c r="E8" s="36" t="s">
        <v>79</v>
      </c>
      <c r="F8" s="38">
        <v>2018</v>
      </c>
    </row>
    <row r="9" spans="1:6" ht="15.75" thickBot="1" x14ac:dyDescent="0.3">
      <c r="A9" s="29" t="s">
        <v>77</v>
      </c>
      <c r="B9" s="40">
        <v>42826</v>
      </c>
      <c r="C9" s="33" t="s">
        <v>80</v>
      </c>
      <c r="D9" s="35">
        <v>43066</v>
      </c>
      <c r="E9" s="37" t="s">
        <v>82</v>
      </c>
      <c r="F9" s="39" t="s">
        <v>75</v>
      </c>
    </row>
    <row r="10" spans="1:6" ht="25.5" x14ac:dyDescent="0.25">
      <c r="A10" s="41" t="s">
        <v>83</v>
      </c>
      <c r="B10" s="160">
        <v>42811</v>
      </c>
      <c r="C10" s="158"/>
      <c r="D10" s="148"/>
      <c r="E10" s="36" t="s">
        <v>85</v>
      </c>
      <c r="F10" s="38">
        <v>2018</v>
      </c>
    </row>
    <row r="11" spans="1:6" ht="15.75" thickBot="1" x14ac:dyDescent="0.3">
      <c r="A11" s="29" t="s">
        <v>84</v>
      </c>
      <c r="B11" s="161"/>
      <c r="C11" s="159"/>
      <c r="D11" s="149"/>
      <c r="E11" s="37" t="s">
        <v>82</v>
      </c>
      <c r="F11" s="39" t="s">
        <v>75</v>
      </c>
    </row>
    <row r="12" spans="1:6" ht="25.5" x14ac:dyDescent="0.25">
      <c r="A12" s="41" t="s">
        <v>86</v>
      </c>
      <c r="B12" s="160">
        <v>42842</v>
      </c>
      <c r="C12" s="158"/>
      <c r="D12" s="148"/>
      <c r="E12" s="36" t="s">
        <v>70</v>
      </c>
      <c r="F12" s="38">
        <v>2018</v>
      </c>
    </row>
    <row r="13" spans="1:6" ht="15.75" thickBot="1" x14ac:dyDescent="0.3">
      <c r="A13" s="29" t="s">
        <v>84</v>
      </c>
      <c r="B13" s="161"/>
      <c r="C13" s="159"/>
      <c r="D13" s="149"/>
      <c r="E13" s="37" t="s">
        <v>82</v>
      </c>
      <c r="F13" s="39" t="s">
        <v>75</v>
      </c>
    </row>
    <row r="14" spans="1:6" ht="25.5" x14ac:dyDescent="0.25">
      <c r="A14" s="41" t="s">
        <v>87</v>
      </c>
      <c r="B14" s="160">
        <v>42842</v>
      </c>
      <c r="C14" s="158"/>
      <c r="D14" s="148"/>
      <c r="E14" s="36" t="s">
        <v>89</v>
      </c>
      <c r="F14" s="38">
        <v>2018</v>
      </c>
    </row>
    <row r="15" spans="1:6" ht="15.75" thickBot="1" x14ac:dyDescent="0.3">
      <c r="A15" s="29" t="s">
        <v>88</v>
      </c>
      <c r="B15" s="161"/>
      <c r="C15" s="159"/>
      <c r="D15" s="149"/>
      <c r="E15" s="37" t="s">
        <v>82</v>
      </c>
      <c r="F15" s="39" t="s">
        <v>75</v>
      </c>
    </row>
    <row r="16" spans="1:6" ht="25.5" x14ac:dyDescent="0.25">
      <c r="A16" s="28" t="s">
        <v>90</v>
      </c>
      <c r="B16" s="154" t="s">
        <v>92</v>
      </c>
      <c r="C16" s="158"/>
      <c r="D16" s="148"/>
      <c r="E16" s="36" t="s">
        <v>93</v>
      </c>
      <c r="F16" s="38">
        <v>2018</v>
      </c>
    </row>
    <row r="17" spans="1:6" ht="15.75" thickBot="1" x14ac:dyDescent="0.3">
      <c r="A17" s="29" t="s">
        <v>91</v>
      </c>
      <c r="B17" s="155"/>
      <c r="C17" s="159"/>
      <c r="D17" s="149"/>
      <c r="E17" s="37" t="s">
        <v>94</v>
      </c>
      <c r="F17" s="39" t="s">
        <v>75</v>
      </c>
    </row>
    <row r="18" spans="1:6" x14ac:dyDescent="0.25">
      <c r="A18" s="28" t="s">
        <v>95</v>
      </c>
      <c r="B18" s="154" t="s">
        <v>97</v>
      </c>
      <c r="C18" s="158"/>
      <c r="D18" s="148"/>
      <c r="E18" s="156"/>
      <c r="F18" s="150"/>
    </row>
    <row r="19" spans="1:6" ht="15.75" thickBot="1" x14ac:dyDescent="0.3">
      <c r="A19" s="29" t="s">
        <v>96</v>
      </c>
      <c r="B19" s="155"/>
      <c r="C19" s="159"/>
      <c r="D19" s="149"/>
      <c r="E19" s="157"/>
      <c r="F19" s="151"/>
    </row>
    <row r="20" spans="1:6" x14ac:dyDescent="0.25">
      <c r="A20" s="28" t="s">
        <v>85</v>
      </c>
      <c r="B20" s="30" t="s">
        <v>99</v>
      </c>
      <c r="C20" s="158"/>
      <c r="D20" s="148"/>
      <c r="E20" s="150"/>
      <c r="F20" s="152"/>
    </row>
    <row r="21" spans="1:6" ht="15.75" thickBot="1" x14ac:dyDescent="0.3">
      <c r="A21" s="29" t="s">
        <v>98</v>
      </c>
      <c r="B21" s="31">
        <v>43008</v>
      </c>
      <c r="C21" s="159"/>
      <c r="D21" s="149"/>
      <c r="E21" s="151"/>
      <c r="F21" s="153"/>
    </row>
    <row r="22" spans="1:6" x14ac:dyDescent="0.25">
      <c r="A22" s="28" t="s">
        <v>100</v>
      </c>
      <c r="B22" s="30" t="s">
        <v>102</v>
      </c>
      <c r="C22" s="146"/>
      <c r="D22" s="148"/>
      <c r="E22" s="150"/>
      <c r="F22" s="152"/>
    </row>
    <row r="23" spans="1:6" ht="15.75" thickBot="1" x14ac:dyDescent="0.3">
      <c r="A23" s="29" t="s">
        <v>101</v>
      </c>
      <c r="B23" s="40">
        <v>42979</v>
      </c>
      <c r="C23" s="147"/>
      <c r="D23" s="149"/>
      <c r="E23" s="151"/>
      <c r="F23" s="153"/>
    </row>
    <row r="24" spans="1:6" x14ac:dyDescent="0.25">
      <c r="A24" s="28" t="s">
        <v>103</v>
      </c>
      <c r="B24" s="154" t="s">
        <v>105</v>
      </c>
      <c r="C24" s="146"/>
      <c r="D24" s="148"/>
      <c r="E24" s="150"/>
      <c r="F24" s="152"/>
    </row>
    <row r="25" spans="1:6" ht="15.75" thickBot="1" x14ac:dyDescent="0.3">
      <c r="A25" s="29" t="s">
        <v>104</v>
      </c>
      <c r="B25" s="155"/>
      <c r="C25" s="147"/>
      <c r="D25" s="149"/>
      <c r="E25" s="151"/>
      <c r="F25" s="153"/>
    </row>
  </sheetData>
  <mergeCells count="34">
    <mergeCell ref="A2:B2"/>
    <mergeCell ref="C2:D2"/>
    <mergeCell ref="E2:F2"/>
    <mergeCell ref="F4:F5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Sheet1</vt:lpstr>
      <vt:lpstr>2016</vt:lpstr>
      <vt:lpstr>2017</vt:lpstr>
      <vt:lpstr>2018</vt:lpstr>
      <vt:lpstr>2019</vt:lpstr>
      <vt:lpstr>2020</vt:lpstr>
      <vt:lpstr>Hotel Fee Cash Flow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2020-07-10T01:24:07Z</cp:lastPrinted>
  <dcterms:created xsi:type="dcterms:W3CDTF">2017-05-12T08:42:19Z</dcterms:created>
  <dcterms:modified xsi:type="dcterms:W3CDTF">2021-02-23T06:56:22Z</dcterms:modified>
</cp:coreProperties>
</file>