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6FB60B82-5CB6-4BB0-8850-3CDF9D8880C1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2016" sheetId="1" r:id="rId1"/>
    <sheet name="2017" sheetId="3" r:id="rId2"/>
    <sheet name="2018" sheetId="2" r:id="rId3"/>
    <sheet name="2019" sheetId="4" r:id="rId4"/>
    <sheet name="2020" sheetId="5" r:id="rId5"/>
    <sheet name="Sheet1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9" i="5" l="1"/>
  <c r="H38" i="5" l="1"/>
  <c r="H37" i="5"/>
  <c r="H40" i="4"/>
  <c r="I55" i="4"/>
  <c r="H39" i="4"/>
  <c r="J54" i="4" l="1"/>
  <c r="H54" i="4"/>
  <c r="I56" i="4" l="1"/>
  <c r="I54" i="4"/>
  <c r="G55" i="2" l="1"/>
  <c r="H73" i="2"/>
  <c r="H51" i="2"/>
  <c r="H48" i="2"/>
  <c r="H49" i="2"/>
  <c r="H52" i="2"/>
  <c r="I51" i="2"/>
  <c r="I72" i="2"/>
  <c r="I51" i="3" l="1"/>
  <c r="I52" i="3"/>
  <c r="I53" i="3"/>
  <c r="K53" i="3" s="1"/>
  <c r="G51" i="3" l="1"/>
  <c r="H51" i="3"/>
  <c r="K41" i="3" l="1"/>
  <c r="K6" i="3"/>
  <c r="H52" i="3" l="1"/>
  <c r="H46" i="1"/>
  <c r="H45" i="1"/>
  <c r="G44" i="5" l="1"/>
  <c r="I61" i="5" l="1"/>
  <c r="H55" i="5" l="1"/>
  <c r="G45" i="5"/>
  <c r="J85" i="5" l="1"/>
  <c r="J82" i="5"/>
  <c r="J83" i="5"/>
  <c r="J84" i="5"/>
  <c r="J65" i="5"/>
  <c r="J64" i="5"/>
  <c r="J62" i="5"/>
  <c r="J61" i="5"/>
  <c r="J72" i="5"/>
  <c r="H66" i="5" l="1"/>
  <c r="H63" i="5"/>
  <c r="I65" i="5" l="1"/>
  <c r="I64" i="5"/>
  <c r="I62" i="5"/>
  <c r="K44" i="3" l="1"/>
  <c r="K43" i="3" l="1"/>
  <c r="K101" i="5" l="1"/>
  <c r="K100" i="5"/>
  <c r="K99" i="5"/>
  <c r="K98" i="5"/>
  <c r="J99" i="5"/>
  <c r="J100" i="5"/>
  <c r="J101" i="5"/>
  <c r="J98" i="5"/>
  <c r="H101" i="5"/>
  <c r="I101" i="5"/>
  <c r="G101" i="5"/>
  <c r="J95" i="5"/>
  <c r="J94" i="5"/>
  <c r="J93" i="5"/>
  <c r="H95" i="5"/>
  <c r="I95" i="5"/>
  <c r="G95" i="5"/>
  <c r="N70" i="4"/>
  <c r="M71" i="4"/>
  <c r="L71" i="4"/>
  <c r="I39" i="4"/>
  <c r="F3" i="6" l="1"/>
  <c r="E16" i="6"/>
  <c r="E18" i="6"/>
  <c r="E20" i="6"/>
  <c r="C23" i="6"/>
  <c r="E8" i="6" l="1"/>
  <c r="E9" i="6"/>
  <c r="E10" i="6"/>
  <c r="E11" i="6"/>
  <c r="E12" i="6"/>
  <c r="E7" i="6"/>
  <c r="E14" i="6" l="1"/>
  <c r="E13" i="6"/>
  <c r="E23" i="6" s="1"/>
  <c r="I57" i="4" l="1"/>
  <c r="D23" i="6"/>
  <c r="B23" i="6"/>
  <c r="D3" i="6"/>
  <c r="C3" i="6"/>
  <c r="C25" i="6" s="1"/>
  <c r="B3" i="6"/>
  <c r="C39" i="6" s="1"/>
  <c r="D39" i="6" s="1"/>
  <c r="M48" i="4"/>
  <c r="D25" i="6" l="1"/>
  <c r="B25" i="6"/>
  <c r="E3" i="6"/>
  <c r="E25" i="6" s="1"/>
  <c r="J55" i="4" l="1"/>
  <c r="I63" i="5" l="1"/>
  <c r="I66" i="5" l="1"/>
  <c r="J63" i="5" l="1"/>
  <c r="J66" i="5" l="1"/>
  <c r="L66" i="5" s="1"/>
  <c r="I52" i="2"/>
  <c r="I56" i="3"/>
  <c r="I73" i="2" l="1"/>
  <c r="J39" i="4" l="1"/>
  <c r="J13" i="5" l="1"/>
  <c r="H74" i="2" l="1"/>
  <c r="H51" i="5" l="1"/>
  <c r="K43" i="4" l="1"/>
  <c r="J56" i="4"/>
  <c r="G50" i="4" l="1"/>
  <c r="H57" i="4" l="1"/>
  <c r="G72" i="2" l="1"/>
  <c r="H64" i="2"/>
  <c r="H72" i="2"/>
  <c r="I53" i="4"/>
  <c r="I59" i="4" l="1"/>
  <c r="M54" i="4" l="1"/>
  <c r="J57" i="4"/>
  <c r="M55" i="4" l="1"/>
  <c r="M56" i="4" s="1"/>
  <c r="L43" i="4" s="1"/>
  <c r="O55" i="4"/>
  <c r="I74" i="2" l="1"/>
  <c r="I77" i="2" s="1"/>
  <c r="G74" i="2"/>
  <c r="G80" i="2" s="1"/>
  <c r="I46" i="1" l="1"/>
  <c r="H44" i="1"/>
  <c r="I61" i="3"/>
  <c r="I66" i="3" s="1"/>
  <c r="H65" i="2" l="1"/>
  <c r="I50" i="3" l="1"/>
  <c r="H98" i="2" l="1"/>
  <c r="I98" i="2"/>
  <c r="G98" i="2"/>
  <c r="H40" i="1" l="1"/>
  <c r="G32" i="1" l="1"/>
  <c r="G40" i="1" s="1"/>
  <c r="G45" i="1" s="1"/>
  <c r="I45" i="1" s="1"/>
  <c r="H53" i="3" l="1"/>
  <c r="G53" i="3" l="1"/>
  <c r="G7" i="3" l="1"/>
  <c r="G47" i="1" l="1"/>
  <c r="G53" i="1" s="1"/>
  <c r="I47" i="1" l="1"/>
  <c r="H47" i="1"/>
</calcChain>
</file>

<file path=xl/sharedStrings.xml><?xml version="1.0" encoding="utf-8"?>
<sst xmlns="http://schemas.openxmlformats.org/spreadsheetml/2006/main" count="810" uniqueCount="433">
  <si>
    <t xml:space="preserve">DEFERRED INCOME - GRANT                 </t>
  </si>
  <si>
    <t>Date : 07/10/2016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</si>
  <si>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</si>
  <si>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</si>
  <si>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</si>
  <si>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</si>
  <si>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</si>
  <si>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</si>
  <si>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</si>
  <si>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</si>
  <si>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</si>
  <si>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</si>
  <si>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</si>
  <si>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OR00646</t>
  </si>
  <si>
    <t>EFT</t>
  </si>
  <si>
    <t>JABATAN KEWANAGAN NEGERI</t>
  </si>
  <si>
    <t>WTM CONNECT ASIA FUND</t>
  </si>
  <si>
    <t>JV16/01/12</t>
  </si>
  <si>
    <t/>
  </si>
  <si>
    <t>BEING ADJUSMENT FOR THE MONTH OF JAN'16</t>
  </si>
  <si>
    <t>JV16/02/09</t>
  </si>
  <si>
    <t>BEING ADJUSTMENT FOR THE MONTH OF FEB</t>
  </si>
  <si>
    <t>OR00662</t>
  </si>
  <si>
    <t>JABATAN KEWANGAN NEGERI</t>
  </si>
  <si>
    <t>GRANT FOR ITB ASIA 2015</t>
  </si>
  <si>
    <t>JV16/03/06</t>
  </si>
  <si>
    <t>BEING ADJUSTMENT FOR THE MONTH</t>
  </si>
  <si>
    <t>OF MAR'16</t>
  </si>
  <si>
    <t>OR00668</t>
  </si>
  <si>
    <t>PERBADANAN PEMBANGUNAN P.PINANG</t>
  </si>
  <si>
    <t>FUND FROM STATE GOVT - 1ST BATCH</t>
  </si>
  <si>
    <t>JV16/04/08</t>
  </si>
  <si>
    <t>OF APR'16</t>
  </si>
  <si>
    <t>OR00678</t>
  </si>
  <si>
    <t>PERBADANAN PEMBANGUNAN PULAU PINANG</t>
  </si>
  <si>
    <t>JV16/05/11</t>
  </si>
  <si>
    <t>BEING ADJUSTMENT FOR THE MONTH OF MAY'16</t>
  </si>
  <si>
    <t>OR00689</t>
  </si>
  <si>
    <t>WORLD TRAVEL MART CONNECT ASIA-BOOTH PMT</t>
  </si>
  <si>
    <t>OR00690</t>
  </si>
  <si>
    <t>EFT0831352</t>
  </si>
  <si>
    <t>GRANT FROM STATE GOVT - CHINA MKTG</t>
  </si>
  <si>
    <t>OR00691</t>
  </si>
  <si>
    <t>FUND FROM STATE GOVT - 2ND BATCH</t>
  </si>
  <si>
    <t>JV16/06/09</t>
  </si>
  <si>
    <t>OF JUNE'16</t>
  </si>
  <si>
    <t>JV16/07/08</t>
  </si>
  <si>
    <t>BEING ADJUSTMENT FOR THE MONTH JULY'16</t>
  </si>
  <si>
    <t>JV16/08/09</t>
  </si>
  <si>
    <t>BEING REVERSE OF EXPENSES ACCRUED</t>
  </si>
  <si>
    <t>IN YE 2015</t>
  </si>
  <si>
    <t>JV16/08/08</t>
  </si>
  <si>
    <t>BEING ADJUSTMENT FOR THE MONTH OF AUG'16</t>
  </si>
  <si>
    <t>OR00695</t>
  </si>
  <si>
    <t>BENDAHARI NEGERI P.PINANG</t>
  </si>
  <si>
    <t>GRANT FOR ITB ASIA</t>
  </si>
  <si>
    <t>OR00698</t>
  </si>
  <si>
    <t>2ND BATCH GRANT</t>
  </si>
  <si>
    <t>OR00700</t>
  </si>
  <si>
    <t>SPECIAL GRANT FOR CHINA MARKET</t>
  </si>
  <si>
    <t>JV16/09/08</t>
  </si>
  <si>
    <t>BEING ADJUSTMENT FOR THE MONTH SEPT'16</t>
  </si>
  <si>
    <t>LGF PROJECT</t>
  </si>
  <si>
    <t>PGT EXPENSEES</t>
  </si>
  <si>
    <t>EXPENSES</t>
  </si>
  <si>
    <t>GRANT</t>
  </si>
  <si>
    <t>UNUTILISED</t>
  </si>
  <si>
    <t>Fund from State 2016</t>
  </si>
  <si>
    <t>JV16/10/10</t>
  </si>
  <si>
    <t>BEING ADJUSTMENT FOR THE MONTH OF OCT'16</t>
  </si>
  <si>
    <t>OR00706</t>
  </si>
  <si>
    <t>FUND FROM STATE GOVT - 3RD BATCH</t>
  </si>
  <si>
    <t>OR00707</t>
  </si>
  <si>
    <t>GRANT FROM STATE GOV-3RD BATCH</t>
  </si>
  <si>
    <t>JV16/12/08</t>
  </si>
  <si>
    <t>BEING ADJUSTMENT FOR THE MONTH NOV'16</t>
  </si>
  <si>
    <t>OR00709</t>
  </si>
  <si>
    <t>P0877556</t>
  </si>
  <si>
    <t>INCENTIVE FOR AIRASIA YANGON</t>
  </si>
  <si>
    <t>JV16/12/123</t>
  </si>
  <si>
    <t>BEING GRANT TO BE RELEASED FOR 2016</t>
  </si>
  <si>
    <t>JV16/12/09</t>
  </si>
  <si>
    <t>BEING ADJUSTMENT FOR THE MONTH OF DEC'16</t>
  </si>
  <si>
    <t>JV17/01/07</t>
  </si>
  <si>
    <t>AIRASIA BERHAD - BEING AMT OVER ACCRUED</t>
  </si>
  <si>
    <t>IS NOW ADJUSTED</t>
  </si>
  <si>
    <t>JV17/01/14</t>
  </si>
  <si>
    <t>BEING ADJUSTMENT FOR THE MONTH OF JAN'17</t>
  </si>
  <si>
    <t>JV17/02/13</t>
  </si>
  <si>
    <t>BEING ADJUSTMENT FOR FEB'17</t>
  </si>
  <si>
    <t>JV16/12/27</t>
  </si>
  <si>
    <t>BEING ADJUSTMENT FOR OVERSTATED OF</t>
  </si>
  <si>
    <t>UTILISE GOVT GRANT FOR YR</t>
  </si>
  <si>
    <t>BREAKDOWN :</t>
  </si>
  <si>
    <t>LOCAL GOVT FEE PROJECT</t>
  </si>
  <si>
    <t>Total sum reflect in income statement</t>
  </si>
  <si>
    <t>OR00748</t>
  </si>
  <si>
    <t>BENDAHARI NEGERI PULAU PINANG</t>
  </si>
  <si>
    <t>SPECIAL FUND FOR WTM CONNECT ASIA</t>
  </si>
  <si>
    <t>OR00749</t>
  </si>
  <si>
    <t>SPECIAL FUND FOR PIFF</t>
  </si>
  <si>
    <t>OR00758</t>
  </si>
  <si>
    <t>FUND FROM GOVT STATE - 1ST BATCH</t>
  </si>
  <si>
    <t>OR00761</t>
  </si>
  <si>
    <t>JV17/03/10</t>
  </si>
  <si>
    <t>BEING ADJUSTMENT FOR THE MONTH MAR'17</t>
  </si>
  <si>
    <t>JV17/03/14</t>
  </si>
  <si>
    <t>BEING OVERSTATED OF ACCRUAL IN 2016</t>
  </si>
  <si>
    <t>OR00762</t>
  </si>
  <si>
    <t>EFT1700131</t>
  </si>
  <si>
    <t>OR00766</t>
  </si>
  <si>
    <t>IBG</t>
  </si>
  <si>
    <t>FLIGHT INCENTIVE AA YANGON</t>
  </si>
  <si>
    <t>JV17/04/10</t>
  </si>
  <si>
    <t>BEING ADJUSTMENT FOR THE MONTH OF APR'17</t>
  </si>
  <si>
    <t>2016 GRANT</t>
  </si>
  <si>
    <t>2016 LGF</t>
  </si>
  <si>
    <t>OR00772</t>
  </si>
  <si>
    <t>GRANT FROM STATE GOVT - 2ND BATCH</t>
  </si>
  <si>
    <t>JV17/05/06</t>
  </si>
  <si>
    <t>BEING ADJUSTMENT FOR MAY'17</t>
  </si>
  <si>
    <t>OR 00775</t>
  </si>
  <si>
    <t>JV17/06/12</t>
  </si>
  <si>
    <t>BEING ADJUSTMENT FOR THE MONTH OF JUNE'7</t>
  </si>
  <si>
    <t>OR 00789</t>
  </si>
  <si>
    <t>SPECIAL FUND FOR HARI RAYA CELEBRATION</t>
  </si>
  <si>
    <t>OR 00790</t>
  </si>
  <si>
    <t>SPECIAL FUND FOR HONG KONG MEDIA CAMPAIN</t>
  </si>
  <si>
    <t>OR 00791</t>
  </si>
  <si>
    <t>SPECIAL FUND FOR ITB ASIA SINGAPORE</t>
  </si>
  <si>
    <t>OR 00792</t>
  </si>
  <si>
    <t>SPECIAL FUND FOR CHINA TACTICAL CAMPAIGN</t>
  </si>
  <si>
    <t>JV17/07/15</t>
  </si>
  <si>
    <t>BEING ADJUSTMENT FOR THE MONTH OF JUL</t>
  </si>
  <si>
    <t>OR00800</t>
  </si>
  <si>
    <t>FUND FROM STATE GOVT(3RD BATCH)-PARTIAL</t>
  </si>
  <si>
    <t>OR00801</t>
  </si>
  <si>
    <t>OR00803</t>
  </si>
  <si>
    <t>FUND FROM STATE GOVT(3RD BATCH)-FINAL</t>
  </si>
  <si>
    <t>JV17/08/11</t>
  </si>
  <si>
    <t>BEING ADJUSTMENT FOR THE MONTH OF AUG'17</t>
  </si>
  <si>
    <t>OR00817</t>
  </si>
  <si>
    <t>P0946556</t>
  </si>
  <si>
    <t>GRANT FOR PG STREET FOOD FESTIVAL</t>
  </si>
  <si>
    <t>OR00818</t>
  </si>
  <si>
    <t>P0949259</t>
  </si>
  <si>
    <t>GRANT FOR PG INT WEDDING EXPO 2018</t>
  </si>
  <si>
    <t>JV17/09/13</t>
  </si>
  <si>
    <t>BEING ADJUSTMENT FOR THE MONTH OF SEPT</t>
  </si>
  <si>
    <t>OR 00822</t>
  </si>
  <si>
    <t>BENDAHARI NEGARI P.PINANG</t>
  </si>
  <si>
    <t>APEC 51TH MEETING - BY MOTAC</t>
  </si>
  <si>
    <t>JV17/10/14</t>
  </si>
  <si>
    <t>BEING ADJUSTMENT FOR MONTH OF OCT'17</t>
  </si>
  <si>
    <t>JV17/11/12</t>
  </si>
  <si>
    <t>BEING ADJUSTMENT FOR NOV'17</t>
  </si>
  <si>
    <t>JV17/12/13</t>
  </si>
  <si>
    <t>BEING AMOUNT OWING FROM STATE FOR 2017</t>
  </si>
  <si>
    <t>JV17/12/14</t>
  </si>
  <si>
    <t>BEING AMOUNT OWING FROM PDC FOR 2017</t>
  </si>
  <si>
    <t>JV17/12/09</t>
  </si>
  <si>
    <t>BEING ADJUSTMENT FOR DEC'17</t>
  </si>
  <si>
    <t>JV17/12/24</t>
  </si>
  <si>
    <t>BEING ADJ FOR GRANT REFUND DUE</t>
  </si>
  <si>
    <t>TO SURPLUS AFTER EXP INCURRED</t>
  </si>
  <si>
    <t>JV17/12/25</t>
  </si>
  <si>
    <t>BEING ADJ FOR OVERSTATED OF UTILISE</t>
  </si>
  <si>
    <t>GOVR GRANT FOR THE YEAR</t>
  </si>
  <si>
    <t>Date : 14/02/2018</t>
  </si>
  <si>
    <t>JV18/01/03</t>
  </si>
  <si>
    <t>BEING AMOUNT OVER ACCRRUED IS NOW ADJ</t>
  </si>
  <si>
    <t>(V2017/057) - RM72,739.55</t>
  </si>
  <si>
    <t>JV18/01/04</t>
  </si>
  <si>
    <t>(V2017/056) - RM29,400</t>
  </si>
  <si>
    <t>JV18/01/16</t>
  </si>
  <si>
    <t>BEING ADJUSTMENT FOR THE MONTH OF JAN'18</t>
  </si>
  <si>
    <t>OR 00852</t>
  </si>
  <si>
    <t>0993276</t>
  </si>
  <si>
    <t>HOTEL FEE - PG INT. FOOD FESTIVAL</t>
  </si>
  <si>
    <t>OR 00856</t>
  </si>
  <si>
    <t>HOTEL FEE - PMED 2018 BUDGET</t>
  </si>
  <si>
    <t>OR 00857</t>
  </si>
  <si>
    <t>HOTEL FEE - PG HOT AIR BALLOON FIEST</t>
  </si>
  <si>
    <t>OR 00858</t>
  </si>
  <si>
    <t>HOTEL FEE - PCET 2018 BUDGET</t>
  </si>
  <si>
    <t>JV18/02/03</t>
  </si>
  <si>
    <t>BEING AMOUNT OVER ACCRUED IS NOW ADJ</t>
  </si>
  <si>
    <t>V2017/116,ACCD AMT - RM72,600</t>
  </si>
  <si>
    <t>JV18/02/04</t>
  </si>
  <si>
    <t>V2018/117,ACCD AMT - RM90,000</t>
  </si>
  <si>
    <t>JV18/02/19</t>
  </si>
  <si>
    <t>BEING ADJUSTMENT FOR THE MONTH OF FEB'18</t>
  </si>
  <si>
    <t>JV18/02/22</t>
  </si>
  <si>
    <t>V2018/193),ACCD AMT-RM98,700</t>
  </si>
  <si>
    <t>JV18/03/09</t>
  </si>
  <si>
    <t>(V2018/285),ACC AMOUNT-RM46,200</t>
  </si>
  <si>
    <t>JV18/03/11</t>
  </si>
  <si>
    <t>BEING ADJUSTMENT FOR THE MONTH OF MAR'18</t>
  </si>
  <si>
    <t>OR 00874</t>
  </si>
  <si>
    <t>GRANT FROM STATE GOVT - 1ST BATCH</t>
  </si>
  <si>
    <t>OR 00881</t>
  </si>
  <si>
    <t>HOTEL FEE - ITB ASIA</t>
  </si>
  <si>
    <t>OR 00882</t>
  </si>
  <si>
    <t>HOTEL FEE - QATAR AIRWAYS MKT CAMPAIGN</t>
  </si>
  <si>
    <t>JV18/04/06</t>
  </si>
  <si>
    <t>BEING ADJUSTMENT FOR THE MONTH OF APR'1</t>
  </si>
  <si>
    <t>OR00863</t>
  </si>
  <si>
    <t>HOTEL FEE - PENANG FAIR @ HCM</t>
  </si>
  <si>
    <t>OR 00898</t>
  </si>
  <si>
    <t>EFT1022031</t>
  </si>
  <si>
    <t>RETURNED OF PIFF SPONSORSHIP</t>
  </si>
  <si>
    <t>JV18/05/13</t>
  </si>
  <si>
    <t>BEING ADJUSTMENT FOR MAY'18</t>
  </si>
  <si>
    <t>JV18/06/07</t>
  </si>
  <si>
    <t>BEING ADJUSTMENT FOR THE MONTH OF JUNE'8</t>
  </si>
  <si>
    <t>OR 00904</t>
  </si>
  <si>
    <t>GRANT FROM STATE GOV-2ND BATCH</t>
  </si>
  <si>
    <t>OR 00906</t>
  </si>
  <si>
    <t>HOTEL FEE-HARI RAYA CELEBRATION</t>
  </si>
  <si>
    <t>JV18/07/11</t>
  </si>
  <si>
    <t>BEING ADJUSTMENT FOR THE MONTH OF JUL'18</t>
  </si>
  <si>
    <t>OR 00911</t>
  </si>
  <si>
    <t>HOTEL FEE - PATA TRAVEL MART</t>
  </si>
  <si>
    <t>OR 00912</t>
  </si>
  <si>
    <t>EFTP104900</t>
  </si>
  <si>
    <t>HOTEL FEE - INCENTIVE FOR CHINA SOUTHERN</t>
  </si>
  <si>
    <t>OR 00913</t>
  </si>
  <si>
    <t>EFTP104901</t>
  </si>
  <si>
    <t>HOTEL FEE - PG STREET FOOD FESTIVAL</t>
  </si>
  <si>
    <t>JV18/08/12</t>
  </si>
  <si>
    <t>BEING ADJUSTMENT FOR THE MONTH OF AUG'18</t>
  </si>
  <si>
    <t>JV18/09/04</t>
  </si>
  <si>
    <t>BEING AMOUNT OVER ACCRUED IS NOW</t>
  </si>
  <si>
    <t>ADJUSTED(V2018/185)-ACCRUED AMT RM105K</t>
  </si>
  <si>
    <t>JV18/09/10</t>
  </si>
  <si>
    <t>Others</t>
  </si>
  <si>
    <t>2017 GRANT</t>
  </si>
  <si>
    <t>OR 00929</t>
  </si>
  <si>
    <t>3RD BATCH GRANT</t>
  </si>
  <si>
    <t>JV18/10/11</t>
  </si>
  <si>
    <t>BEING ADJUSTMENT FOR THE MONTH OF OCT'18</t>
  </si>
  <si>
    <t>OR00934</t>
  </si>
  <si>
    <t>HOTEL FEE - PG INT FOOD FESTIVAL 2019</t>
  </si>
  <si>
    <t>OR00935</t>
  </si>
  <si>
    <t>HOTEL FEE - PG ESPORTS FESTIVAL 2019</t>
  </si>
  <si>
    <t>OR 00936</t>
  </si>
  <si>
    <t>HOTEL FEE - PG HOT AIR BALLOON FIESTA 19</t>
  </si>
  <si>
    <t>JV18/11/07</t>
  </si>
  <si>
    <t>BEING ADJUSTMENT FOR THE MONTH NOV'18</t>
  </si>
  <si>
    <t>JV18/12/12</t>
  </si>
  <si>
    <t>BEING AMOUNT OVER ACCRUED IN 2017</t>
  </si>
  <si>
    <t>JV18/12/18</t>
  </si>
  <si>
    <t>BEING ADJUSTMENT FOR THE MONTH DEC'18</t>
  </si>
  <si>
    <t>Bank balance as at 31.12.2017</t>
  </si>
  <si>
    <t>STMMD - State</t>
  </si>
  <si>
    <t>STMMD - Hotel Fee</t>
  </si>
  <si>
    <t>Interest</t>
  </si>
  <si>
    <t>Cash in Hand</t>
  </si>
  <si>
    <t>Deposits</t>
  </si>
  <si>
    <t>PGT</t>
  </si>
  <si>
    <t>Hotel Fee</t>
  </si>
  <si>
    <t>JV18/12/37</t>
  </si>
  <si>
    <t>UTILISED GOVT GRANT FOR THE YEAR</t>
  </si>
  <si>
    <t>JV18/12/29</t>
  </si>
  <si>
    <t>BEING ADJ FOR DEC'18 - PC2018/149</t>
  </si>
  <si>
    <t>Date : 17/05/2019</t>
  </si>
  <si>
    <t>OR 00942</t>
  </si>
  <si>
    <t>INSENTIVE FOR PG GREEN OFFICE PROJECT</t>
  </si>
  <si>
    <t>V2019/103A</t>
  </si>
  <si>
    <t>TT</t>
  </si>
  <si>
    <t>BEING AMT OVER ACCRUED IS NOW ADJ</t>
  </si>
  <si>
    <t>ACC AMT - RM31,500</t>
  </si>
  <si>
    <t>JV19/01/18</t>
  </si>
  <si>
    <t>BEING ADJUSTMENT FOR THE MONTH OF JAN'19</t>
  </si>
  <si>
    <t>OR 00967</t>
  </si>
  <si>
    <t>GRANT FROM STATE GOVT-1ST BATCH</t>
  </si>
  <si>
    <t>JV19/02/10</t>
  </si>
  <si>
    <t>BEING ADJUSTMENT FOR FEB'19</t>
  </si>
  <si>
    <t>JV19/03/02</t>
  </si>
  <si>
    <t>BEING AMOUNT OVER ACCRUED IS NOW ADJS</t>
  </si>
  <si>
    <t>(V2019/279) ACC AMT-RM46,347.47</t>
  </si>
  <si>
    <t>OR 00972</t>
  </si>
  <si>
    <t>GRANT FROM STATE GOVT-2ND BATCH</t>
  </si>
  <si>
    <t>OR 00977</t>
  </si>
  <si>
    <t>HOTEL FEE - ASIAN FOOD &amp; CULTURAL FESTIV</t>
  </si>
  <si>
    <t>OR 00979</t>
  </si>
  <si>
    <t>EFTP111201</t>
  </si>
  <si>
    <t>HOTEL FEE-CHINA ROADSHOW 2019</t>
  </si>
  <si>
    <t>OR 00980</t>
  </si>
  <si>
    <t>EFTP111207</t>
  </si>
  <si>
    <t>HOTEL FEE-POP UP CONTAINER MURAL ARS</t>
  </si>
  <si>
    <t>JV19/03/08</t>
  </si>
  <si>
    <t>BEING ADJUSTMENT FOR THE MONTH OF MAR'19</t>
  </si>
  <si>
    <t>JV19/04/07</t>
  </si>
  <si>
    <t>BEING ADJUSTMENT FOR THE MONTH OF APR'19</t>
  </si>
  <si>
    <t>JV19/05/07</t>
  </si>
  <si>
    <t>BEING ADJUSTMENT FOR THE MONTH OF MAY'19</t>
  </si>
  <si>
    <t>OR01001</t>
  </si>
  <si>
    <t>EFTP115162</t>
  </si>
  <si>
    <t>HOTEL FEE-INFLIGHT MAGAZINE ADS</t>
  </si>
  <si>
    <t>OR 01008</t>
  </si>
  <si>
    <t>EFTP115332</t>
  </si>
  <si>
    <t>GRANT FROM STATE GOVT - 3RD BATCH</t>
  </si>
  <si>
    <t>JV19/06/06</t>
  </si>
  <si>
    <t>BEING ADJUSTMENT FOR THE MONTH OF JUNE'9</t>
  </si>
  <si>
    <t>JV19/07/05</t>
  </si>
  <si>
    <t>BEING ADJUSTMENT FOR THE MONTH OF JULY'</t>
  </si>
  <si>
    <t>OR 01019</t>
  </si>
  <si>
    <t>GRANT FOR PENANG TOURISM MASTER PLAN</t>
  </si>
  <si>
    <t>JV19/08/06</t>
  </si>
  <si>
    <t>BEING ADJUSTMENT FOR THE MONTH OF AUG'19</t>
  </si>
  <si>
    <t>Levy</t>
  </si>
  <si>
    <t>OR01015</t>
  </si>
  <si>
    <t>SPONSORSHIP PENANG ASIA COMIC MUSEUM</t>
  </si>
  <si>
    <t>JV19/09/07</t>
  </si>
  <si>
    <t>BEING ADJUSTMENT FOR SEPT'19</t>
  </si>
  <si>
    <t>B/F</t>
  </si>
  <si>
    <t>2017 HOTEL FEE</t>
  </si>
  <si>
    <t>JV19/10/09</t>
  </si>
  <si>
    <t>BEING ADJUSTMENT FOR OCT'19</t>
  </si>
  <si>
    <t>OR 01025</t>
  </si>
  <si>
    <t>HOTEL FEE-GRANT FOR ITB ASIA 2019</t>
  </si>
  <si>
    <t>OR 01026</t>
  </si>
  <si>
    <t>HOTEL FEE-GRANT FOR PSFF 2019</t>
  </si>
  <si>
    <t>JV19/11/04</t>
  </si>
  <si>
    <t>BEING ADJUSTMENT FOR NOV'19</t>
  </si>
  <si>
    <t>OR 01039</t>
  </si>
  <si>
    <t>HOTEL FEE-JUNEYAO AIR SHANGHAI-PG INCENT</t>
  </si>
  <si>
    <t>OR 01042</t>
  </si>
  <si>
    <t>4TH BATCH - GRANT FROM STATE GOVT</t>
  </si>
  <si>
    <t>JV19/12/23</t>
  </si>
  <si>
    <t>BEING AMOUNT OWING FROM THE STATE</t>
  </si>
  <si>
    <t>FOR GRANT 2019</t>
  </si>
  <si>
    <t>JV19/12/24</t>
  </si>
  <si>
    <t>BEING ADJUSTMENT FOR THE MONTH OF DEC'19</t>
  </si>
  <si>
    <t>Fixed asset</t>
  </si>
  <si>
    <t>Date : 10/03/2020</t>
  </si>
  <si>
    <t>JV20/01/12</t>
  </si>
  <si>
    <t>BEING PYMT REJECTED DUE TO WRONG A/C</t>
  </si>
  <si>
    <t>NUMBER(V2019/1273)</t>
  </si>
  <si>
    <t>OR 01059</t>
  </si>
  <si>
    <t>RENTAL SPONSORSHIP FOR PACCM 2020</t>
  </si>
  <si>
    <t>JV20/01/18</t>
  </si>
  <si>
    <t>BEING ADJUSTMENT FOR THE MONTH OF JAN'20</t>
  </si>
  <si>
    <t>OR 01067</t>
  </si>
  <si>
    <t>HOTEL FEE-HOT AIR BALLOON 2020</t>
  </si>
  <si>
    <t>JV20/02/04</t>
  </si>
  <si>
    <t>BEING AMOUNT OVER ACCRUED IS NOW ADJ.</t>
  </si>
  <si>
    <t>(V2020/025)AMT ACC-RM87,000</t>
  </si>
  <si>
    <t>JV20/02/05</t>
  </si>
  <si>
    <t>BEING AMOUNT UNDER ACCRUED IS NOW ADJ.</t>
  </si>
  <si>
    <t>(V2020/026)AMT ACC-RM160</t>
  </si>
  <si>
    <t>JV20/02/09</t>
  </si>
  <si>
    <t>BEING ADJUSTMENT FOR THE MONTH FEB'20</t>
  </si>
  <si>
    <t>Levy - Study Pg</t>
  </si>
  <si>
    <t>Tourism Tax</t>
  </si>
  <si>
    <t>JV19/12/28</t>
  </si>
  <si>
    <t>BEING ADJUSTMENT FOR UNDERSTATED</t>
  </si>
  <si>
    <t>OF UTILSE GOVT GRANT FOR THE YEAR</t>
  </si>
  <si>
    <t>JV20/03/07</t>
  </si>
  <si>
    <t>BEING ADJUSTMENT FOR THE MONTH MAR'20</t>
  </si>
  <si>
    <t>OR 01075</t>
  </si>
  <si>
    <t>JV20/04/04</t>
  </si>
  <si>
    <t>BEING ADJUSTMENT FOR THE MONTH APR'20</t>
  </si>
  <si>
    <t>Mkt only</t>
  </si>
  <si>
    <t>JV20/05/05</t>
  </si>
  <si>
    <t>BEING ADJUSTMENT FOR THE MONTH MAY'20</t>
  </si>
  <si>
    <t>PACCM</t>
  </si>
  <si>
    <t>PTMP</t>
  </si>
  <si>
    <t xml:space="preserve"> - Including RM261759.07</t>
  </si>
  <si>
    <t>JV20/06/04</t>
  </si>
  <si>
    <t>BEING ADJUSTMENT FOR THE MONTH JUNE'20</t>
  </si>
  <si>
    <t>OR 01082</t>
  </si>
  <si>
    <t>JIIP GRANT-EPY 2020 PROMOTION</t>
  </si>
  <si>
    <t>OR 01083</t>
  </si>
  <si>
    <t>HOTEL FEE-PGT MKT CAMPS.&amp;ROADSHOWS</t>
  </si>
  <si>
    <t>OR 01084</t>
  </si>
  <si>
    <t>HOTEL FEE-QINGDAO AIRLINES RDSHOW&amp;CTRIP</t>
  </si>
  <si>
    <t>JV20/07/03</t>
  </si>
  <si>
    <t>BEING ADJUSTMENT FOR JULY'20</t>
  </si>
  <si>
    <t>V2020/514</t>
  </si>
  <si>
    <t>688547</t>
  </si>
  <si>
    <t>REFUND OF UNUTILZE GRANT TO HOTEL FEE</t>
  </si>
  <si>
    <t>JV20/08/05</t>
  </si>
  <si>
    <t>BEING ADJUSTMENT FOR THE MONTH AUG'20</t>
  </si>
  <si>
    <t>Netbook Value</t>
  </si>
  <si>
    <t>Depreciation</t>
  </si>
  <si>
    <t>Disposal</t>
  </si>
  <si>
    <t xml:space="preserve">Prepayment </t>
  </si>
  <si>
    <t>Deposit</t>
  </si>
  <si>
    <t>Levy - Marketing</t>
  </si>
  <si>
    <t>State Grant</t>
  </si>
  <si>
    <t>Total</t>
  </si>
  <si>
    <t>Balance 2019</t>
  </si>
  <si>
    <t xml:space="preserve">AMOUNT OWING FROM STATE </t>
  </si>
  <si>
    <t xml:space="preserve">SHORT-TERM INVESTMENT </t>
  </si>
  <si>
    <t>Debtors</t>
  </si>
  <si>
    <t>Cash in Bank CIMB</t>
  </si>
  <si>
    <t>Cash in hand</t>
  </si>
  <si>
    <t>Tax Provisions</t>
  </si>
  <si>
    <t>Prepayment</t>
  </si>
  <si>
    <t>STMMD</t>
  </si>
  <si>
    <t>Owing from the state</t>
  </si>
  <si>
    <t>FA Netbook Value</t>
  </si>
  <si>
    <t>Accrual</t>
  </si>
  <si>
    <t>Other Receivable&amp;Creditors</t>
  </si>
  <si>
    <t>Deferred Income</t>
  </si>
  <si>
    <t>JV20/09/04</t>
  </si>
  <si>
    <t>BEING ADJUSTMENT FOR SEPT'2020</t>
  </si>
  <si>
    <t>V2020/651</t>
  </si>
  <si>
    <t>688559</t>
  </si>
  <si>
    <t>REFUND OF BALANCES TOURISM TAX-PACCM REN</t>
  </si>
  <si>
    <t>OR 01106</t>
  </si>
  <si>
    <t>P01292181</t>
  </si>
  <si>
    <t>OR 01107</t>
  </si>
  <si>
    <t>P01295814</t>
  </si>
  <si>
    <t>HOTEL FEE-PMED 2020 BUDGET</t>
  </si>
  <si>
    <t>OR 01108</t>
  </si>
  <si>
    <t>P01295813</t>
  </si>
  <si>
    <t>HOTEL FEE-STUDY PG 2020 BUDGET</t>
  </si>
  <si>
    <t>JV20/10/06</t>
  </si>
  <si>
    <t>BEING ADJUSTMENT FOR THE MONTH OCT'20</t>
  </si>
  <si>
    <t>-</t>
  </si>
  <si>
    <t xml:space="preserve">Operating </t>
  </si>
  <si>
    <t>Capital</t>
  </si>
  <si>
    <t>Project</t>
  </si>
  <si>
    <t xml:space="preserve">Total </t>
  </si>
  <si>
    <t>JV20/11/03</t>
  </si>
  <si>
    <t>BEING ADJUSTMENT FOR NOV'2020</t>
  </si>
  <si>
    <t>OR 01112</t>
  </si>
  <si>
    <t>GRANT FROM STATE GOVT-3RD BATCH</t>
  </si>
  <si>
    <t>JV20/12/15</t>
  </si>
  <si>
    <t>BEING ADJUSTMENT FOR DEC'2020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</si>
</sst>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_(* #,##0_);_(* \(#,##0\);_(* &quot;-&quot;??_);_(@_)"/>
    <numFmt numFmtId="168" formatCode="#,##0.00000000000000"/>
    <numFmt numFmtId="169" formatCode="#,##0.000000000000000"/>
  </numFmts>
  <fonts count="7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u/>
      <sz val="9"/>
      <color theme="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43">
    <xf numFmtId="0" fontId="0" fillId="0" borderId="0" xfId="0"/>
    <xf numFmtId="166" fontId="0" fillId="2" borderId="0" xfId="0" applyNumberFormat="1" applyFill="1"/>
    <xf numFmtId="166" fontId="0" fillId="3" borderId="0" xfId="0" applyNumberFormat="1" applyFill="1"/>
    <xf numFmtId="166" fontId="0" fillId="4" borderId="0" xfId="0" applyNumberFormat="1" applyFill="1"/>
    <xf numFmtId="167" fontId="0" fillId="0" borderId="0" xfId="1" applyNumberFormat="1" applyFont="1"/>
    <xf numFmtId="167" fontId="0" fillId="0" borderId="2" xfId="1" applyNumberFormat="1" applyFont="1" applyBorder="1"/>
    <xf numFmtId="0" fontId="0" fillId="0" borderId="0" xfId="0" applyAlignment="1">
      <alignment horizontal="left"/>
    </xf>
    <xf numFmtId="167" fontId="0" fillId="0" borderId="0" xfId="1" applyNumberFormat="1" applyFont="1" applyBorder="1"/>
    <xf numFmtId="167" fontId="0" fillId="0" borderId="0" xfId="1" applyNumberFormat="1" applyFont="1" applyAlignment="1">
      <alignment horizontal="center"/>
    </xf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7" fontId="0" fillId="0" borderId="0" xfId="0" applyNumberFormat="1"/>
    <xf numFmtId="166" fontId="5" fillId="5" borderId="0" xfId="0" applyNumberFormat="1" applyFon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3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0" xfId="0" applyNumberFormat="1"/>
    <xf numFmtId="166" fontId="0" fillId="0" borderId="2" xfId="0" applyNumberFormat="1" applyBorder="1"/>
    <xf numFmtId="43" fontId="0" fillId="0" borderId="0" xfId="1" applyNumberFormat="1" applyFont="1"/>
    <xf numFmtId="43" fontId="0" fillId="0" borderId="0" xfId="1" applyNumberFormat="1" applyFont="1" applyBorder="1"/>
    <xf numFmtId="43" fontId="0" fillId="0" borderId="2" xfId="1" applyNumberFormat="1" applyFont="1" applyBorder="1"/>
    <xf numFmtId="166" fontId="0" fillId="0" borderId="2" xfId="0" applyNumberFormat="1" applyFill="1" applyBorder="1"/>
    <xf numFmtId="0" fontId="6" fillId="0" borderId="0" xfId="0" applyFont="1"/>
    <xf numFmtId="167" fontId="0" fillId="2" borderId="0" xfId="1" applyNumberFormat="1" applyFont="1" applyFill="1"/>
    <xf numFmtId="43" fontId="0" fillId="0" borderId="0" xfId="0" applyNumberFormat="1"/>
    <xf numFmtId="43" fontId="0" fillId="0" borderId="0" xfId="1" applyFont="1"/>
    <xf numFmtId="166" fontId="0" fillId="0" borderId="0" xfId="0" applyNumberFormat="1"/>
    <xf numFmtId="49" fontId="0" fillId="6" borderId="0" xfId="0" applyNumberFormat="1" applyFill="1" applyBorder="1"/>
    <xf numFmtId="166" fontId="0" fillId="6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0" fillId="6" borderId="0" xfId="0" applyNumberFormat="1" applyFill="1"/>
    <xf numFmtId="166" fontId="0" fillId="6" borderId="0" xfId="0" applyNumberFormat="1" applyFill="1"/>
    <xf numFmtId="0" fontId="0" fillId="0" borderId="0" xfId="0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2" borderId="2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 applyBorder="1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7" borderId="0" xfId="0" applyNumberFormat="1" applyFill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1" applyFont="1" applyBorder="1"/>
    <xf numFmtId="164" fontId="0" fillId="8" borderId="0" xfId="0" applyNumberFormat="1" applyFill="1"/>
    <xf numFmtId="165" fontId="0" fillId="8" borderId="0" xfId="0" applyNumberFormat="1" applyFill="1"/>
    <xf numFmtId="49" fontId="0" fillId="8" borderId="0" xfId="0" applyNumberFormat="1" applyFill="1"/>
    <xf numFmtId="166" fontId="0" fillId="8" borderId="0" xfId="0" applyNumberFormat="1" applyFill="1"/>
    <xf numFmtId="0" fontId="0" fillId="8" borderId="0" xfId="0" applyFill="1" applyBorder="1"/>
    <xf numFmtId="164" fontId="0" fillId="8" borderId="0" xfId="0" applyNumberFormat="1" applyFill="1" applyBorder="1"/>
    <xf numFmtId="165" fontId="0" fillId="8" borderId="0" xfId="0" applyNumberFormat="1" applyFill="1" applyBorder="1"/>
    <xf numFmtId="49" fontId="0" fillId="8" borderId="0" xfId="0" applyNumberFormat="1" applyFill="1" applyBorder="1"/>
    <xf numFmtId="166" fontId="0" fillId="8" borderId="0" xfId="0" applyNumberFormat="1" applyFill="1" applyBorder="1"/>
    <xf numFmtId="166" fontId="0" fillId="9" borderId="0" xfId="0" applyNumberFormat="1" applyFill="1"/>
    <xf numFmtId="166" fontId="0" fillId="9" borderId="2" xfId="0" applyNumberFormat="1" applyFill="1" applyBorder="1"/>
    <xf numFmtId="0" fontId="0" fillId="0" borderId="0" xfId="0" applyFill="1" applyBorder="1"/>
    <xf numFmtId="4" fontId="0" fillId="0" borderId="0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2" borderId="0" xfId="0" applyNumberFormat="1" applyFill="1"/>
    <xf numFmtId="49" fontId="0" fillId="2" borderId="0" xfId="0" applyNumberFormat="1" applyFill="1"/>
    <xf numFmtId="0" fontId="0" fillId="2" borderId="0" xfId="0" applyFill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0" fontId="0" fillId="3" borderId="0" xfId="0" applyFill="1"/>
    <xf numFmtId="4" fontId="0" fillId="0" borderId="0" xfId="0" applyNumberFormat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4" xfId="0" applyBorder="1"/>
    <xf numFmtId="43" fontId="0" fillId="0" borderId="4" xfId="1" applyFont="1" applyBorder="1"/>
    <xf numFmtId="164" fontId="0" fillId="5" borderId="0" xfId="0" applyNumberFormat="1" applyFill="1"/>
    <xf numFmtId="165" fontId="0" fillId="5" borderId="0" xfId="0" applyNumberFormat="1" applyFill="1"/>
    <xf numFmtId="49" fontId="0" fillId="5" borderId="0" xfId="0" applyNumberFormat="1" applyFill="1"/>
    <xf numFmtId="166" fontId="0" fillId="5" borderId="0" xfId="0" applyNumberFormat="1" applyFill="1"/>
    <xf numFmtId="0" fontId="0" fillId="5" borderId="0" xfId="0" applyFill="1" applyBorder="1"/>
    <xf numFmtId="164" fontId="5" fillId="10" borderId="0" xfId="0" applyNumberFormat="1" applyFont="1" applyFill="1"/>
    <xf numFmtId="165" fontId="5" fillId="10" borderId="0" xfId="0" applyNumberFormat="1" applyFont="1" applyFill="1"/>
    <xf numFmtId="49" fontId="5" fillId="10" borderId="0" xfId="0" applyNumberFormat="1" applyFont="1" applyFill="1"/>
    <xf numFmtId="166" fontId="5" fillId="10" borderId="0" xfId="0" applyNumberFormat="1" applyFont="1" applyFill="1"/>
    <xf numFmtId="0" fontId="5" fillId="10" borderId="0" xfId="0" applyFont="1" applyFill="1" applyBorder="1"/>
    <xf numFmtId="164" fontId="0" fillId="10" borderId="5" xfId="0" applyNumberFormat="1" applyFill="1" applyBorder="1"/>
    <xf numFmtId="165" fontId="0" fillId="10" borderId="5" xfId="0" applyNumberFormat="1" applyFill="1" applyBorder="1"/>
    <xf numFmtId="49" fontId="0" fillId="10" borderId="5" xfId="0" applyNumberFormat="1" applyFill="1" applyBorder="1"/>
    <xf numFmtId="166" fontId="0" fillId="10" borderId="5" xfId="0" applyNumberFormat="1" applyFill="1" applyBorder="1"/>
    <xf numFmtId="0" fontId="0" fillId="10" borderId="0" xfId="0" applyFill="1" applyBorder="1"/>
    <xf numFmtId="164" fontId="0" fillId="10" borderId="0" xfId="0" applyNumberFormat="1" applyFill="1" applyBorder="1"/>
    <xf numFmtId="165" fontId="0" fillId="10" borderId="0" xfId="0" applyNumberFormat="1" applyFill="1" applyBorder="1"/>
    <xf numFmtId="49" fontId="0" fillId="10" borderId="0" xfId="0" applyNumberFormat="1" applyFill="1" applyBorder="1"/>
    <xf numFmtId="166" fontId="0" fillId="10" borderId="0" xfId="0" applyNumberFormat="1" applyFill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2" borderId="0" xfId="0" applyFill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0" applyNumberFormat="1" applyBorder="1"/>
    <xf numFmtId="164" fontId="0" fillId="11" borderId="0" xfId="0" applyNumberForma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5" fontId="0" fillId="11" borderId="0" xfId="0" applyNumberFormat="1" applyFill="1"/>
    <xf numFmtId="49" fontId="0" fillId="11" borderId="0" xfId="0" applyNumberFormat="1" applyFill="1"/>
    <xf numFmtId="166" fontId="0" fillId="11" borderId="0" xfId="0" applyNumberFormat="1" applyFill="1"/>
    <xf numFmtId="164" fontId="0" fillId="12" borderId="0" xfId="0" applyNumberFormat="1" applyFill="1"/>
    <xf numFmtId="165" fontId="0" fillId="12" borderId="0" xfId="0" applyNumberFormat="1" applyFill="1"/>
    <xf numFmtId="49" fontId="0" fillId="12" borderId="0" xfId="0" applyNumberFormat="1" applyFill="1"/>
    <xf numFmtId="166" fontId="0" fillId="12" borderId="0" xfId="0" applyNumberFormat="1" applyFill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8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9" fontId="0" fillId="0" borderId="0" xfId="0" applyNumberFormat="1"/>
    <xf numFmtId="0" fontId="0" fillId="0" borderId="0" xfId="0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11" borderId="0" xfId="0" applyFill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6" borderId="0" xfId="0" applyNumberFormat="1" applyFill="1"/>
    <xf numFmtId="165" fontId="0" fillId="6" borderId="0" xfId="0" applyNumberFormat="1" applyFill="1"/>
    <xf numFmtId="0" fontId="0" fillId="6" borderId="0" xfId="0" applyFill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43" fontId="0" fillId="0" borderId="1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0" fontId="0" fillId="0" borderId="0" xfId="2" applyNumberFormat="1" applyFon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13" borderId="0" xfId="0" applyNumberFormat="1" applyFill="1"/>
    <xf numFmtId="165" fontId="0" fillId="13" borderId="0" xfId="0" applyNumberFormat="1" applyFill="1"/>
    <xf numFmtId="49" fontId="0" fillId="13" borderId="0" xfId="0" applyNumberFormat="1" applyFill="1"/>
    <xf numFmtId="166" fontId="0" fillId="13" borderId="0" xfId="0" applyNumberFormat="1" applyFill="1"/>
    <xf numFmtId="0" fontId="0" fillId="13" borderId="0" xfId="0" applyFill="1"/>
  </cellXfs>
  <cellStyles count="3">
    <cellStyle name="Comma" xfId="1" builtinId="3"/>
    <cellStyle name="Normal" xfId="0" builtinId="0" customBuiltin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47</xdr:row>
      <xdr:rowOff>19051</xdr:rowOff>
    </xdr:from>
    <xdr:to>
      <xdr:col>6</xdr:col>
      <xdr:colOff>638175</xdr:colOff>
      <xdr:row>48</xdr:row>
      <xdr:rowOff>95250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EC195659-8B05-4A85-AD54-E71749FD5763}"/>
            </a:ext>
          </a:extLst>
        </xdr:cNvPr>
        <xdr:cNvSpPr/>
      </xdr:nvSpPr>
      <xdr:spPr>
        <a:xfrm>
          <a:off x="9239250" y="7258051"/>
          <a:ext cx="190500" cy="219074"/>
        </a:xfrm>
        <a:prstGeom prst="up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8"/>
  <sheetViews>
    <sheetView topLeftCell="B12" workbookViewId="0">
      <selection activeCell="H45" sqref="H45"/>
    </sheetView>
  </sheetViews>
  <sheetFormatPr defaultRowHeight="11.25" x14ac:dyDescent="0.15"/>
  <cols>
    <col min="1" max="1" width="10.125" style="15" customWidth="1"/>
    <col min="2" max="2" width="5.25" style="15" customWidth="1"/>
    <col min="3" max="3" width="9.75" style="15" customWidth="1"/>
    <col min="4" max="4" width="10.625" style="15" customWidth="1"/>
    <col min="5" max="5" width="39.125" style="15" customWidth="1"/>
    <col min="6" max="6" width="40.5" style="15" customWidth="1"/>
    <col min="7" max="8" width="12.625" style="15" customWidth="1"/>
    <col min="9" max="9" width="14" style="15" customWidth="1"/>
    <col min="10" max="16384" width="9" style="15"/>
  </cols>
  <sheetData>
    <row r="1" spans="1:9" ht="23.1" customHeight="1" x14ac:dyDescent="0.15">
      <c r="A1" s="335" t="s">
        <v>0</v>
      </c>
      <c r="B1" s="335"/>
      <c r="C1" s="335"/>
      <c r="D1" s="335"/>
      <c r="E1" s="335"/>
      <c r="F1" s="335"/>
      <c r="G1" s="335"/>
      <c r="H1" s="335"/>
      <c r="I1" s="335"/>
    </row>
    <row r="2" spans="1:9" ht="20.100000000000001" customHeight="1" x14ac:dyDescent="0.15">
      <c r="A2" s="336" t="s">
        <v>1</v>
      </c>
      <c r="B2" s="336"/>
      <c r="C2" s="336"/>
      <c r="D2" s="336"/>
      <c r="E2" s="336"/>
      <c r="F2" s="336"/>
      <c r="G2" s="336"/>
      <c r="H2" s="336"/>
      <c r="I2" s="336"/>
    </row>
    <row r="3" spans="1:9" ht="20.100000000000001" customHeight="1" x14ac:dyDescent="0.15">
      <c r="A3" s="337" t="s">
        <v>2</v>
      </c>
      <c r="B3" s="337"/>
      <c r="C3" s="337"/>
      <c r="D3" s="337"/>
      <c r="E3" s="337"/>
      <c r="F3" s="337"/>
      <c r="G3" s="337"/>
      <c r="H3" s="337"/>
      <c r="I3" s="337"/>
    </row>
    <row r="4" spans="1:9" ht="23.1" customHeight="1" thickBo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pans="1:9" ht="12" thickTop="1" x14ac:dyDescent="0.15">
      <c r="A5" s="17"/>
      <c r="B5" s="18"/>
      <c r="C5" s="19"/>
      <c r="D5" s="19"/>
      <c r="E5" s="19" t="s">
        <v>12</v>
      </c>
      <c r="F5" s="19"/>
      <c r="G5" s="26"/>
      <c r="H5" s="26"/>
      <c r="I5" s="26">
        <v>1515898.57</v>
      </c>
    </row>
    <row r="6" spans="1:9" x14ac:dyDescent="0.15">
      <c r="A6" s="17">
        <v>42398</v>
      </c>
      <c r="B6" s="18">
        <v>2</v>
      </c>
      <c r="C6" s="19" t="s">
        <v>13</v>
      </c>
      <c r="D6" s="19" t="s">
        <v>14</v>
      </c>
      <c r="E6" s="19" t="s">
        <v>15</v>
      </c>
      <c r="F6" s="19" t="s">
        <v>16</v>
      </c>
      <c r="G6" s="26"/>
      <c r="H6" s="3">
        <v>350000</v>
      </c>
      <c r="I6" s="26">
        <v>-1865898.57</v>
      </c>
    </row>
    <row r="7" spans="1:9" x14ac:dyDescent="0.15">
      <c r="A7" s="17">
        <v>42400</v>
      </c>
      <c r="B7" s="18">
        <v>6</v>
      </c>
      <c r="C7" s="19" t="s">
        <v>17</v>
      </c>
      <c r="D7" s="19" t="s">
        <v>18</v>
      </c>
      <c r="E7" s="19" t="s">
        <v>19</v>
      </c>
      <c r="F7" s="19" t="s">
        <v>18</v>
      </c>
      <c r="G7" s="26">
        <v>739060.29</v>
      </c>
      <c r="H7" s="26"/>
      <c r="I7" s="26">
        <v>-1126838.28</v>
      </c>
    </row>
    <row r="8" spans="1:9" x14ac:dyDescent="0.15">
      <c r="A8" s="17">
        <v>42429</v>
      </c>
      <c r="B8" s="18">
        <v>16</v>
      </c>
      <c r="C8" s="19" t="s">
        <v>20</v>
      </c>
      <c r="D8" s="19" t="s">
        <v>18</v>
      </c>
      <c r="E8" s="19" t="s">
        <v>21</v>
      </c>
      <c r="F8" s="19" t="s">
        <v>18</v>
      </c>
      <c r="G8" s="26">
        <v>484261.94</v>
      </c>
      <c r="H8" s="26"/>
      <c r="I8" s="26">
        <v>-642576.34</v>
      </c>
    </row>
    <row r="9" spans="1:9" x14ac:dyDescent="0.15">
      <c r="A9" s="17">
        <v>42443</v>
      </c>
      <c r="B9" s="18">
        <v>22</v>
      </c>
      <c r="C9" s="19" t="s">
        <v>22</v>
      </c>
      <c r="D9" s="19" t="s">
        <v>14</v>
      </c>
      <c r="E9" s="19" t="s">
        <v>23</v>
      </c>
      <c r="F9" s="19" t="s">
        <v>24</v>
      </c>
      <c r="G9" s="26"/>
      <c r="H9" s="2">
        <v>35000</v>
      </c>
      <c r="I9" s="26">
        <v>-677576.34</v>
      </c>
    </row>
    <row r="10" spans="1:9" x14ac:dyDescent="0.15">
      <c r="A10" s="17">
        <v>42460</v>
      </c>
      <c r="B10" s="18">
        <v>26</v>
      </c>
      <c r="C10" s="19" t="s">
        <v>25</v>
      </c>
      <c r="D10" s="19" t="s">
        <v>18</v>
      </c>
      <c r="E10" s="19" t="s">
        <v>26</v>
      </c>
      <c r="F10" s="19" t="s">
        <v>27</v>
      </c>
      <c r="G10" s="26">
        <v>318163.31</v>
      </c>
      <c r="H10" s="26"/>
      <c r="I10" s="26">
        <v>-359413.03</v>
      </c>
    </row>
    <row r="11" spans="1:9" x14ac:dyDescent="0.15">
      <c r="A11" s="17">
        <v>42473</v>
      </c>
      <c r="B11" s="18">
        <v>32</v>
      </c>
      <c r="C11" s="19" t="s">
        <v>28</v>
      </c>
      <c r="D11" s="19" t="s">
        <v>14</v>
      </c>
      <c r="E11" s="19" t="s">
        <v>29</v>
      </c>
      <c r="F11" s="19" t="s">
        <v>30</v>
      </c>
      <c r="G11" s="26"/>
      <c r="H11" s="2">
        <v>1000000</v>
      </c>
      <c r="I11" s="26">
        <v>-1359413.03</v>
      </c>
    </row>
    <row r="12" spans="1:9" x14ac:dyDescent="0.15">
      <c r="A12" s="17">
        <v>42490</v>
      </c>
      <c r="B12" s="18">
        <v>36</v>
      </c>
      <c r="C12" s="19" t="s">
        <v>31</v>
      </c>
      <c r="D12" s="19" t="s">
        <v>18</v>
      </c>
      <c r="E12" s="19" t="s">
        <v>26</v>
      </c>
      <c r="F12" s="19" t="s">
        <v>32</v>
      </c>
      <c r="G12" s="26">
        <v>998383.74</v>
      </c>
      <c r="H12" s="26"/>
      <c r="I12" s="26">
        <v>-361029.29</v>
      </c>
    </row>
    <row r="13" spans="1:9" x14ac:dyDescent="0.15">
      <c r="A13" s="17">
        <v>42510</v>
      </c>
      <c r="B13" s="18">
        <v>42</v>
      </c>
      <c r="C13" s="19" t="s">
        <v>33</v>
      </c>
      <c r="D13" s="19" t="s">
        <v>14</v>
      </c>
      <c r="E13" s="19" t="s">
        <v>34</v>
      </c>
      <c r="F13" s="19" t="s">
        <v>30</v>
      </c>
      <c r="G13" s="26"/>
      <c r="H13" s="2">
        <v>1000000</v>
      </c>
      <c r="I13" s="26">
        <v>-1361029.29</v>
      </c>
    </row>
    <row r="14" spans="1:9" x14ac:dyDescent="0.15">
      <c r="A14" s="17">
        <v>42521</v>
      </c>
      <c r="B14" s="18">
        <v>46</v>
      </c>
      <c r="C14" s="19" t="s">
        <v>35</v>
      </c>
      <c r="D14" s="19" t="s">
        <v>18</v>
      </c>
      <c r="E14" s="19" t="s">
        <v>36</v>
      </c>
      <c r="F14" s="19" t="s">
        <v>18</v>
      </c>
      <c r="G14" s="26">
        <v>937025.45</v>
      </c>
      <c r="H14" s="26"/>
      <c r="I14" s="26">
        <v>-424003.84000000003</v>
      </c>
    </row>
    <row r="15" spans="1:9" x14ac:dyDescent="0.15">
      <c r="A15" s="17">
        <v>42524</v>
      </c>
      <c r="B15" s="18">
        <v>52</v>
      </c>
      <c r="C15" s="19" t="s">
        <v>37</v>
      </c>
      <c r="D15" s="19" t="s">
        <v>14</v>
      </c>
      <c r="E15" s="19" t="s">
        <v>23</v>
      </c>
      <c r="F15" s="19" t="s">
        <v>38</v>
      </c>
      <c r="G15" s="26"/>
      <c r="H15" s="3">
        <v>114242.6</v>
      </c>
      <c r="I15" s="26">
        <v>-538246.43999999994</v>
      </c>
    </row>
    <row r="16" spans="1:9" x14ac:dyDescent="0.15">
      <c r="A16" s="17">
        <v>42538</v>
      </c>
      <c r="B16" s="18">
        <v>52</v>
      </c>
      <c r="C16" s="19" t="s">
        <v>39</v>
      </c>
      <c r="D16" s="19" t="s">
        <v>40</v>
      </c>
      <c r="E16" s="19" t="s">
        <v>23</v>
      </c>
      <c r="F16" s="19" t="s">
        <v>41</v>
      </c>
      <c r="G16" s="26"/>
      <c r="H16" s="1">
        <v>1000000</v>
      </c>
      <c r="I16" s="26">
        <v>-1538246.44</v>
      </c>
    </row>
    <row r="17" spans="1:9" x14ac:dyDescent="0.15">
      <c r="A17" s="17">
        <v>42542</v>
      </c>
      <c r="B17" s="18">
        <v>52</v>
      </c>
      <c r="C17" s="19" t="s">
        <v>42</v>
      </c>
      <c r="D17" s="19" t="s">
        <v>14</v>
      </c>
      <c r="E17" s="19" t="s">
        <v>29</v>
      </c>
      <c r="F17" s="19" t="s">
        <v>43</v>
      </c>
      <c r="G17" s="26"/>
      <c r="H17" s="2">
        <v>1000000</v>
      </c>
      <c r="I17" s="26">
        <v>-2538246.44</v>
      </c>
    </row>
    <row r="18" spans="1:9" x14ac:dyDescent="0.15">
      <c r="A18" s="17">
        <v>42551</v>
      </c>
      <c r="B18" s="18">
        <v>56</v>
      </c>
      <c r="C18" s="19" t="s">
        <v>44</v>
      </c>
      <c r="D18" s="19" t="s">
        <v>18</v>
      </c>
      <c r="E18" s="19" t="s">
        <v>26</v>
      </c>
      <c r="F18" s="19" t="s">
        <v>45</v>
      </c>
      <c r="G18" s="26">
        <v>863356.13</v>
      </c>
      <c r="H18" s="26"/>
      <c r="I18" s="26">
        <v>-1674890.31</v>
      </c>
    </row>
    <row r="19" spans="1:9" x14ac:dyDescent="0.15">
      <c r="A19" s="17">
        <v>42582</v>
      </c>
      <c r="B19" s="18">
        <v>66</v>
      </c>
      <c r="C19" s="19" t="s">
        <v>46</v>
      </c>
      <c r="D19" s="19" t="s">
        <v>18</v>
      </c>
      <c r="E19" s="19" t="s">
        <v>47</v>
      </c>
      <c r="F19" s="19" t="s">
        <v>18</v>
      </c>
      <c r="G19" s="26">
        <v>374651.22</v>
      </c>
      <c r="H19" s="26"/>
      <c r="I19" s="26">
        <v>-1300239.0900000001</v>
      </c>
    </row>
    <row r="20" spans="1:9" x14ac:dyDescent="0.15">
      <c r="A20" s="17">
        <v>42613</v>
      </c>
      <c r="B20" s="18">
        <v>76</v>
      </c>
      <c r="C20" s="19" t="s">
        <v>48</v>
      </c>
      <c r="D20" s="19" t="s">
        <v>18</v>
      </c>
      <c r="E20" s="19" t="s">
        <v>49</v>
      </c>
      <c r="F20" s="19" t="s">
        <v>50</v>
      </c>
      <c r="G20" s="26"/>
      <c r="H20" s="2">
        <v>13680</v>
      </c>
      <c r="I20" s="26">
        <v>-1313919.0900000001</v>
      </c>
    </row>
    <row r="21" spans="1:9" x14ac:dyDescent="0.15">
      <c r="A21" s="17">
        <v>42613</v>
      </c>
      <c r="B21" s="18">
        <v>76</v>
      </c>
      <c r="C21" s="19" t="s">
        <v>51</v>
      </c>
      <c r="D21" s="19" t="s">
        <v>18</v>
      </c>
      <c r="E21" s="19" t="s">
        <v>52</v>
      </c>
      <c r="F21" s="19" t="s">
        <v>18</v>
      </c>
      <c r="G21" s="26">
        <v>775026.15</v>
      </c>
      <c r="H21" s="26"/>
      <c r="I21" s="26">
        <v>-538892.93999999994</v>
      </c>
    </row>
    <row r="22" spans="1:9" x14ac:dyDescent="0.15">
      <c r="A22" s="17">
        <v>42614</v>
      </c>
      <c r="B22" s="18">
        <v>82</v>
      </c>
      <c r="C22" s="19" t="s">
        <v>53</v>
      </c>
      <c r="D22" s="19" t="s">
        <v>14</v>
      </c>
      <c r="E22" s="19" t="s">
        <v>54</v>
      </c>
      <c r="F22" s="19" t="s">
        <v>55</v>
      </c>
      <c r="G22" s="26"/>
      <c r="H22" s="3">
        <v>380000</v>
      </c>
      <c r="I22" s="26">
        <v>-918892.94</v>
      </c>
    </row>
    <row r="23" spans="1:9" x14ac:dyDescent="0.15">
      <c r="A23" s="17">
        <v>42620</v>
      </c>
      <c r="B23" s="18">
        <v>82</v>
      </c>
      <c r="C23" s="19" t="s">
        <v>56</v>
      </c>
      <c r="D23" s="19" t="s">
        <v>14</v>
      </c>
      <c r="E23" s="19" t="s">
        <v>29</v>
      </c>
      <c r="F23" s="19" t="s">
        <v>57</v>
      </c>
      <c r="G23" s="26"/>
      <c r="H23" s="2">
        <v>1000000</v>
      </c>
      <c r="I23" s="26">
        <v>-1918892.94</v>
      </c>
    </row>
    <row r="24" spans="1:9" x14ac:dyDescent="0.15">
      <c r="A24" s="17">
        <v>42635</v>
      </c>
      <c r="B24" s="18">
        <v>82</v>
      </c>
      <c r="C24" s="19" t="s">
        <v>58</v>
      </c>
      <c r="D24" s="19" t="s">
        <v>14</v>
      </c>
      <c r="E24" s="19" t="s">
        <v>54</v>
      </c>
      <c r="F24" s="19" t="s">
        <v>59</v>
      </c>
      <c r="G24" s="26"/>
      <c r="H24" s="1">
        <v>1000000</v>
      </c>
      <c r="I24" s="26">
        <v>-2918892.94</v>
      </c>
    </row>
    <row r="25" spans="1:9" x14ac:dyDescent="0.15">
      <c r="A25" s="23">
        <v>42643</v>
      </c>
      <c r="B25" s="24">
        <v>86</v>
      </c>
      <c r="C25" s="25" t="s">
        <v>60</v>
      </c>
      <c r="D25" s="25" t="s">
        <v>18</v>
      </c>
      <c r="E25" s="25" t="s">
        <v>61</v>
      </c>
      <c r="F25" s="25" t="s">
        <v>18</v>
      </c>
      <c r="G25" s="27">
        <v>683166.44</v>
      </c>
      <c r="H25" s="27"/>
      <c r="I25" s="27">
        <v>-2235676.5</v>
      </c>
    </row>
    <row r="26" spans="1:9" x14ac:dyDescent="0.15">
      <c r="A26" s="23">
        <v>42674</v>
      </c>
      <c r="B26" s="24">
        <v>96</v>
      </c>
      <c r="C26" s="25" t="s">
        <v>68</v>
      </c>
      <c r="D26" s="25" t="s">
        <v>18</v>
      </c>
      <c r="E26" s="25" t="s">
        <v>69</v>
      </c>
      <c r="F26" s="25" t="s">
        <v>18</v>
      </c>
      <c r="G26" s="27">
        <v>661987.94999999995</v>
      </c>
      <c r="H26" s="27"/>
      <c r="I26" s="27">
        <v>-1573738.55</v>
      </c>
    </row>
    <row r="27" spans="1:9" x14ac:dyDescent="0.15">
      <c r="A27" s="17">
        <v>42699</v>
      </c>
      <c r="B27" s="18">
        <v>102</v>
      </c>
      <c r="C27" s="19" t="s">
        <v>70</v>
      </c>
      <c r="D27" s="19" t="s">
        <v>18</v>
      </c>
      <c r="E27" s="19" t="s">
        <v>29</v>
      </c>
      <c r="F27" s="19" t="s">
        <v>71</v>
      </c>
      <c r="G27" s="26"/>
      <c r="H27" s="14">
        <v>1000000</v>
      </c>
      <c r="I27" s="26">
        <v>-2573738.5499999998</v>
      </c>
    </row>
    <row r="28" spans="1:9" x14ac:dyDescent="0.15">
      <c r="A28" s="17">
        <v>42704</v>
      </c>
      <c r="B28" s="18">
        <v>102</v>
      </c>
      <c r="C28" s="19" t="s">
        <v>72</v>
      </c>
      <c r="D28" s="19" t="s">
        <v>18</v>
      </c>
      <c r="E28" s="19" t="s">
        <v>29</v>
      </c>
      <c r="F28" s="19" t="s">
        <v>73</v>
      </c>
      <c r="G28" s="26"/>
      <c r="H28" s="14">
        <v>1000000</v>
      </c>
      <c r="I28" s="26">
        <v>-3573738.55</v>
      </c>
    </row>
    <row r="29" spans="1:9" x14ac:dyDescent="0.15">
      <c r="A29" s="23">
        <v>42704</v>
      </c>
      <c r="B29" s="24">
        <v>106</v>
      </c>
      <c r="C29" s="25" t="s">
        <v>74</v>
      </c>
      <c r="D29" s="25" t="s">
        <v>18</v>
      </c>
      <c r="E29" s="25" t="s">
        <v>75</v>
      </c>
      <c r="F29" s="25" t="s">
        <v>18</v>
      </c>
      <c r="G29" s="27">
        <v>708367.43</v>
      </c>
      <c r="H29" s="27"/>
      <c r="I29" s="27">
        <v>-2865598.22</v>
      </c>
    </row>
    <row r="30" spans="1:9" x14ac:dyDescent="0.15">
      <c r="A30" s="17">
        <v>42709</v>
      </c>
      <c r="B30" s="18">
        <v>112</v>
      </c>
      <c r="C30" s="19" t="s">
        <v>76</v>
      </c>
      <c r="D30" s="19" t="s">
        <v>77</v>
      </c>
      <c r="E30" s="19" t="s">
        <v>23</v>
      </c>
      <c r="F30" s="19" t="s">
        <v>78</v>
      </c>
      <c r="G30" s="26"/>
      <c r="H30" s="3">
        <v>330241.65999999997</v>
      </c>
      <c r="I30" s="26">
        <v>-3195612.78</v>
      </c>
    </row>
    <row r="31" spans="1:9" x14ac:dyDescent="0.15">
      <c r="A31" s="50">
        <v>42735</v>
      </c>
      <c r="B31" s="51">
        <v>116</v>
      </c>
      <c r="C31" s="52" t="s">
        <v>79</v>
      </c>
      <c r="D31" s="52" t="s">
        <v>18</v>
      </c>
      <c r="E31" s="52" t="s">
        <v>80</v>
      </c>
      <c r="F31" s="52" t="s">
        <v>18</v>
      </c>
      <c r="G31" s="53"/>
      <c r="H31" s="2">
        <v>1943000</v>
      </c>
      <c r="I31" s="53">
        <v>-5138612.78</v>
      </c>
    </row>
    <row r="32" spans="1:9" x14ac:dyDescent="0.15">
      <c r="A32" s="54">
        <v>42735</v>
      </c>
      <c r="B32" s="55">
        <v>116</v>
      </c>
      <c r="C32" s="56" t="s">
        <v>81</v>
      </c>
      <c r="D32" s="56" t="s">
        <v>18</v>
      </c>
      <c r="E32" s="56" t="s">
        <v>82</v>
      </c>
      <c r="F32" s="56" t="s">
        <v>18</v>
      </c>
      <c r="G32" s="57">
        <f>1831917.42</f>
        <v>1831917.42</v>
      </c>
      <c r="H32" s="57"/>
      <c r="I32" s="57">
        <v>-3306695.36</v>
      </c>
    </row>
    <row r="33" spans="1:9" x14ac:dyDescent="0.15">
      <c r="A33" s="54">
        <v>42735</v>
      </c>
      <c r="B33" s="55">
        <v>116</v>
      </c>
      <c r="C33" s="56" t="s">
        <v>90</v>
      </c>
      <c r="D33" s="56" t="s">
        <v>18</v>
      </c>
      <c r="E33" s="56" t="s">
        <v>91</v>
      </c>
      <c r="F33" s="56" t="s">
        <v>92</v>
      </c>
      <c r="G33" s="57"/>
      <c r="H33" s="31">
        <v>4558.43</v>
      </c>
      <c r="I33" s="57">
        <v>3311253.79</v>
      </c>
    </row>
    <row r="34" spans="1:9" x14ac:dyDescent="0.15">
      <c r="A34" s="9"/>
      <c r="B34" s="10"/>
      <c r="C34" s="11"/>
      <c r="D34" s="11"/>
      <c r="E34" s="11"/>
      <c r="F34" s="11"/>
      <c r="G34" s="12"/>
      <c r="H34" s="12"/>
      <c r="I34" s="12"/>
    </row>
    <row r="35" spans="1:9" x14ac:dyDescent="0.15">
      <c r="A35" s="9"/>
      <c r="B35" s="10"/>
      <c r="C35" s="11"/>
      <c r="D35" s="11"/>
      <c r="E35" s="11"/>
      <c r="F35" s="11"/>
      <c r="G35" s="12"/>
      <c r="H35" s="12"/>
      <c r="I35" s="12"/>
    </row>
    <row r="36" spans="1:9" x14ac:dyDescent="0.15">
      <c r="A36" s="9"/>
      <c r="B36" s="10"/>
      <c r="C36" s="11"/>
      <c r="D36" s="11"/>
      <c r="E36" s="11"/>
      <c r="F36" s="11"/>
      <c r="G36" s="12"/>
      <c r="H36" s="12"/>
      <c r="I36" s="12"/>
    </row>
    <row r="37" spans="1:9" x14ac:dyDescent="0.15">
      <c r="A37" s="9"/>
      <c r="B37" s="10"/>
      <c r="C37" s="11"/>
      <c r="D37" s="11"/>
      <c r="E37" s="11"/>
      <c r="F37" s="11"/>
      <c r="G37" s="12"/>
      <c r="H37" s="12"/>
      <c r="I37" s="12"/>
    </row>
    <row r="38" spans="1:9" x14ac:dyDescent="0.15">
      <c r="A38" s="9"/>
      <c r="B38" s="10"/>
      <c r="C38" s="11"/>
      <c r="D38" s="11"/>
      <c r="E38" s="11"/>
      <c r="F38" s="11"/>
      <c r="G38" s="12"/>
      <c r="H38" s="12"/>
      <c r="I38" s="12"/>
    </row>
    <row r="39" spans="1:9" x14ac:dyDescent="0.15">
      <c r="A39" s="9"/>
      <c r="B39" s="10"/>
      <c r="C39" s="11"/>
      <c r="D39" s="11"/>
      <c r="E39" s="11"/>
      <c r="F39" s="11"/>
      <c r="G39" s="12"/>
      <c r="H39" s="12"/>
      <c r="I39" s="12"/>
    </row>
    <row r="40" spans="1:9" ht="12" thickBot="1" x14ac:dyDescent="0.2">
      <c r="A40" s="21"/>
      <c r="G40" s="22">
        <f>SUM(G7:G33)</f>
        <v>9375367.4699999988</v>
      </c>
      <c r="H40" s="22">
        <f>SUM(H6:H33)</f>
        <v>11170722.689999999</v>
      </c>
    </row>
    <row r="41" spans="1:9" ht="12" thickTop="1" x14ac:dyDescent="0.15"/>
    <row r="42" spans="1:9" x14ac:dyDescent="0.15">
      <c r="G42" s="4"/>
      <c r="H42" s="4"/>
      <c r="I42" s="4"/>
    </row>
    <row r="43" spans="1:9" x14ac:dyDescent="0.15">
      <c r="F43" s="32" t="s">
        <v>93</v>
      </c>
      <c r="G43" s="8" t="s">
        <v>64</v>
      </c>
      <c r="H43" s="8" t="s">
        <v>65</v>
      </c>
      <c r="I43" s="8" t="s">
        <v>66</v>
      </c>
    </row>
    <row r="44" spans="1:9" x14ac:dyDescent="0.15">
      <c r="F44" s="6">
        <v>2015</v>
      </c>
      <c r="G44" s="4">
        <v>0</v>
      </c>
      <c r="H44" s="4">
        <f>I5</f>
        <v>1515898.57</v>
      </c>
      <c r="I44" s="4">
        <v>0</v>
      </c>
    </row>
    <row r="45" spans="1:9" x14ac:dyDescent="0.15">
      <c r="F45" s="15" t="s">
        <v>63</v>
      </c>
      <c r="G45" s="4">
        <f>G40-G46-H33</f>
        <v>8141581.5499999989</v>
      </c>
      <c r="H45" s="7">
        <f>H9+H11+H13+H17+H23+H20+H27+H28+H31</f>
        <v>7991680</v>
      </c>
      <c r="I45" s="7">
        <f>H45+H44-G45</f>
        <v>1365997.0200000014</v>
      </c>
    </row>
    <row r="46" spans="1:9" x14ac:dyDescent="0.15">
      <c r="F46" s="15" t="s">
        <v>94</v>
      </c>
      <c r="G46" s="5">
        <v>1229227.49</v>
      </c>
      <c r="H46" s="5">
        <f>H6+H15+H16+H22+H24+H30</f>
        <v>3174484.2600000002</v>
      </c>
      <c r="I46" s="5">
        <f>H46-G46</f>
        <v>1945256.7700000003</v>
      </c>
    </row>
    <row r="47" spans="1:9" x14ac:dyDescent="0.15">
      <c r="G47" s="33">
        <f>SUM(G45:G46)</f>
        <v>9370809.0399999991</v>
      </c>
      <c r="H47" s="4">
        <f>SUM(H44:H46)</f>
        <v>12682062.83</v>
      </c>
      <c r="I47" s="4">
        <f>SUM(I44:I46)</f>
        <v>3311253.7900000019</v>
      </c>
    </row>
    <row r="48" spans="1:9" x14ac:dyDescent="0.15">
      <c r="G48" s="4"/>
      <c r="H48" s="4"/>
      <c r="I48" s="4"/>
    </row>
    <row r="49" spans="6:9" x14ac:dyDescent="0.15">
      <c r="G49" s="4"/>
      <c r="H49" s="4"/>
      <c r="I49" s="4"/>
    </row>
    <row r="50" spans="6:9" x14ac:dyDescent="0.15">
      <c r="G50" s="4" t="s">
        <v>95</v>
      </c>
      <c r="H50" s="4"/>
      <c r="I50" s="4"/>
    </row>
    <row r="51" spans="6:9" x14ac:dyDescent="0.15">
      <c r="G51" s="4"/>
      <c r="H51" s="4"/>
      <c r="I51" s="4"/>
    </row>
    <row r="52" spans="6:9" x14ac:dyDescent="0.15">
      <c r="G52" s="4"/>
      <c r="H52" s="4"/>
      <c r="I52" s="4"/>
    </row>
    <row r="53" spans="6:9" x14ac:dyDescent="0.15">
      <c r="F53" s="15" t="s">
        <v>67</v>
      </c>
      <c r="G53" s="4">
        <f>G47-G46-H44</f>
        <v>6625682.9799999986</v>
      </c>
      <c r="H53" s="4"/>
      <c r="I53" s="4"/>
    </row>
    <row r="54" spans="6:9" x14ac:dyDescent="0.15">
      <c r="G54" s="4"/>
      <c r="H54" s="4"/>
      <c r="I54" s="4"/>
    </row>
    <row r="55" spans="6:9" x14ac:dyDescent="0.15">
      <c r="G55" s="4"/>
      <c r="H55" s="4"/>
      <c r="I55" s="4"/>
    </row>
    <row r="58" spans="6:9" x14ac:dyDescent="0.15">
      <c r="G58" s="13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73"/>
  <sheetViews>
    <sheetView topLeftCell="C4" workbookViewId="0">
      <selection activeCell="E18" sqref="E18"/>
    </sheetView>
  </sheetViews>
  <sheetFormatPr defaultRowHeight="11.25" x14ac:dyDescent="0.15"/>
  <cols>
    <col min="1" max="1" width="12.125" style="15" customWidth="1"/>
    <col min="2" max="2" width="5.25" style="15" customWidth="1"/>
    <col min="3" max="3" width="9.75" style="15" customWidth="1"/>
    <col min="4" max="4" width="10.625" style="15" customWidth="1"/>
    <col min="5" max="5" width="39.125" style="15" customWidth="1"/>
    <col min="6" max="6" width="40.5" style="15" customWidth="1"/>
    <col min="7" max="8" width="13.5" style="15" customWidth="1"/>
    <col min="9" max="9" width="14" style="15" customWidth="1"/>
    <col min="10" max="10" width="9" style="15"/>
    <col min="11" max="11" width="13.75" style="15" bestFit="1" customWidth="1"/>
    <col min="12" max="16384" width="9" style="15"/>
  </cols>
  <sheetData>
    <row r="1" spans="1:11" ht="23.1" customHeight="1" x14ac:dyDescent="0.15">
      <c r="A1" s="335" t="s">
        <v>0</v>
      </c>
      <c r="B1" s="335"/>
      <c r="C1" s="335"/>
      <c r="D1" s="335"/>
      <c r="E1" s="335"/>
      <c r="F1" s="335"/>
      <c r="G1" s="335"/>
      <c r="H1" s="335"/>
      <c r="I1" s="335"/>
    </row>
    <row r="2" spans="1:11" ht="20.100000000000001" customHeight="1" x14ac:dyDescent="0.15">
      <c r="A2" s="336" t="s">
        <v>1</v>
      </c>
      <c r="B2" s="336"/>
      <c r="C2" s="336"/>
      <c r="D2" s="336"/>
      <c r="E2" s="336"/>
      <c r="F2" s="336"/>
      <c r="G2" s="336"/>
      <c r="H2" s="336"/>
      <c r="I2" s="336"/>
    </row>
    <row r="3" spans="1:11" ht="20.100000000000001" customHeight="1" x14ac:dyDescent="0.15">
      <c r="A3" s="337" t="s">
        <v>2</v>
      </c>
      <c r="B3" s="337"/>
      <c r="C3" s="337"/>
      <c r="D3" s="337"/>
      <c r="E3" s="337"/>
      <c r="F3" s="337"/>
      <c r="G3" s="337"/>
      <c r="H3" s="337"/>
      <c r="I3" s="337"/>
    </row>
    <row r="4" spans="1:11" ht="23.1" customHeight="1" thickBo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pans="1:11" ht="12" thickTop="1" x14ac:dyDescent="0.15">
      <c r="A5" s="17"/>
      <c r="B5" s="18"/>
      <c r="C5" s="19"/>
      <c r="D5" s="19"/>
      <c r="E5" s="19" t="s">
        <v>12</v>
      </c>
      <c r="F5" s="19"/>
      <c r="G5" s="20"/>
      <c r="H5" s="20"/>
      <c r="I5" s="36">
        <v>3311253.79</v>
      </c>
    </row>
    <row r="6" spans="1:11" x14ac:dyDescent="0.15">
      <c r="A6" s="9">
        <v>42755</v>
      </c>
      <c r="B6" s="10">
        <v>126</v>
      </c>
      <c r="C6" s="11" t="s">
        <v>83</v>
      </c>
      <c r="D6" s="11" t="s">
        <v>18</v>
      </c>
      <c r="E6" s="11" t="s">
        <v>84</v>
      </c>
      <c r="F6" s="11" t="s">
        <v>85</v>
      </c>
      <c r="G6" s="12"/>
      <c r="H6" s="81">
        <v>19175.66</v>
      </c>
      <c r="I6" s="12">
        <v>-3330429.45</v>
      </c>
      <c r="J6" s="15" t="s">
        <v>260</v>
      </c>
      <c r="K6" s="330">
        <f>H6</f>
        <v>19175.66</v>
      </c>
    </row>
    <row r="7" spans="1:11" x14ac:dyDescent="0.15">
      <c r="A7" s="9">
        <v>42766</v>
      </c>
      <c r="B7" s="10">
        <v>126</v>
      </c>
      <c r="C7" s="11" t="s">
        <v>86</v>
      </c>
      <c r="D7" s="11" t="s">
        <v>18</v>
      </c>
      <c r="E7" s="11" t="s">
        <v>87</v>
      </c>
      <c r="F7" s="11" t="s">
        <v>18</v>
      </c>
      <c r="G7" s="12">
        <f>846659.4</f>
        <v>846659.4</v>
      </c>
      <c r="H7" s="12"/>
      <c r="I7" s="12">
        <v>-2483770.0499999998</v>
      </c>
    </row>
    <row r="8" spans="1:11" x14ac:dyDescent="0.15">
      <c r="A8" s="9">
        <v>42794</v>
      </c>
      <c r="B8" s="10">
        <v>136</v>
      </c>
      <c r="C8" s="11" t="s">
        <v>88</v>
      </c>
      <c r="D8" s="11" t="s">
        <v>18</v>
      </c>
      <c r="E8" s="11" t="s">
        <v>89</v>
      </c>
      <c r="F8" s="11" t="s">
        <v>18</v>
      </c>
      <c r="G8" s="12">
        <v>386474.34</v>
      </c>
      <c r="H8" s="12"/>
      <c r="I8" s="12">
        <v>-2097295.71</v>
      </c>
    </row>
    <row r="9" spans="1:11" x14ac:dyDescent="0.15">
      <c r="A9" s="9">
        <v>42800</v>
      </c>
      <c r="B9" s="10">
        <v>142</v>
      </c>
      <c r="C9" s="11" t="s">
        <v>96</v>
      </c>
      <c r="D9" s="11" t="s">
        <v>14</v>
      </c>
      <c r="E9" s="37" t="s">
        <v>97</v>
      </c>
      <c r="F9" s="37" t="s">
        <v>98</v>
      </c>
      <c r="G9" s="38"/>
      <c r="H9" s="38">
        <v>570000</v>
      </c>
      <c r="I9" s="12">
        <v>-2667295.71</v>
      </c>
    </row>
    <row r="10" spans="1:11" x14ac:dyDescent="0.15">
      <c r="A10" s="9">
        <v>42800</v>
      </c>
      <c r="B10" s="10">
        <v>142</v>
      </c>
      <c r="C10" s="11" t="s">
        <v>99</v>
      </c>
      <c r="D10" s="11" t="s">
        <v>14</v>
      </c>
      <c r="E10" s="37" t="s">
        <v>97</v>
      </c>
      <c r="F10" s="37" t="s">
        <v>100</v>
      </c>
      <c r="G10" s="38"/>
      <c r="H10" s="38">
        <v>1500000</v>
      </c>
      <c r="I10" s="12">
        <v>-4167295.71</v>
      </c>
    </row>
    <row r="11" spans="1:11" x14ac:dyDescent="0.15">
      <c r="A11" s="9">
        <v>42821</v>
      </c>
      <c r="B11" s="10">
        <v>142</v>
      </c>
      <c r="C11" s="11" t="s">
        <v>101</v>
      </c>
      <c r="D11" s="11" t="s">
        <v>14</v>
      </c>
      <c r="E11" s="11" t="s">
        <v>29</v>
      </c>
      <c r="F11" s="11" t="s">
        <v>102</v>
      </c>
      <c r="G11" s="12"/>
      <c r="H11" s="12">
        <v>1000000</v>
      </c>
      <c r="I11" s="12">
        <v>-5167295.71</v>
      </c>
    </row>
    <row r="12" spans="1:11" x14ac:dyDescent="0.15">
      <c r="A12" s="9">
        <v>42825</v>
      </c>
      <c r="B12" s="10">
        <v>142</v>
      </c>
      <c r="C12" s="11" t="s">
        <v>103</v>
      </c>
      <c r="D12" s="11" t="s">
        <v>14</v>
      </c>
      <c r="E12" s="11" t="s">
        <v>29</v>
      </c>
      <c r="F12" s="11" t="s">
        <v>30</v>
      </c>
      <c r="G12" s="12"/>
      <c r="H12" s="12">
        <v>1000000</v>
      </c>
      <c r="I12" s="12">
        <v>-6167295.71</v>
      </c>
    </row>
    <row r="13" spans="1:11" x14ac:dyDescent="0.15">
      <c r="A13" s="9">
        <v>42825</v>
      </c>
      <c r="B13" s="10">
        <v>146</v>
      </c>
      <c r="C13" s="11" t="s">
        <v>104</v>
      </c>
      <c r="D13" s="11" t="s">
        <v>18</v>
      </c>
      <c r="E13" s="11" t="s">
        <v>105</v>
      </c>
      <c r="F13" s="11" t="s">
        <v>18</v>
      </c>
      <c r="G13" s="12">
        <v>1285557.03</v>
      </c>
      <c r="H13" s="12"/>
      <c r="I13" s="12">
        <v>-4881738.68</v>
      </c>
    </row>
    <row r="14" spans="1:11" x14ac:dyDescent="0.15">
      <c r="A14" s="9">
        <v>42825</v>
      </c>
      <c r="B14" s="10">
        <v>146</v>
      </c>
      <c r="C14" s="11" t="s">
        <v>106</v>
      </c>
      <c r="D14" s="11" t="s">
        <v>18</v>
      </c>
      <c r="E14" s="11" t="s">
        <v>107</v>
      </c>
      <c r="F14" s="11" t="s">
        <v>85</v>
      </c>
      <c r="G14" s="12"/>
      <c r="H14" s="81">
        <v>0.3</v>
      </c>
      <c r="I14" s="12">
        <v>-4881738.9800000004</v>
      </c>
      <c r="J14" s="15" t="s">
        <v>259</v>
      </c>
    </row>
    <row r="15" spans="1:11" x14ac:dyDescent="0.15">
      <c r="A15" s="9">
        <v>42832</v>
      </c>
      <c r="B15" s="10">
        <v>152</v>
      </c>
      <c r="C15" s="11" t="s">
        <v>108</v>
      </c>
      <c r="D15" s="11" t="s">
        <v>109</v>
      </c>
      <c r="E15" s="11" t="s">
        <v>34</v>
      </c>
      <c r="F15" s="11" t="s">
        <v>30</v>
      </c>
      <c r="G15" s="12"/>
      <c r="H15" s="12">
        <v>500000</v>
      </c>
      <c r="I15" s="12">
        <v>-5381738.9800000004</v>
      </c>
    </row>
    <row r="16" spans="1:11" x14ac:dyDescent="0.15">
      <c r="A16" s="9">
        <v>42853</v>
      </c>
      <c r="B16" s="10">
        <v>152</v>
      </c>
      <c r="C16" s="11" t="s">
        <v>110</v>
      </c>
      <c r="D16" s="11" t="s">
        <v>111</v>
      </c>
      <c r="E16" s="37" t="s">
        <v>97</v>
      </c>
      <c r="F16" s="37" t="s">
        <v>112</v>
      </c>
      <c r="G16" s="38"/>
      <c r="H16" s="38">
        <v>97251.53</v>
      </c>
      <c r="I16" s="12">
        <v>-5478990.5099999998</v>
      </c>
    </row>
    <row r="17" spans="1:9" x14ac:dyDescent="0.15">
      <c r="A17" s="9">
        <v>42855</v>
      </c>
      <c r="B17" s="10">
        <v>156</v>
      </c>
      <c r="C17" s="11" t="s">
        <v>113</v>
      </c>
      <c r="D17" s="11"/>
      <c r="E17" s="11" t="s">
        <v>114</v>
      </c>
      <c r="F17" s="11"/>
      <c r="G17" s="12">
        <v>1235779.42</v>
      </c>
      <c r="H17" s="12"/>
      <c r="I17" s="12">
        <v>-4243211.09</v>
      </c>
    </row>
    <row r="18" spans="1:9" x14ac:dyDescent="0.15">
      <c r="A18" s="9">
        <v>42881</v>
      </c>
      <c r="B18" s="10">
        <v>162</v>
      </c>
      <c r="C18" s="11" t="s">
        <v>117</v>
      </c>
      <c r="D18" s="11" t="s">
        <v>14</v>
      </c>
      <c r="E18" s="11" t="s">
        <v>29</v>
      </c>
      <c r="F18" s="11" t="s">
        <v>118</v>
      </c>
      <c r="G18" s="12"/>
      <c r="H18" s="12">
        <v>1000000</v>
      </c>
      <c r="I18" s="12">
        <v>-5243211.09</v>
      </c>
    </row>
    <row r="19" spans="1:9" x14ac:dyDescent="0.15">
      <c r="A19" s="9">
        <v>42886</v>
      </c>
      <c r="B19" s="10">
        <v>166</v>
      </c>
      <c r="C19" s="11" t="s">
        <v>119</v>
      </c>
      <c r="D19" s="11"/>
      <c r="E19" s="11" t="s">
        <v>120</v>
      </c>
      <c r="F19" s="11"/>
      <c r="G19" s="12">
        <v>1582645.95</v>
      </c>
      <c r="H19" s="12"/>
      <c r="I19" s="12">
        <v>-3660565.14</v>
      </c>
    </row>
    <row r="20" spans="1:9" x14ac:dyDescent="0.15">
      <c r="A20" s="9">
        <v>42887</v>
      </c>
      <c r="B20" s="10">
        <v>52</v>
      </c>
      <c r="C20" s="11" t="s">
        <v>121</v>
      </c>
      <c r="D20" s="11" t="s">
        <v>18</v>
      </c>
      <c r="E20" s="11" t="s">
        <v>29</v>
      </c>
      <c r="F20" s="11" t="s">
        <v>118</v>
      </c>
      <c r="G20" s="12"/>
      <c r="H20" s="12">
        <v>1000000</v>
      </c>
      <c r="I20" s="12">
        <v>-4660565.1399999997</v>
      </c>
    </row>
    <row r="21" spans="1:9" x14ac:dyDescent="0.15">
      <c r="A21" s="9">
        <v>42916</v>
      </c>
      <c r="B21" s="10">
        <v>56</v>
      </c>
      <c r="C21" s="11" t="s">
        <v>122</v>
      </c>
      <c r="D21" s="11" t="s">
        <v>18</v>
      </c>
      <c r="E21" s="11" t="s">
        <v>123</v>
      </c>
      <c r="F21" s="11" t="s">
        <v>18</v>
      </c>
      <c r="G21" s="12">
        <v>1703891.64</v>
      </c>
      <c r="H21" s="12"/>
      <c r="I21" s="12">
        <v>-2956673.5</v>
      </c>
    </row>
    <row r="22" spans="1:9" x14ac:dyDescent="0.15">
      <c r="A22" s="9">
        <v>42923</v>
      </c>
      <c r="B22" s="10">
        <v>62</v>
      </c>
      <c r="C22" s="11" t="s">
        <v>124</v>
      </c>
      <c r="D22" s="11" t="s">
        <v>14</v>
      </c>
      <c r="E22" s="37" t="s">
        <v>97</v>
      </c>
      <c r="F22" s="37" t="s">
        <v>125</v>
      </c>
      <c r="G22" s="38"/>
      <c r="H22" s="38">
        <v>800000</v>
      </c>
      <c r="I22" s="12">
        <v>-3756673.5</v>
      </c>
    </row>
    <row r="23" spans="1:9" x14ac:dyDescent="0.15">
      <c r="A23" s="9">
        <v>42923</v>
      </c>
      <c r="B23" s="10">
        <v>62</v>
      </c>
      <c r="C23" s="11" t="s">
        <v>126</v>
      </c>
      <c r="D23" s="11" t="s">
        <v>14</v>
      </c>
      <c r="E23" s="37" t="s">
        <v>97</v>
      </c>
      <c r="F23" s="37" t="s">
        <v>127</v>
      </c>
      <c r="G23" s="38"/>
      <c r="H23" s="38">
        <v>450000</v>
      </c>
      <c r="I23" s="12">
        <v>-4206673.5</v>
      </c>
    </row>
    <row r="24" spans="1:9" x14ac:dyDescent="0.15">
      <c r="A24" s="9">
        <v>42923</v>
      </c>
      <c r="B24" s="10">
        <v>62</v>
      </c>
      <c r="C24" s="11" t="s">
        <v>128</v>
      </c>
      <c r="D24" s="11" t="s">
        <v>14</v>
      </c>
      <c r="E24" s="37" t="s">
        <v>97</v>
      </c>
      <c r="F24" s="37" t="s">
        <v>129</v>
      </c>
      <c r="G24" s="38"/>
      <c r="H24" s="38">
        <v>400000</v>
      </c>
      <c r="I24" s="12">
        <v>-4606673.5</v>
      </c>
    </row>
    <row r="25" spans="1:9" x14ac:dyDescent="0.15">
      <c r="A25" s="9">
        <v>42923</v>
      </c>
      <c r="B25" s="10">
        <v>62</v>
      </c>
      <c r="C25" s="11" t="s">
        <v>130</v>
      </c>
      <c r="D25" s="11" t="s">
        <v>14</v>
      </c>
      <c r="E25" s="37" t="s">
        <v>97</v>
      </c>
      <c r="F25" s="37" t="s">
        <v>131</v>
      </c>
      <c r="G25" s="38"/>
      <c r="H25" s="38">
        <v>1000000</v>
      </c>
      <c r="I25" s="12">
        <v>-5606673.5</v>
      </c>
    </row>
    <row r="26" spans="1:9" x14ac:dyDescent="0.15">
      <c r="A26" s="9">
        <v>42947</v>
      </c>
      <c r="B26" s="10">
        <v>66</v>
      </c>
      <c r="C26" s="11" t="s">
        <v>132</v>
      </c>
      <c r="D26" s="11"/>
      <c r="E26" s="11" t="s">
        <v>133</v>
      </c>
      <c r="F26" s="11"/>
      <c r="G26" s="12">
        <v>1104512.8899999999</v>
      </c>
      <c r="H26" s="12"/>
      <c r="I26" s="12">
        <v>-4502160.6100000003</v>
      </c>
    </row>
    <row r="27" spans="1:9" x14ac:dyDescent="0.15">
      <c r="A27" s="9">
        <v>42955</v>
      </c>
      <c r="B27" s="10">
        <v>72</v>
      </c>
      <c r="C27" s="11" t="s">
        <v>134</v>
      </c>
      <c r="D27" s="11" t="s">
        <v>14</v>
      </c>
      <c r="E27" s="11" t="s">
        <v>29</v>
      </c>
      <c r="F27" s="11" t="s">
        <v>135</v>
      </c>
      <c r="G27" s="12"/>
      <c r="H27" s="12">
        <v>1000000</v>
      </c>
      <c r="I27" s="12">
        <v>-5502160.6100000003</v>
      </c>
    </row>
    <row r="28" spans="1:9" x14ac:dyDescent="0.15">
      <c r="A28" s="9">
        <v>42957</v>
      </c>
      <c r="B28" s="10">
        <v>72</v>
      </c>
      <c r="C28" s="11" t="s">
        <v>136</v>
      </c>
      <c r="D28" s="11" t="s">
        <v>14</v>
      </c>
      <c r="E28" s="11" t="s">
        <v>29</v>
      </c>
      <c r="F28" s="11" t="s">
        <v>135</v>
      </c>
      <c r="G28" s="12"/>
      <c r="H28" s="12">
        <v>1000000</v>
      </c>
      <c r="I28" s="12">
        <v>-6502160.6100000003</v>
      </c>
    </row>
    <row r="29" spans="1:9" x14ac:dyDescent="0.15">
      <c r="A29" s="9">
        <v>42969</v>
      </c>
      <c r="B29" s="10">
        <v>72</v>
      </c>
      <c r="C29" s="11" t="s">
        <v>137</v>
      </c>
      <c r="D29" s="11" t="s">
        <v>14</v>
      </c>
      <c r="E29" s="11" t="s">
        <v>29</v>
      </c>
      <c r="F29" s="11" t="s">
        <v>138</v>
      </c>
      <c r="G29" s="12"/>
      <c r="H29" s="12">
        <v>500000</v>
      </c>
      <c r="I29" s="12">
        <v>-7002160.6100000003</v>
      </c>
    </row>
    <row r="30" spans="1:9" x14ac:dyDescent="0.15">
      <c r="A30" s="9">
        <v>42978</v>
      </c>
      <c r="B30" s="10">
        <v>76</v>
      </c>
      <c r="C30" s="11" t="s">
        <v>139</v>
      </c>
      <c r="D30" s="11" t="s">
        <v>18</v>
      </c>
      <c r="E30" s="11" t="s">
        <v>140</v>
      </c>
      <c r="F30" s="11" t="s">
        <v>18</v>
      </c>
      <c r="G30" s="12">
        <v>1368372.15</v>
      </c>
      <c r="H30" s="12"/>
      <c r="I30" s="12">
        <v>-5633788.46</v>
      </c>
    </row>
    <row r="31" spans="1:9" x14ac:dyDescent="0.15">
      <c r="A31" s="39">
        <v>42993</v>
      </c>
      <c r="B31" s="40">
        <v>82</v>
      </c>
      <c r="C31" s="41" t="s">
        <v>141</v>
      </c>
      <c r="D31" s="41" t="s">
        <v>142</v>
      </c>
      <c r="E31" s="43" t="s">
        <v>97</v>
      </c>
      <c r="F31" s="43" t="s">
        <v>143</v>
      </c>
      <c r="G31" s="44"/>
      <c r="H31" s="44">
        <v>300000</v>
      </c>
      <c r="I31" s="42">
        <v>-5933788.46</v>
      </c>
    </row>
    <row r="32" spans="1:9" s="45" customFormat="1" x14ac:dyDescent="0.15">
      <c r="A32" s="9">
        <v>42998</v>
      </c>
      <c r="B32" s="10">
        <v>82</v>
      </c>
      <c r="C32" s="11" t="s">
        <v>144</v>
      </c>
      <c r="D32" s="11" t="s">
        <v>145</v>
      </c>
      <c r="E32" s="37" t="s">
        <v>97</v>
      </c>
      <c r="F32" s="37" t="s">
        <v>146</v>
      </c>
      <c r="G32" s="38"/>
      <c r="H32" s="38">
        <v>500000</v>
      </c>
      <c r="I32" s="12">
        <v>-6433788.46</v>
      </c>
    </row>
    <row r="33" spans="1:11" s="45" customFormat="1" x14ac:dyDescent="0.15">
      <c r="A33" s="9">
        <v>43008</v>
      </c>
      <c r="B33" s="10">
        <v>86</v>
      </c>
      <c r="C33" s="11" t="s">
        <v>147</v>
      </c>
      <c r="D33" s="11" t="s">
        <v>18</v>
      </c>
      <c r="E33" s="11" t="s">
        <v>148</v>
      </c>
      <c r="F33" s="11" t="s">
        <v>18</v>
      </c>
      <c r="G33" s="12">
        <v>654060.6</v>
      </c>
      <c r="H33" s="12"/>
      <c r="I33" s="12">
        <v>-5779727.8600000003</v>
      </c>
    </row>
    <row r="34" spans="1:11" s="45" customFormat="1" x14ac:dyDescent="0.15">
      <c r="A34" s="9">
        <v>43013</v>
      </c>
      <c r="B34" s="10">
        <v>92</v>
      </c>
      <c r="C34" s="11" t="s">
        <v>149</v>
      </c>
      <c r="D34" s="11" t="s">
        <v>18</v>
      </c>
      <c r="E34" s="11" t="s">
        <v>150</v>
      </c>
      <c r="F34" s="11" t="s">
        <v>151</v>
      </c>
      <c r="G34" s="12"/>
      <c r="H34" s="12">
        <v>115680</v>
      </c>
      <c r="I34" s="12">
        <v>-5895407.8600000003</v>
      </c>
    </row>
    <row r="35" spans="1:11" s="45" customFormat="1" x14ac:dyDescent="0.15">
      <c r="A35" s="9">
        <v>43039</v>
      </c>
      <c r="B35" s="10">
        <v>96</v>
      </c>
      <c r="C35" s="11" t="s">
        <v>152</v>
      </c>
      <c r="D35" s="11" t="s">
        <v>18</v>
      </c>
      <c r="E35" s="11" t="s">
        <v>153</v>
      </c>
      <c r="F35" s="11" t="s">
        <v>18</v>
      </c>
      <c r="G35" s="12">
        <v>1638006.91</v>
      </c>
      <c r="H35" s="12"/>
      <c r="I35" s="12">
        <v>-4257400.95</v>
      </c>
    </row>
    <row r="36" spans="1:11" s="45" customFormat="1" x14ac:dyDescent="0.15">
      <c r="A36" s="46">
        <v>43069</v>
      </c>
      <c r="B36" s="47">
        <v>106</v>
      </c>
      <c r="C36" s="48" t="s">
        <v>154</v>
      </c>
      <c r="D36" s="48" t="s">
        <v>18</v>
      </c>
      <c r="E36" s="48" t="s">
        <v>155</v>
      </c>
      <c r="F36" s="48" t="s">
        <v>18</v>
      </c>
      <c r="G36" s="62">
        <v>593659.9</v>
      </c>
      <c r="H36" s="49"/>
      <c r="I36" s="49">
        <v>-3663741.05</v>
      </c>
    </row>
    <row r="37" spans="1:11" s="45" customFormat="1" x14ac:dyDescent="0.15">
      <c r="A37" s="58">
        <v>43100</v>
      </c>
      <c r="B37" s="59">
        <v>116</v>
      </c>
      <c r="C37" s="60" t="s">
        <v>156</v>
      </c>
      <c r="D37" s="60" t="s">
        <v>18</v>
      </c>
      <c r="E37" s="60" t="s">
        <v>157</v>
      </c>
      <c r="F37" s="60" t="s">
        <v>18</v>
      </c>
      <c r="G37" s="61"/>
      <c r="H37" s="61">
        <v>361300</v>
      </c>
      <c r="I37" s="61">
        <v>-4025041.05</v>
      </c>
    </row>
    <row r="38" spans="1:11" s="45" customFormat="1" x14ac:dyDescent="0.15">
      <c r="A38" s="63">
        <v>43100</v>
      </c>
      <c r="B38" s="64">
        <v>116</v>
      </c>
      <c r="C38" s="65" t="s">
        <v>158</v>
      </c>
      <c r="D38" s="65" t="s">
        <v>18</v>
      </c>
      <c r="E38" s="65" t="s">
        <v>159</v>
      </c>
      <c r="F38" s="65" t="s">
        <v>18</v>
      </c>
      <c r="G38" s="66"/>
      <c r="H38" s="66">
        <v>1000000</v>
      </c>
      <c r="I38" s="66">
        <v>-5025041.05</v>
      </c>
    </row>
    <row r="39" spans="1:11" s="45" customFormat="1" x14ac:dyDescent="0.15">
      <c r="A39" s="67">
        <v>43100</v>
      </c>
      <c r="B39" s="68">
        <v>116</v>
      </c>
      <c r="C39" s="69" t="s">
        <v>160</v>
      </c>
      <c r="D39" s="69" t="s">
        <v>18</v>
      </c>
      <c r="E39" s="69" t="s">
        <v>161</v>
      </c>
      <c r="F39" s="69" t="s">
        <v>18</v>
      </c>
      <c r="G39" s="70">
        <v>1927416.48</v>
      </c>
      <c r="H39" s="70"/>
      <c r="I39" s="70">
        <v>-3097624.57</v>
      </c>
    </row>
    <row r="40" spans="1:11" s="45" customFormat="1" x14ac:dyDescent="0.15">
      <c r="A40" s="72">
        <v>43100</v>
      </c>
      <c r="B40" s="73">
        <v>116</v>
      </c>
      <c r="C40" s="74" t="s">
        <v>162</v>
      </c>
      <c r="D40" s="74" t="s">
        <v>18</v>
      </c>
      <c r="E40" s="74" t="s">
        <v>163</v>
      </c>
      <c r="F40" s="74" t="s">
        <v>164</v>
      </c>
      <c r="G40" s="75">
        <v>24015.119999999999</v>
      </c>
      <c r="H40" s="75"/>
      <c r="I40" s="75">
        <v>-3073609.45</v>
      </c>
    </row>
    <row r="41" spans="1:11" s="45" customFormat="1" x14ac:dyDescent="0.15">
      <c r="A41" s="76">
        <v>43100</v>
      </c>
      <c r="B41" s="77">
        <v>116</v>
      </c>
      <c r="C41" s="78" t="s">
        <v>165</v>
      </c>
      <c r="D41" s="78" t="s">
        <v>18</v>
      </c>
      <c r="E41" s="78" t="s">
        <v>166</v>
      </c>
      <c r="F41" s="78" t="s">
        <v>167</v>
      </c>
      <c r="G41" s="80"/>
      <c r="H41" s="71">
        <v>21771.05</v>
      </c>
      <c r="I41" s="80">
        <v>-3095380.5</v>
      </c>
      <c r="K41" s="162">
        <f>H41+H14</f>
        <v>21771.35</v>
      </c>
    </row>
    <row r="42" spans="1:11" x14ac:dyDescent="0.15">
      <c r="A42" s="9"/>
      <c r="B42" s="10"/>
      <c r="C42" s="11"/>
      <c r="D42" s="11"/>
      <c r="E42" s="11"/>
      <c r="F42" s="11"/>
      <c r="G42" s="12"/>
      <c r="H42" s="12"/>
      <c r="I42" s="12"/>
    </row>
    <row r="43" spans="1:11" ht="12" thickBot="1" x14ac:dyDescent="0.2">
      <c r="A43" s="21"/>
      <c r="G43" s="79">
        <v>14351051.83</v>
      </c>
      <c r="H43" s="79">
        <v>14135178.539999999</v>
      </c>
      <c r="I43" s="34"/>
      <c r="K43" s="196">
        <f>H11+H12+H15+H18+H20+H27+H28+H29+H37+H38</f>
        <v>8361300</v>
      </c>
    </row>
    <row r="44" spans="1:11" ht="12" thickTop="1" x14ac:dyDescent="0.15">
      <c r="K44" s="196">
        <f>H9+H10+H16+H22+H23+H24+H25+H31</f>
        <v>5117251.5299999993</v>
      </c>
    </row>
    <row r="45" spans="1:11" x14ac:dyDescent="0.15">
      <c r="G45" s="4"/>
      <c r="H45" s="4"/>
      <c r="I45" s="4"/>
    </row>
    <row r="46" spans="1:11" x14ac:dyDescent="0.15">
      <c r="G46" s="8" t="s">
        <v>64</v>
      </c>
      <c r="H46" s="8" t="s">
        <v>65</v>
      </c>
      <c r="I46" s="8" t="s">
        <v>66</v>
      </c>
    </row>
    <row r="47" spans="1:11" x14ac:dyDescent="0.15">
      <c r="F47" s="6" t="s">
        <v>115</v>
      </c>
      <c r="G47" s="4">
        <v>0</v>
      </c>
      <c r="H47" s="4">
        <v>1365997.02</v>
      </c>
      <c r="I47" s="4">
        <v>0</v>
      </c>
    </row>
    <row r="48" spans="1:11" x14ac:dyDescent="0.15">
      <c r="F48" s="6" t="s">
        <v>116</v>
      </c>
      <c r="G48" s="4"/>
      <c r="H48" s="4">
        <v>1945256.77</v>
      </c>
      <c r="I48" s="4"/>
    </row>
    <row r="49" spans="6:11" x14ac:dyDescent="0.15">
      <c r="F49" s="6"/>
      <c r="G49" s="4"/>
      <c r="H49" s="4"/>
      <c r="I49" s="28"/>
      <c r="K49" s="35"/>
    </row>
    <row r="50" spans="6:11" x14ac:dyDescent="0.15">
      <c r="F50" s="6" t="s">
        <v>235</v>
      </c>
      <c r="G50" s="4">
        <v>115680</v>
      </c>
      <c r="H50" s="4">
        <v>115680</v>
      </c>
      <c r="I50" s="28">
        <f>H50-G50</f>
        <v>0</v>
      </c>
      <c r="K50" s="35"/>
    </row>
    <row r="51" spans="6:11" x14ac:dyDescent="0.15">
      <c r="F51" s="15" t="s">
        <v>63</v>
      </c>
      <c r="G51" s="7">
        <f>G43-G52-H41-115680</f>
        <v>9379463.0499999989</v>
      </c>
      <c r="H51" s="7">
        <f>H11+H12+H15+H18+H20+H27+H28+H29+H37+H38</f>
        <v>8361300</v>
      </c>
      <c r="I51" s="29">
        <f>H51+H47-G51+H14</f>
        <v>347834.27000000066</v>
      </c>
      <c r="K51" s="35"/>
    </row>
    <row r="52" spans="6:11" x14ac:dyDescent="0.15">
      <c r="F52" s="15" t="s">
        <v>62</v>
      </c>
      <c r="G52" s="30">
        <v>4834137.7300000004</v>
      </c>
      <c r="H52" s="5">
        <f>H9+H10+H16+H22+H23+H24+H25+H31+H32</f>
        <v>5617251.5299999993</v>
      </c>
      <c r="I52" s="30">
        <f>H52-G52+H48+H6</f>
        <v>2747546.2299999991</v>
      </c>
      <c r="K52" s="35">
        <v>3095380.5</v>
      </c>
    </row>
    <row r="53" spans="6:11" x14ac:dyDescent="0.15">
      <c r="G53" s="4">
        <f>SUM(G51:G52)</f>
        <v>14213600.779999999</v>
      </c>
      <c r="H53" s="4">
        <f>SUM(H51:H52)</f>
        <v>13978551.529999999</v>
      </c>
      <c r="I53" s="28">
        <f>SUM(I47:I52)</f>
        <v>3095380.4999999995</v>
      </c>
      <c r="K53" s="35">
        <f>K52-I53</f>
        <v>0</v>
      </c>
    </row>
    <row r="54" spans="6:11" x14ac:dyDescent="0.15">
      <c r="G54" s="4"/>
      <c r="H54" s="4"/>
      <c r="I54" s="28"/>
      <c r="K54" s="35"/>
    </row>
    <row r="55" spans="6:11" x14ac:dyDescent="0.15">
      <c r="G55" s="4"/>
      <c r="H55" s="4"/>
      <c r="I55" s="4">
        <v>2748877.51</v>
      </c>
      <c r="K55" s="35"/>
    </row>
    <row r="56" spans="6:11" x14ac:dyDescent="0.15">
      <c r="G56" s="28"/>
      <c r="H56" s="4"/>
      <c r="I56" s="130">
        <f>I52-I55</f>
        <v>-1331.2800000007264</v>
      </c>
      <c r="K56" s="34"/>
    </row>
    <row r="57" spans="6:11" x14ac:dyDescent="0.15">
      <c r="G57" s="4"/>
      <c r="H57" s="4"/>
      <c r="I57" s="28"/>
    </row>
    <row r="58" spans="6:11" x14ac:dyDescent="0.15">
      <c r="G58" s="4"/>
      <c r="H58" s="4"/>
      <c r="I58" s="4"/>
    </row>
    <row r="59" spans="6:11" x14ac:dyDescent="0.15">
      <c r="I59" s="34"/>
    </row>
    <row r="61" spans="6:11" x14ac:dyDescent="0.15">
      <c r="F61" s="15" t="s">
        <v>253</v>
      </c>
      <c r="G61" s="13"/>
      <c r="I61" s="35">
        <f>7061.89+2909.6</f>
        <v>9971.49</v>
      </c>
      <c r="K61" s="196"/>
    </row>
    <row r="62" spans="6:11" x14ac:dyDescent="0.15">
      <c r="F62" s="15" t="s">
        <v>254</v>
      </c>
      <c r="I62" s="35">
        <v>65000</v>
      </c>
      <c r="K62" s="196"/>
    </row>
    <row r="63" spans="6:11" x14ac:dyDescent="0.15">
      <c r="F63" s="15" t="s">
        <v>256</v>
      </c>
      <c r="I63" s="35">
        <v>115811</v>
      </c>
      <c r="K63" s="196"/>
    </row>
    <row r="64" spans="6:11" x14ac:dyDescent="0.15">
      <c r="F64" s="15" t="s">
        <v>257</v>
      </c>
      <c r="I64" s="35">
        <v>1149.0899999999999</v>
      </c>
      <c r="K64" s="196"/>
    </row>
    <row r="65" spans="6:11" x14ac:dyDescent="0.15">
      <c r="F65" s="15" t="s">
        <v>258</v>
      </c>
      <c r="I65" s="35">
        <v>52912</v>
      </c>
      <c r="K65" s="196"/>
    </row>
    <row r="66" spans="6:11" x14ac:dyDescent="0.15">
      <c r="I66" s="35">
        <f>SUM(I61:I65)</f>
        <v>244843.58</v>
      </c>
      <c r="K66" s="196"/>
    </row>
    <row r="67" spans="6:11" x14ac:dyDescent="0.15">
      <c r="I67" s="35"/>
    </row>
    <row r="68" spans="6:11" x14ac:dyDescent="0.15">
      <c r="I68" s="35"/>
    </row>
    <row r="69" spans="6:11" x14ac:dyDescent="0.15">
      <c r="I69" s="35"/>
    </row>
    <row r="70" spans="6:11" x14ac:dyDescent="0.15">
      <c r="I70" s="35"/>
    </row>
    <row r="71" spans="6:11" x14ac:dyDescent="0.15">
      <c r="I71" s="35"/>
    </row>
    <row r="72" spans="6:11" x14ac:dyDescent="0.15">
      <c r="F72" s="15" t="s">
        <v>255</v>
      </c>
      <c r="I72" s="35">
        <v>2770000</v>
      </c>
    </row>
    <row r="73" spans="6:11" x14ac:dyDescent="0.15">
      <c r="I73" s="34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8"/>
  <sheetViews>
    <sheetView topLeftCell="E1" workbookViewId="0">
      <selection activeCell="I51" sqref="I51:I5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7.25" bestFit="1" customWidth="1"/>
    <col min="6" max="6" width="36.875" bestFit="1" customWidth="1"/>
    <col min="7" max="7" width="13.375" customWidth="1"/>
    <col min="8" max="8" width="13.25" style="35" customWidth="1"/>
    <col min="9" max="9" width="13.75" bestFit="1" customWidth="1"/>
    <col min="11" max="11" width="12" bestFit="1" customWidth="1"/>
    <col min="13" max="13" width="17.625" bestFit="1" customWidth="1"/>
  </cols>
  <sheetData>
    <row r="1" spans="1:13" ht="15" x14ac:dyDescent="0.15">
      <c r="A1" s="335" t="s">
        <v>0</v>
      </c>
      <c r="B1" s="335"/>
      <c r="C1" s="335"/>
      <c r="D1" s="335"/>
      <c r="E1" s="335"/>
      <c r="F1" s="335"/>
      <c r="G1" s="335"/>
      <c r="H1" s="335"/>
      <c r="I1" s="335"/>
    </row>
    <row r="2" spans="1:13" ht="12.75" x14ac:dyDescent="0.15">
      <c r="A2" s="336" t="s">
        <v>168</v>
      </c>
      <c r="B2" s="336"/>
      <c r="C2" s="336"/>
      <c r="D2" s="336"/>
      <c r="E2" s="336"/>
      <c r="F2" s="336"/>
      <c r="G2" s="336"/>
      <c r="H2" s="336"/>
      <c r="I2" s="336"/>
    </row>
    <row r="3" spans="1:13" ht="12.75" x14ac:dyDescent="0.15">
      <c r="A3" s="337" t="s">
        <v>2</v>
      </c>
      <c r="B3" s="337"/>
      <c r="C3" s="337"/>
      <c r="D3" s="337"/>
      <c r="E3" s="337"/>
      <c r="F3" s="337"/>
      <c r="G3" s="337"/>
      <c r="H3" s="337"/>
      <c r="I3" s="337"/>
    </row>
    <row r="4" spans="1:13" ht="12" thickBot="1" x14ac:dyDescent="0.2">
      <c r="A4" s="82" t="s">
        <v>3</v>
      </c>
      <c r="B4" s="82" t="s">
        <v>4</v>
      </c>
      <c r="C4" s="82" t="s">
        <v>5</v>
      </c>
      <c r="D4" s="82" t="s">
        <v>6</v>
      </c>
      <c r="E4" s="82" t="s">
        <v>7</v>
      </c>
      <c r="F4" s="82" t="s">
        <v>8</v>
      </c>
      <c r="G4" s="82" t="s">
        <v>9</v>
      </c>
      <c r="H4" s="82" t="s">
        <v>10</v>
      </c>
      <c r="I4" s="82" t="s">
        <v>11</v>
      </c>
    </row>
    <row r="5" spans="1:13" ht="12" thickTop="1" x14ac:dyDescent="0.15">
      <c r="A5" s="83"/>
      <c r="B5" s="84"/>
      <c r="C5" s="85"/>
      <c r="D5" s="85"/>
      <c r="E5" s="85" t="s">
        <v>12</v>
      </c>
      <c r="F5" s="85"/>
      <c r="G5" s="86"/>
      <c r="H5" s="86"/>
      <c r="I5" s="126">
        <v>-3095380.5</v>
      </c>
    </row>
    <row r="6" spans="1:13" x14ac:dyDescent="0.15">
      <c r="A6" s="87">
        <v>43129</v>
      </c>
      <c r="B6" s="88">
        <v>126</v>
      </c>
      <c r="C6" s="89" t="s">
        <v>169</v>
      </c>
      <c r="D6" s="89" t="s">
        <v>18</v>
      </c>
      <c r="E6" s="89" t="s">
        <v>170</v>
      </c>
      <c r="F6" s="89" t="s">
        <v>171</v>
      </c>
      <c r="G6" s="90"/>
      <c r="H6" s="159">
        <v>3969.62</v>
      </c>
      <c r="I6" s="126">
        <v>-3099350.12</v>
      </c>
      <c r="J6" t="s">
        <v>259</v>
      </c>
    </row>
    <row r="7" spans="1:13" x14ac:dyDescent="0.15">
      <c r="A7" s="87">
        <v>43131</v>
      </c>
      <c r="B7" s="88">
        <v>126</v>
      </c>
      <c r="C7" s="89" t="s">
        <v>172</v>
      </c>
      <c r="D7" s="89" t="s">
        <v>18</v>
      </c>
      <c r="E7" s="89" t="s">
        <v>170</v>
      </c>
      <c r="F7" s="89" t="s">
        <v>173</v>
      </c>
      <c r="G7" s="90"/>
      <c r="H7" s="159">
        <v>1331.1</v>
      </c>
      <c r="I7" s="126">
        <v>-3100681.22</v>
      </c>
      <c r="J7" t="s">
        <v>260</v>
      </c>
      <c r="M7" s="286"/>
    </row>
    <row r="8" spans="1:13" x14ac:dyDescent="0.15">
      <c r="A8" s="87">
        <v>43131</v>
      </c>
      <c r="B8" s="88">
        <v>126</v>
      </c>
      <c r="C8" s="89" t="s">
        <v>174</v>
      </c>
      <c r="D8" s="89" t="s">
        <v>18</v>
      </c>
      <c r="E8" s="89" t="s">
        <v>175</v>
      </c>
      <c r="F8" s="89" t="s">
        <v>18</v>
      </c>
      <c r="G8" s="90">
        <v>859905.98</v>
      </c>
      <c r="H8" s="90"/>
      <c r="I8" s="126">
        <v>-2240775.2400000002</v>
      </c>
    </row>
    <row r="9" spans="1:13" s="154" customFormat="1" x14ac:dyDescent="0.15">
      <c r="A9" s="150">
        <v>43138</v>
      </c>
      <c r="B9" s="151">
        <v>132</v>
      </c>
      <c r="C9" s="152" t="s">
        <v>176</v>
      </c>
      <c r="D9" s="152" t="s">
        <v>177</v>
      </c>
      <c r="E9" s="152" t="s">
        <v>97</v>
      </c>
      <c r="F9" s="152" t="s">
        <v>178</v>
      </c>
      <c r="G9" s="153"/>
      <c r="H9" s="153">
        <v>1500000</v>
      </c>
      <c r="I9" s="153">
        <v>-3740775.24</v>
      </c>
      <c r="J9" s="154" t="s">
        <v>260</v>
      </c>
    </row>
    <row r="10" spans="1:13" s="154" customFormat="1" x14ac:dyDescent="0.15">
      <c r="A10" s="150">
        <v>43140</v>
      </c>
      <c r="B10" s="151">
        <v>132</v>
      </c>
      <c r="C10" s="152" t="s">
        <v>179</v>
      </c>
      <c r="D10" s="152" t="s">
        <v>14</v>
      </c>
      <c r="E10" s="152" t="s">
        <v>97</v>
      </c>
      <c r="F10" s="152" t="s">
        <v>180</v>
      </c>
      <c r="G10" s="153"/>
      <c r="H10" s="153">
        <v>150000</v>
      </c>
      <c r="I10" s="153">
        <v>-3890775.24</v>
      </c>
    </row>
    <row r="11" spans="1:13" s="154" customFormat="1" x14ac:dyDescent="0.15">
      <c r="A11" s="150">
        <v>43140</v>
      </c>
      <c r="B11" s="151">
        <v>132</v>
      </c>
      <c r="C11" s="152" t="s">
        <v>181</v>
      </c>
      <c r="D11" s="152" t="s">
        <v>14</v>
      </c>
      <c r="E11" s="152" t="s">
        <v>97</v>
      </c>
      <c r="F11" s="152" t="s">
        <v>182</v>
      </c>
      <c r="G11" s="153"/>
      <c r="H11" s="153">
        <v>1000000</v>
      </c>
      <c r="I11" s="153">
        <v>-4890775.24</v>
      </c>
    </row>
    <row r="12" spans="1:13" s="154" customFormat="1" x14ac:dyDescent="0.15">
      <c r="A12" s="150">
        <v>43140</v>
      </c>
      <c r="B12" s="151">
        <v>132</v>
      </c>
      <c r="C12" s="152" t="s">
        <v>183</v>
      </c>
      <c r="D12" s="152" t="s">
        <v>14</v>
      </c>
      <c r="E12" s="152" t="s">
        <v>97</v>
      </c>
      <c r="F12" s="152" t="s">
        <v>184</v>
      </c>
      <c r="G12" s="153"/>
      <c r="H12" s="153">
        <v>150000</v>
      </c>
      <c r="I12" s="153">
        <v>-5040775.24</v>
      </c>
    </row>
    <row r="13" spans="1:13" s="45" customFormat="1" x14ac:dyDescent="0.15">
      <c r="A13" s="87">
        <v>43159</v>
      </c>
      <c r="B13" s="88">
        <v>136</v>
      </c>
      <c r="C13" s="89" t="s">
        <v>185</v>
      </c>
      <c r="D13" s="89" t="s">
        <v>18</v>
      </c>
      <c r="E13" s="89" t="s">
        <v>186</v>
      </c>
      <c r="F13" s="89" t="s">
        <v>187</v>
      </c>
      <c r="G13" s="90"/>
      <c r="H13" s="159">
        <v>3840.2</v>
      </c>
      <c r="I13" s="126">
        <v>-5044615.4400000004</v>
      </c>
      <c r="J13" s="45" t="s">
        <v>259</v>
      </c>
    </row>
    <row r="14" spans="1:13" s="45" customFormat="1" x14ac:dyDescent="0.15">
      <c r="A14" s="87">
        <v>43159</v>
      </c>
      <c r="B14" s="88">
        <v>136</v>
      </c>
      <c r="C14" s="89" t="s">
        <v>188</v>
      </c>
      <c r="D14" s="89" t="s">
        <v>18</v>
      </c>
      <c r="E14" s="89" t="s">
        <v>186</v>
      </c>
      <c r="F14" s="89" t="s">
        <v>189</v>
      </c>
      <c r="G14" s="90"/>
      <c r="H14" s="159">
        <v>1710.6</v>
      </c>
      <c r="I14" s="126">
        <v>-5046326.04</v>
      </c>
      <c r="J14" s="45" t="s">
        <v>259</v>
      </c>
    </row>
    <row r="15" spans="1:13" s="45" customFormat="1" x14ac:dyDescent="0.15">
      <c r="A15" s="87">
        <v>43159</v>
      </c>
      <c r="B15" s="88">
        <v>136</v>
      </c>
      <c r="C15" s="89" t="s">
        <v>190</v>
      </c>
      <c r="D15" s="89" t="s">
        <v>18</v>
      </c>
      <c r="E15" s="89" t="s">
        <v>191</v>
      </c>
      <c r="F15" s="89" t="s">
        <v>18</v>
      </c>
      <c r="G15" s="90">
        <v>927064.37</v>
      </c>
      <c r="H15" s="90"/>
      <c r="I15" s="126">
        <v>-4119261.67</v>
      </c>
    </row>
    <row r="16" spans="1:13" s="45" customFormat="1" x14ac:dyDescent="0.15">
      <c r="A16" s="91">
        <v>43159</v>
      </c>
      <c r="B16" s="92">
        <v>136</v>
      </c>
      <c r="C16" s="93" t="s">
        <v>192</v>
      </c>
      <c r="D16" s="93" t="s">
        <v>18</v>
      </c>
      <c r="E16" s="93" t="s">
        <v>186</v>
      </c>
      <c r="F16" s="93" t="s">
        <v>193</v>
      </c>
      <c r="G16" s="94"/>
      <c r="H16" s="160">
        <v>8378.7999999999993</v>
      </c>
      <c r="I16" s="130">
        <v>-4127640.47</v>
      </c>
      <c r="J16" s="45" t="s">
        <v>259</v>
      </c>
    </row>
    <row r="17" spans="1:10" s="154" customFormat="1" x14ac:dyDescent="0.15">
      <c r="A17" s="150">
        <v>43167</v>
      </c>
      <c r="B17" s="151">
        <v>142</v>
      </c>
      <c r="C17" s="152" t="s">
        <v>206</v>
      </c>
      <c r="D17" s="152" t="s">
        <v>18</v>
      </c>
      <c r="E17" s="152" t="s">
        <v>54</v>
      </c>
      <c r="F17" s="152" t="s">
        <v>207</v>
      </c>
      <c r="G17" s="153"/>
      <c r="H17" s="153">
        <v>250000</v>
      </c>
      <c r="I17" s="153">
        <v>-4377640.47</v>
      </c>
    </row>
    <row r="18" spans="1:10" s="45" customFormat="1" x14ac:dyDescent="0.15">
      <c r="A18" s="95">
        <v>43190</v>
      </c>
      <c r="B18" s="96">
        <v>146</v>
      </c>
      <c r="C18" s="97" t="s">
        <v>194</v>
      </c>
      <c r="D18" s="97" t="s">
        <v>18</v>
      </c>
      <c r="E18" s="97" t="s">
        <v>186</v>
      </c>
      <c r="F18" s="97" t="s">
        <v>195</v>
      </c>
      <c r="G18" s="98"/>
      <c r="H18" s="159">
        <v>3231.9</v>
      </c>
      <c r="I18" s="126">
        <v>-4380872.37</v>
      </c>
      <c r="J18" s="161" t="s">
        <v>259</v>
      </c>
    </row>
    <row r="19" spans="1:10" s="45" customFormat="1" x14ac:dyDescent="0.15">
      <c r="A19" s="95">
        <v>43190</v>
      </c>
      <c r="B19" s="96">
        <v>146</v>
      </c>
      <c r="C19" s="97" t="s">
        <v>196</v>
      </c>
      <c r="D19" s="97" t="s">
        <v>18</v>
      </c>
      <c r="E19" s="97" t="s">
        <v>197</v>
      </c>
      <c r="F19" s="97" t="s">
        <v>18</v>
      </c>
      <c r="G19" s="98">
        <v>1623407.89</v>
      </c>
      <c r="H19" s="98"/>
      <c r="I19" s="126">
        <v>-2757464.48</v>
      </c>
    </row>
    <row r="20" spans="1:10" s="45" customFormat="1" x14ac:dyDescent="0.15">
      <c r="A20" s="95">
        <v>43200</v>
      </c>
      <c r="B20" s="96">
        <v>152</v>
      </c>
      <c r="C20" s="97" t="s">
        <v>198</v>
      </c>
      <c r="D20" s="97" t="s">
        <v>18</v>
      </c>
      <c r="E20" s="97" t="s">
        <v>97</v>
      </c>
      <c r="F20" s="97" t="s">
        <v>199</v>
      </c>
      <c r="G20" s="98"/>
      <c r="H20" s="131">
        <v>2500000</v>
      </c>
      <c r="I20" s="126">
        <v>-5257464.4800000004</v>
      </c>
    </row>
    <row r="21" spans="1:10" s="154" customFormat="1" x14ac:dyDescent="0.15">
      <c r="A21" s="150">
        <v>43210</v>
      </c>
      <c r="B21" s="151">
        <v>152</v>
      </c>
      <c r="C21" s="152" t="s">
        <v>200</v>
      </c>
      <c r="D21" s="152" t="s">
        <v>14</v>
      </c>
      <c r="E21" s="152" t="s">
        <v>54</v>
      </c>
      <c r="F21" s="152" t="s">
        <v>201</v>
      </c>
      <c r="G21" s="153"/>
      <c r="H21" s="153">
        <v>420000</v>
      </c>
      <c r="I21" s="153">
        <v>-5677464.4800000004</v>
      </c>
    </row>
    <row r="22" spans="1:10" s="154" customFormat="1" x14ac:dyDescent="0.15">
      <c r="A22" s="150">
        <v>43210</v>
      </c>
      <c r="B22" s="151">
        <v>152</v>
      </c>
      <c r="C22" s="152" t="s">
        <v>202</v>
      </c>
      <c r="D22" s="152" t="s">
        <v>14</v>
      </c>
      <c r="E22" s="152" t="s">
        <v>54</v>
      </c>
      <c r="F22" s="152" t="s">
        <v>203</v>
      </c>
      <c r="G22" s="153"/>
      <c r="H22" s="153">
        <v>500000</v>
      </c>
      <c r="I22" s="153">
        <v>-6177464.4800000004</v>
      </c>
    </row>
    <row r="23" spans="1:10" s="45" customFormat="1" x14ac:dyDescent="0.15">
      <c r="A23" s="99">
        <v>43220</v>
      </c>
      <c r="B23" s="100">
        <v>156</v>
      </c>
      <c r="C23" s="101" t="s">
        <v>204</v>
      </c>
      <c r="D23" s="101" t="s">
        <v>18</v>
      </c>
      <c r="E23" s="101" t="s">
        <v>205</v>
      </c>
      <c r="F23" s="101" t="s">
        <v>18</v>
      </c>
      <c r="G23" s="102">
        <v>955274.69</v>
      </c>
      <c r="H23" s="102"/>
      <c r="I23" s="130">
        <v>-5222189.79</v>
      </c>
    </row>
    <row r="24" spans="1:10" s="45" customFormat="1" x14ac:dyDescent="0.15">
      <c r="A24" s="103">
        <v>43237</v>
      </c>
      <c r="B24" s="104">
        <v>42</v>
      </c>
      <c r="C24" s="105" t="s">
        <v>208</v>
      </c>
      <c r="D24" s="105" t="s">
        <v>209</v>
      </c>
      <c r="E24" s="105" t="s">
        <v>97</v>
      </c>
      <c r="F24" s="105" t="s">
        <v>210</v>
      </c>
      <c r="G24" s="106"/>
      <c r="H24" s="1">
        <v>70000</v>
      </c>
      <c r="I24" s="126">
        <v>-5292189.79</v>
      </c>
    </row>
    <row r="25" spans="1:10" s="45" customFormat="1" x14ac:dyDescent="0.15">
      <c r="A25" s="107">
        <v>43251</v>
      </c>
      <c r="B25" s="108">
        <v>46</v>
      </c>
      <c r="C25" s="109" t="s">
        <v>211</v>
      </c>
      <c r="D25" s="109" t="s">
        <v>18</v>
      </c>
      <c r="E25" s="109" t="s">
        <v>212</v>
      </c>
      <c r="F25" s="109" t="s">
        <v>18</v>
      </c>
      <c r="G25" s="110">
        <v>522758.18</v>
      </c>
      <c r="H25" s="110"/>
      <c r="I25" s="130">
        <v>-4769431.6100000003</v>
      </c>
    </row>
    <row r="26" spans="1:10" s="45" customFormat="1" x14ac:dyDescent="0.15">
      <c r="A26" s="111">
        <v>43281</v>
      </c>
      <c r="B26" s="112">
        <v>56</v>
      </c>
      <c r="C26" s="113" t="s">
        <v>213</v>
      </c>
      <c r="D26" s="113" t="s">
        <v>18</v>
      </c>
      <c r="E26" s="113" t="s">
        <v>214</v>
      </c>
      <c r="F26" s="113" t="s">
        <v>18</v>
      </c>
      <c r="G26" s="114">
        <v>1383977.31</v>
      </c>
      <c r="H26" s="114"/>
      <c r="I26" s="130">
        <v>-3385454.3</v>
      </c>
    </row>
    <row r="27" spans="1:10" s="45" customFormat="1" x14ac:dyDescent="0.15">
      <c r="A27" s="115">
        <v>43293</v>
      </c>
      <c r="B27" s="116">
        <v>62</v>
      </c>
      <c r="C27" s="117" t="s">
        <v>215</v>
      </c>
      <c r="D27" s="117" t="s">
        <v>14</v>
      </c>
      <c r="E27" s="117" t="s">
        <v>54</v>
      </c>
      <c r="F27" s="117" t="s">
        <v>216</v>
      </c>
      <c r="G27" s="118"/>
      <c r="H27" s="131">
        <v>2600000</v>
      </c>
      <c r="I27" s="126">
        <v>-5985454.2999999998</v>
      </c>
    </row>
    <row r="28" spans="1:10" s="154" customFormat="1" x14ac:dyDescent="0.15">
      <c r="A28" s="150">
        <v>43297</v>
      </c>
      <c r="B28" s="151">
        <v>62</v>
      </c>
      <c r="C28" s="152" t="s">
        <v>217</v>
      </c>
      <c r="D28" s="152" t="s">
        <v>14</v>
      </c>
      <c r="E28" s="152" t="s">
        <v>54</v>
      </c>
      <c r="F28" s="152" t="s">
        <v>218</v>
      </c>
      <c r="G28" s="153"/>
      <c r="H28" s="153">
        <v>550000</v>
      </c>
      <c r="I28" s="153">
        <v>-6535454.2999999998</v>
      </c>
    </row>
    <row r="29" spans="1:10" s="45" customFormat="1" x14ac:dyDescent="0.15">
      <c r="A29" s="119">
        <v>43312</v>
      </c>
      <c r="B29" s="120">
        <v>66</v>
      </c>
      <c r="C29" s="121" t="s">
        <v>219</v>
      </c>
      <c r="D29" s="121" t="s">
        <v>18</v>
      </c>
      <c r="E29" s="121" t="s">
        <v>220</v>
      </c>
      <c r="F29" s="121" t="s">
        <v>18</v>
      </c>
      <c r="G29" s="122">
        <v>992894.02</v>
      </c>
      <c r="H29" s="122"/>
      <c r="I29" s="130">
        <v>-5542560.2800000003</v>
      </c>
    </row>
    <row r="30" spans="1:10" s="154" customFormat="1" x14ac:dyDescent="0.15">
      <c r="A30" s="155">
        <v>43327</v>
      </c>
      <c r="B30" s="156">
        <v>72</v>
      </c>
      <c r="C30" s="157" t="s">
        <v>221</v>
      </c>
      <c r="D30" s="157" t="s">
        <v>14</v>
      </c>
      <c r="E30" s="157" t="s">
        <v>97</v>
      </c>
      <c r="F30" s="157" t="s">
        <v>222</v>
      </c>
      <c r="G30" s="158"/>
      <c r="H30" s="158">
        <v>218600</v>
      </c>
      <c r="I30" s="158">
        <v>-5761160.2800000003</v>
      </c>
    </row>
    <row r="31" spans="1:10" s="154" customFormat="1" x14ac:dyDescent="0.15">
      <c r="A31" s="155">
        <v>43327</v>
      </c>
      <c r="B31" s="156">
        <v>72</v>
      </c>
      <c r="C31" s="157" t="s">
        <v>223</v>
      </c>
      <c r="D31" s="157" t="s">
        <v>224</v>
      </c>
      <c r="E31" s="157" t="s">
        <v>97</v>
      </c>
      <c r="F31" s="157" t="s">
        <v>225</v>
      </c>
      <c r="G31" s="158"/>
      <c r="H31" s="158">
        <v>400000</v>
      </c>
      <c r="I31" s="158">
        <v>-6161160.2800000003</v>
      </c>
    </row>
    <row r="32" spans="1:10" s="154" customFormat="1" x14ac:dyDescent="0.15">
      <c r="A32" s="155">
        <v>43327</v>
      </c>
      <c r="B32" s="156">
        <v>72</v>
      </c>
      <c r="C32" s="157" t="s">
        <v>226</v>
      </c>
      <c r="D32" s="157" t="s">
        <v>227</v>
      </c>
      <c r="E32" s="157" t="s">
        <v>97</v>
      </c>
      <c r="F32" s="157" t="s">
        <v>228</v>
      </c>
      <c r="G32" s="158"/>
      <c r="H32" s="158">
        <v>400000</v>
      </c>
      <c r="I32" s="158">
        <v>-6561160.2800000003</v>
      </c>
    </row>
    <row r="33" spans="1:11" s="45" customFormat="1" x14ac:dyDescent="0.15">
      <c r="A33" s="9">
        <v>43342</v>
      </c>
      <c r="B33" s="10">
        <v>76</v>
      </c>
      <c r="C33" s="11" t="s">
        <v>229</v>
      </c>
      <c r="D33" s="11"/>
      <c r="E33" s="11" t="s">
        <v>230</v>
      </c>
      <c r="F33" s="11"/>
      <c r="G33" s="12">
        <v>1753472.83</v>
      </c>
      <c r="H33" s="12"/>
      <c r="I33" s="12">
        <v>-4807687.45</v>
      </c>
    </row>
    <row r="34" spans="1:11" s="45" customFormat="1" x14ac:dyDescent="0.15">
      <c r="A34" s="123">
        <v>43373</v>
      </c>
      <c r="B34" s="124">
        <v>86</v>
      </c>
      <c r="C34" s="125" t="s">
        <v>231</v>
      </c>
      <c r="D34" s="125" t="s">
        <v>18</v>
      </c>
      <c r="E34" s="125" t="s">
        <v>232</v>
      </c>
      <c r="F34" s="125" t="s">
        <v>233</v>
      </c>
      <c r="G34" s="126"/>
      <c r="H34" s="159">
        <v>6510.7</v>
      </c>
      <c r="I34" s="126">
        <v>-4814198.1500000004</v>
      </c>
      <c r="J34" s="45" t="s">
        <v>259</v>
      </c>
    </row>
    <row r="35" spans="1:11" s="45" customFormat="1" x14ac:dyDescent="0.15">
      <c r="A35" s="127">
        <v>43373</v>
      </c>
      <c r="B35" s="128">
        <v>86</v>
      </c>
      <c r="C35" s="129" t="s">
        <v>234</v>
      </c>
      <c r="D35" s="129" t="s">
        <v>18</v>
      </c>
      <c r="E35" s="129" t="s">
        <v>148</v>
      </c>
      <c r="F35" s="129" t="s">
        <v>18</v>
      </c>
      <c r="G35" s="130">
        <v>1087114.26</v>
      </c>
      <c r="H35" s="130"/>
      <c r="I35" s="130">
        <v>-3727083.89</v>
      </c>
    </row>
    <row r="36" spans="1:11" s="45" customFormat="1" x14ac:dyDescent="0.15">
      <c r="A36" s="133">
        <v>43390</v>
      </c>
      <c r="B36" s="134">
        <v>92</v>
      </c>
      <c r="C36" s="135" t="s">
        <v>237</v>
      </c>
      <c r="D36" s="135" t="s">
        <v>14</v>
      </c>
      <c r="E36" s="135" t="s">
        <v>97</v>
      </c>
      <c r="F36" s="135" t="s">
        <v>238</v>
      </c>
      <c r="G36" s="136"/>
      <c r="H36" s="131">
        <v>2261300</v>
      </c>
      <c r="I36" s="136">
        <v>-5988383.8899999997</v>
      </c>
    </row>
    <row r="37" spans="1:11" s="45" customFormat="1" x14ac:dyDescent="0.15">
      <c r="A37" s="137">
        <v>43404</v>
      </c>
      <c r="B37" s="138">
        <v>96</v>
      </c>
      <c r="C37" s="139" t="s">
        <v>239</v>
      </c>
      <c r="D37" s="139" t="s">
        <v>18</v>
      </c>
      <c r="E37" s="139" t="s">
        <v>240</v>
      </c>
      <c r="F37" s="139" t="s">
        <v>18</v>
      </c>
      <c r="G37" s="140">
        <v>843457.1</v>
      </c>
      <c r="H37" s="140"/>
      <c r="I37" s="140">
        <v>-5144926.79</v>
      </c>
    </row>
    <row r="38" spans="1:11" s="154" customFormat="1" x14ac:dyDescent="0.15">
      <c r="A38" s="150">
        <v>43413</v>
      </c>
      <c r="B38" s="151">
        <v>102</v>
      </c>
      <c r="C38" s="152" t="s">
        <v>241</v>
      </c>
      <c r="D38" s="152" t="s">
        <v>18</v>
      </c>
      <c r="E38" s="152" t="s">
        <v>97</v>
      </c>
      <c r="F38" s="152" t="s">
        <v>242</v>
      </c>
      <c r="G38" s="153"/>
      <c r="H38" s="153">
        <v>1500000</v>
      </c>
      <c r="I38" s="153">
        <v>-6644926.79</v>
      </c>
    </row>
    <row r="39" spans="1:11" s="154" customFormat="1" x14ac:dyDescent="0.15">
      <c r="A39" s="150">
        <v>43413</v>
      </c>
      <c r="B39" s="151">
        <v>102</v>
      </c>
      <c r="C39" s="152" t="s">
        <v>243</v>
      </c>
      <c r="D39" s="152" t="s">
        <v>18</v>
      </c>
      <c r="E39" s="152" t="s">
        <v>97</v>
      </c>
      <c r="F39" s="152" t="s">
        <v>244</v>
      </c>
      <c r="G39" s="153"/>
      <c r="H39" s="153">
        <v>800000</v>
      </c>
      <c r="I39" s="153">
        <v>-7444926.79</v>
      </c>
    </row>
    <row r="40" spans="1:11" s="154" customFormat="1" x14ac:dyDescent="0.15">
      <c r="A40" s="150">
        <v>43413</v>
      </c>
      <c r="B40" s="151">
        <v>102</v>
      </c>
      <c r="C40" s="152" t="s">
        <v>245</v>
      </c>
      <c r="D40" s="152" t="s">
        <v>18</v>
      </c>
      <c r="E40" s="152" t="s">
        <v>97</v>
      </c>
      <c r="F40" s="152" t="s">
        <v>246</v>
      </c>
      <c r="G40" s="153"/>
      <c r="H40" s="153">
        <v>1200000</v>
      </c>
      <c r="I40" s="153">
        <v>-8644926.7899999991</v>
      </c>
    </row>
    <row r="41" spans="1:11" s="45" customFormat="1" x14ac:dyDescent="0.15">
      <c r="A41" s="141">
        <v>43434</v>
      </c>
      <c r="B41" s="142">
        <v>106</v>
      </c>
      <c r="C41" s="143" t="s">
        <v>247</v>
      </c>
      <c r="D41" s="143" t="s">
        <v>18</v>
      </c>
      <c r="E41" s="143" t="s">
        <v>248</v>
      </c>
      <c r="F41" s="143" t="s">
        <v>18</v>
      </c>
      <c r="G41" s="144">
        <v>746966.7</v>
      </c>
      <c r="H41" s="144"/>
      <c r="I41" s="144">
        <v>-7897960.0899999999</v>
      </c>
    </row>
    <row r="42" spans="1:11" s="45" customFormat="1" x14ac:dyDescent="0.15">
      <c r="A42" s="141">
        <v>43465</v>
      </c>
      <c r="B42" s="142">
        <v>116</v>
      </c>
      <c r="C42" s="143" t="s">
        <v>249</v>
      </c>
      <c r="D42" s="143" t="s">
        <v>18</v>
      </c>
      <c r="E42" s="143" t="s">
        <v>250</v>
      </c>
      <c r="F42" s="143" t="s">
        <v>85</v>
      </c>
      <c r="G42" s="144"/>
      <c r="H42" s="159">
        <v>1800</v>
      </c>
      <c r="I42" s="144">
        <v>-7899760.0899999999</v>
      </c>
      <c r="J42" s="45" t="s">
        <v>259</v>
      </c>
    </row>
    <row r="43" spans="1:11" s="45" customFormat="1" x14ac:dyDescent="0.15">
      <c r="A43" s="145">
        <v>43465</v>
      </c>
      <c r="B43" s="146">
        <v>116</v>
      </c>
      <c r="C43" s="147" t="s">
        <v>251</v>
      </c>
      <c r="D43" s="147" t="s">
        <v>18</v>
      </c>
      <c r="E43" s="147" t="s">
        <v>252</v>
      </c>
      <c r="F43" s="147" t="s">
        <v>18</v>
      </c>
      <c r="G43" s="148">
        <v>2103277.5</v>
      </c>
      <c r="H43" s="148"/>
      <c r="I43" s="148">
        <v>-5796482.5899999999</v>
      </c>
    </row>
    <row r="44" spans="1:11" s="45" customFormat="1" x14ac:dyDescent="0.15">
      <c r="A44" s="167">
        <v>43465</v>
      </c>
      <c r="B44" s="168">
        <v>117</v>
      </c>
      <c r="C44" s="169" t="s">
        <v>263</v>
      </c>
      <c r="D44" s="169" t="s">
        <v>18</v>
      </c>
      <c r="E44" s="169" t="s">
        <v>264</v>
      </c>
      <c r="F44" s="169" t="s">
        <v>18</v>
      </c>
      <c r="G44" s="170">
        <v>100</v>
      </c>
      <c r="H44" s="170"/>
      <c r="I44" s="170">
        <v>-5796382.5899999999</v>
      </c>
      <c r="K44" s="162"/>
    </row>
    <row r="45" spans="1:11" s="45" customFormat="1" x14ac:dyDescent="0.15">
      <c r="A45" s="163">
        <v>43465</v>
      </c>
      <c r="B45" s="164">
        <v>116</v>
      </c>
      <c r="C45" s="165" t="s">
        <v>261</v>
      </c>
      <c r="D45" s="165" t="s">
        <v>18</v>
      </c>
      <c r="E45" s="165" t="s">
        <v>91</v>
      </c>
      <c r="F45" s="165" t="s">
        <v>262</v>
      </c>
      <c r="G45" s="166"/>
      <c r="H45" s="166">
        <v>47434.68</v>
      </c>
      <c r="I45" s="166">
        <v>-5843817.2699999996</v>
      </c>
      <c r="J45" s="45" t="s">
        <v>259</v>
      </c>
    </row>
    <row r="46" spans="1:11" s="45" customFormat="1" x14ac:dyDescent="0.15">
      <c r="A46" s="9"/>
      <c r="B46" s="10"/>
      <c r="C46" s="11"/>
      <c r="D46" s="11"/>
      <c r="E46" s="11"/>
      <c r="F46" s="11"/>
      <c r="G46" s="12"/>
      <c r="H46" s="12"/>
      <c r="I46" s="12"/>
    </row>
    <row r="47" spans="1:11" s="45" customFormat="1" x14ac:dyDescent="0.15">
      <c r="A47" s="9"/>
      <c r="B47" s="10"/>
      <c r="C47" s="11"/>
      <c r="D47" s="11"/>
      <c r="E47" s="11"/>
      <c r="F47" s="11"/>
      <c r="G47" s="12"/>
      <c r="H47" s="12"/>
      <c r="I47" s="12"/>
    </row>
    <row r="48" spans="1:11" s="45" customFormat="1" x14ac:dyDescent="0.15">
      <c r="A48" s="9"/>
      <c r="B48" s="10"/>
      <c r="C48" s="11"/>
      <c r="D48" s="11"/>
      <c r="E48" s="11"/>
      <c r="F48" s="11"/>
      <c r="G48" s="12"/>
      <c r="H48" s="12">
        <f>H9+H10+H11+H12+H17+H21+H22+H28+H30+H31+H32+H38+H39+H40</f>
        <v>9038600</v>
      </c>
      <c r="I48" s="12"/>
    </row>
    <row r="49" spans="1:9" s="45" customFormat="1" x14ac:dyDescent="0.15">
      <c r="A49" s="9"/>
      <c r="B49" s="10"/>
      <c r="C49" s="11"/>
      <c r="D49" s="11"/>
      <c r="E49" s="11"/>
      <c r="F49" s="11"/>
      <c r="G49" s="12"/>
      <c r="H49" s="12">
        <f>H20+H27+H36</f>
        <v>7361300</v>
      </c>
      <c r="I49" s="12"/>
    </row>
    <row r="50" spans="1:9" s="45" customFormat="1" x14ac:dyDescent="0.15">
      <c r="A50" s="9"/>
      <c r="B50" s="10"/>
      <c r="C50" s="11"/>
      <c r="D50" s="11"/>
      <c r="E50" s="11"/>
      <c r="F50" s="11"/>
      <c r="G50" s="12"/>
      <c r="H50" s="12"/>
      <c r="I50" s="12"/>
    </row>
    <row r="51" spans="1:9" s="45" customFormat="1" x14ac:dyDescent="0.15">
      <c r="A51" s="9"/>
      <c r="B51" s="10"/>
      <c r="C51" s="11"/>
      <c r="D51" s="11"/>
      <c r="E51" s="11"/>
      <c r="F51" s="11"/>
      <c r="G51" s="12"/>
      <c r="H51" s="12">
        <f>H9+H10+H11+H12+H17+H21+H22+H28+H30+H31+H32+500000+70000</f>
        <v>6108600</v>
      </c>
      <c r="I51" s="12">
        <f>H6+H13+H14+H16+H18+H34+H42</f>
        <v>29441.820000000003</v>
      </c>
    </row>
    <row r="52" spans="1:9" s="45" customFormat="1" x14ac:dyDescent="0.15">
      <c r="A52" s="9"/>
      <c r="B52" s="10"/>
      <c r="C52" s="11"/>
      <c r="D52" s="11"/>
      <c r="E52" s="11"/>
      <c r="F52" s="11"/>
      <c r="G52" s="12"/>
      <c r="H52" s="12">
        <f>H20+H27+H36</f>
        <v>7361300</v>
      </c>
      <c r="I52" s="12">
        <f>H7</f>
        <v>1331.1</v>
      </c>
    </row>
    <row r="53" spans="1:9" s="45" customFormat="1" x14ac:dyDescent="0.15">
      <c r="A53" s="9"/>
      <c r="B53" s="10"/>
      <c r="C53" s="11"/>
      <c r="D53" s="11"/>
      <c r="E53" s="11"/>
      <c r="F53" s="11"/>
      <c r="G53" s="12"/>
      <c r="H53" s="12"/>
      <c r="I53" s="12"/>
    </row>
    <row r="54" spans="1:9" s="45" customFormat="1" x14ac:dyDescent="0.15">
      <c r="A54" s="9"/>
      <c r="B54" s="10"/>
      <c r="C54" s="11"/>
      <c r="D54" s="11"/>
      <c r="E54" s="11"/>
      <c r="F54" s="11"/>
      <c r="G54" s="12"/>
      <c r="H54" s="12"/>
      <c r="I54" s="12"/>
    </row>
    <row r="55" spans="1:9" s="45" customFormat="1" x14ac:dyDescent="0.15">
      <c r="A55" s="9"/>
      <c r="B55" s="10"/>
      <c r="C55" s="11"/>
      <c r="D55" s="11"/>
      <c r="E55" s="11"/>
      <c r="F55" s="11"/>
      <c r="G55" s="12">
        <f>SUM(G7:G43)</f>
        <v>13799570.829999998</v>
      </c>
      <c r="H55" s="12"/>
      <c r="I55" s="12"/>
    </row>
    <row r="56" spans="1:9" s="45" customFormat="1" x14ac:dyDescent="0.15">
      <c r="A56" s="9"/>
      <c r="B56" s="10"/>
      <c r="C56" s="11"/>
      <c r="D56" s="11"/>
      <c r="E56" s="11"/>
      <c r="F56" s="11"/>
      <c r="G56" s="12"/>
      <c r="H56" s="12"/>
      <c r="I56" s="12"/>
    </row>
    <row r="57" spans="1:9" s="45" customFormat="1" x14ac:dyDescent="0.15">
      <c r="A57" s="9"/>
      <c r="B57" s="10"/>
      <c r="C57" s="11"/>
      <c r="D57" s="11"/>
      <c r="E57" s="11"/>
      <c r="F57" s="11"/>
      <c r="G57" s="12"/>
      <c r="H57" s="12"/>
      <c r="I57" s="12"/>
    </row>
    <row r="58" spans="1:9" s="45" customFormat="1" x14ac:dyDescent="0.15">
      <c r="A58" s="9"/>
      <c r="B58" s="10"/>
      <c r="C58" s="11"/>
      <c r="D58" s="11"/>
      <c r="E58" s="11"/>
      <c r="F58" s="11"/>
      <c r="G58" s="12"/>
      <c r="H58" s="12"/>
      <c r="I58" s="12"/>
    </row>
    <row r="59" spans="1:9" s="45" customFormat="1" x14ac:dyDescent="0.15">
      <c r="A59" s="9"/>
      <c r="B59" s="10"/>
      <c r="C59" s="11"/>
      <c r="D59" s="11"/>
      <c r="E59" s="11"/>
      <c r="F59" s="11"/>
      <c r="G59" s="12"/>
      <c r="H59" s="12"/>
      <c r="I59" s="12"/>
    </row>
    <row r="60" spans="1:9" s="45" customFormat="1" x14ac:dyDescent="0.15">
      <c r="A60" s="9"/>
      <c r="B60" s="10"/>
      <c r="C60" s="11"/>
      <c r="D60" s="11"/>
      <c r="E60" s="11"/>
      <c r="F60" s="11"/>
      <c r="G60" s="12"/>
      <c r="H60" s="12"/>
      <c r="I60" s="12"/>
    </row>
    <row r="61" spans="1:9" s="45" customFormat="1" x14ac:dyDescent="0.15">
      <c r="A61" s="9"/>
      <c r="B61" s="10"/>
      <c r="C61" s="11"/>
      <c r="D61" s="11"/>
      <c r="E61" s="11"/>
      <c r="F61" s="11"/>
      <c r="G61" s="12"/>
      <c r="H61" s="12"/>
      <c r="I61" s="12"/>
    </row>
    <row r="62" spans="1:9" s="45" customFormat="1" x14ac:dyDescent="0.15">
      <c r="A62" s="9"/>
      <c r="B62" s="10"/>
      <c r="C62" s="11"/>
      <c r="D62" s="11"/>
      <c r="E62" s="11"/>
      <c r="F62" s="11"/>
      <c r="G62" s="12"/>
      <c r="H62" s="12"/>
      <c r="I62" s="12"/>
    </row>
    <row r="63" spans="1:9" s="45" customFormat="1" x14ac:dyDescent="0.15">
      <c r="A63" s="9"/>
      <c r="B63" s="10"/>
      <c r="C63" s="11"/>
      <c r="D63" s="11"/>
      <c r="E63" s="11"/>
      <c r="F63" s="11"/>
      <c r="G63" s="12"/>
      <c r="H63" s="12"/>
      <c r="I63" s="12"/>
    </row>
    <row r="64" spans="1:9" s="45" customFormat="1" x14ac:dyDescent="0.15">
      <c r="A64" s="9"/>
      <c r="B64" s="10"/>
      <c r="C64" s="11"/>
      <c r="D64" s="11"/>
      <c r="E64" s="11"/>
      <c r="F64" s="11"/>
      <c r="G64" s="12"/>
      <c r="H64" s="12">
        <f>H6+H7+H13+H14+H16+H18+H34+H42</f>
        <v>30772.920000000002</v>
      </c>
      <c r="I64" s="12"/>
    </row>
    <row r="65" spans="1:10" s="45" customFormat="1" x14ac:dyDescent="0.15">
      <c r="A65" s="9"/>
      <c r="B65" s="10"/>
      <c r="C65" s="11"/>
      <c r="D65" s="11"/>
      <c r="E65" s="11"/>
      <c r="F65" s="11"/>
      <c r="G65" s="12"/>
      <c r="H65" s="12">
        <f>H9+H10+H11+H12+H17+H20+H21+H22+H27+H28+H30+H32+H31+H36+H24</f>
        <v>12969900</v>
      </c>
      <c r="I65" s="12"/>
    </row>
    <row r="66" spans="1:10" s="45" customFormat="1" x14ac:dyDescent="0.15">
      <c r="A66" s="9"/>
      <c r="B66" s="10"/>
      <c r="C66" s="11"/>
      <c r="D66" s="11"/>
      <c r="E66" s="11"/>
      <c r="F66" s="11"/>
      <c r="G66" s="12"/>
      <c r="H66" s="12"/>
      <c r="I66" s="12"/>
    </row>
    <row r="67" spans="1:10" s="45" customFormat="1" x14ac:dyDescent="0.15">
      <c r="A67" s="9"/>
      <c r="B67" s="10"/>
      <c r="C67" s="11"/>
      <c r="D67" s="11"/>
      <c r="E67" s="11"/>
      <c r="F67" s="11"/>
      <c r="G67" s="12" t="s">
        <v>64</v>
      </c>
      <c r="H67" s="12" t="s">
        <v>65</v>
      </c>
      <c r="I67" s="12" t="s">
        <v>66</v>
      </c>
    </row>
    <row r="68" spans="1:10" s="45" customFormat="1" x14ac:dyDescent="0.15">
      <c r="A68" s="9"/>
      <c r="B68" s="10"/>
      <c r="C68" s="11"/>
      <c r="D68" s="11"/>
      <c r="E68" s="11"/>
      <c r="F68" s="11" t="s">
        <v>236</v>
      </c>
      <c r="G68" s="12"/>
      <c r="H68" s="12">
        <v>347834.27000000101</v>
      </c>
      <c r="I68" s="12"/>
    </row>
    <row r="69" spans="1:10" s="45" customFormat="1" x14ac:dyDescent="0.15">
      <c r="A69" s="9"/>
      <c r="B69" s="10"/>
      <c r="C69" s="11"/>
      <c r="D69" s="11"/>
      <c r="E69" s="11"/>
      <c r="F69" s="11" t="s">
        <v>317</v>
      </c>
      <c r="G69" s="12"/>
      <c r="H69" s="12">
        <v>2747546.23</v>
      </c>
      <c r="I69" s="12"/>
    </row>
    <row r="70" spans="1:10" s="45" customFormat="1" x14ac:dyDescent="0.15">
      <c r="A70" s="9"/>
      <c r="B70" s="10"/>
      <c r="C70" s="11"/>
      <c r="D70" s="11"/>
      <c r="E70" s="11"/>
      <c r="F70" s="11"/>
      <c r="G70" s="12"/>
      <c r="H70" s="12"/>
      <c r="I70" s="149"/>
    </row>
    <row r="71" spans="1:10" s="45" customFormat="1" x14ac:dyDescent="0.15">
      <c r="A71" s="9"/>
      <c r="B71" s="10"/>
      <c r="C71" s="11"/>
      <c r="D71" s="11"/>
      <c r="E71" s="11"/>
      <c r="F71" s="11"/>
      <c r="G71" s="12"/>
      <c r="H71" s="12"/>
      <c r="I71" s="149"/>
    </row>
    <row r="72" spans="1:10" s="45" customFormat="1" x14ac:dyDescent="0.15">
      <c r="A72" s="9"/>
      <c r="B72" s="10"/>
      <c r="C72" s="11"/>
      <c r="D72" s="11"/>
      <c r="E72" s="11"/>
      <c r="F72" s="11" t="s">
        <v>63</v>
      </c>
      <c r="G72" s="7">
        <f>7486008.73</f>
        <v>7486008.7300000004</v>
      </c>
      <c r="H72" s="7">
        <f>H20+H27+H36</f>
        <v>7361300</v>
      </c>
      <c r="I72" s="29">
        <f>H68+H72+I51-G72</f>
        <v>252567.36000000127</v>
      </c>
    </row>
    <row r="73" spans="1:10" s="45" customFormat="1" x14ac:dyDescent="0.15">
      <c r="A73" s="9"/>
      <c r="B73" s="10"/>
      <c r="C73" s="11"/>
      <c r="D73" s="11"/>
      <c r="E73" s="11"/>
      <c r="F73" s="11" t="s">
        <v>62</v>
      </c>
      <c r="G73" s="5">
        <v>6266227.4199999999</v>
      </c>
      <c r="H73" s="5">
        <f>H9+H10+H11+H12+H17+H21+H22+H24+H28+H30+H31+H32+H38+H39+H40</f>
        <v>9108600</v>
      </c>
      <c r="I73" s="30">
        <f>H73+H69-G73+H7</f>
        <v>5591249.9100000001</v>
      </c>
    </row>
    <row r="74" spans="1:10" s="45" customFormat="1" x14ac:dyDescent="0.15">
      <c r="A74" s="9"/>
      <c r="B74" s="10"/>
      <c r="C74" s="11"/>
      <c r="D74" s="11"/>
      <c r="E74" s="11"/>
      <c r="F74" s="11"/>
      <c r="G74" s="7">
        <f>SUM(G72:G73)</f>
        <v>13752236.15</v>
      </c>
      <c r="H74" s="7">
        <f>SUM(H72:H73)</f>
        <v>16469900</v>
      </c>
      <c r="I74" s="29">
        <f>SUM(I72:I73)</f>
        <v>5843817.2700000014</v>
      </c>
    </row>
    <row r="75" spans="1:10" s="45" customFormat="1" x14ac:dyDescent="0.15">
      <c r="A75" s="9"/>
      <c r="B75" s="10"/>
      <c r="C75" s="11"/>
      <c r="D75" s="11"/>
      <c r="E75" s="11"/>
      <c r="F75" s="11"/>
      <c r="G75" s="149"/>
      <c r="H75" s="149"/>
      <c r="I75" s="149"/>
      <c r="J75" s="149"/>
    </row>
    <row r="76" spans="1:10" s="45" customFormat="1" x14ac:dyDescent="0.15">
      <c r="A76" s="9"/>
      <c r="B76" s="10"/>
      <c r="C76" s="11"/>
      <c r="D76" s="11"/>
      <c r="E76" s="11"/>
      <c r="F76" s="11"/>
      <c r="G76" s="149"/>
      <c r="H76" s="149"/>
      <c r="I76" s="149">
        <v>5843817.2699999996</v>
      </c>
      <c r="J76" s="149"/>
    </row>
    <row r="77" spans="1:10" s="45" customFormat="1" x14ac:dyDescent="0.15">
      <c r="A77" s="9"/>
      <c r="B77" s="10"/>
      <c r="C77" s="11"/>
      <c r="D77" s="11"/>
      <c r="E77" s="11"/>
      <c r="F77" s="11"/>
      <c r="G77" s="149"/>
      <c r="H77" s="149"/>
      <c r="I77" s="149">
        <f>I74-I76</f>
        <v>0</v>
      </c>
      <c r="J77" s="149"/>
    </row>
    <row r="78" spans="1:10" x14ac:dyDescent="0.15">
      <c r="G78" s="35"/>
      <c r="I78" s="35"/>
      <c r="J78" s="35"/>
    </row>
    <row r="79" spans="1:10" x14ac:dyDescent="0.15">
      <c r="G79" s="35">
        <v>13799570.829999998</v>
      </c>
      <c r="I79" s="35"/>
      <c r="J79" s="35"/>
    </row>
    <row r="80" spans="1:10" x14ac:dyDescent="0.15">
      <c r="G80" s="35">
        <f>G74-G79</f>
        <v>-47334.679999997839</v>
      </c>
      <c r="I80" s="35"/>
      <c r="J80" s="35"/>
    </row>
    <row r="81" spans="7:10" x14ac:dyDescent="0.15">
      <c r="G81" s="35"/>
      <c r="I81" s="35"/>
      <c r="J81" s="35"/>
    </row>
    <row r="82" spans="7:10" x14ac:dyDescent="0.15">
      <c r="G82" s="35"/>
      <c r="I82" s="35"/>
      <c r="J82" s="35"/>
    </row>
    <row r="83" spans="7:10" x14ac:dyDescent="0.15">
      <c r="G83" s="35"/>
      <c r="I83" s="35"/>
      <c r="J83" s="35"/>
    </row>
    <row r="84" spans="7:10" x14ac:dyDescent="0.15">
      <c r="G84" s="35"/>
      <c r="I84" s="35"/>
      <c r="J84" s="35"/>
    </row>
    <row r="85" spans="7:10" x14ac:dyDescent="0.15">
      <c r="G85" s="35"/>
      <c r="I85" s="35"/>
      <c r="J85" s="35"/>
    </row>
    <row r="96" spans="7:10" x14ac:dyDescent="0.15">
      <c r="G96" s="132">
        <v>7943000</v>
      </c>
      <c r="H96" s="35">
        <v>8361300</v>
      </c>
      <c r="I96" s="132">
        <v>7361300</v>
      </c>
    </row>
    <row r="97" spans="7:9" x14ac:dyDescent="0.15">
      <c r="G97" s="132">
        <v>3174484</v>
      </c>
      <c r="H97" s="35">
        <v>5617251.5300000003</v>
      </c>
      <c r="I97" s="132">
        <v>5538600</v>
      </c>
    </row>
    <row r="98" spans="7:9" x14ac:dyDescent="0.15">
      <c r="G98" s="132">
        <f>SUM(G96:G97)</f>
        <v>11117484</v>
      </c>
      <c r="H98" s="132">
        <f t="shared" ref="H98:I98" si="0">SUM(H96:H97)</f>
        <v>13978551.530000001</v>
      </c>
      <c r="I98" s="132">
        <f t="shared" si="0"/>
        <v>12899900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76088-C182-4E6F-927F-72C7499A474E}">
  <dimension ref="A1:O71"/>
  <sheetViews>
    <sheetView topLeftCell="C25" workbookViewId="0">
      <selection activeCell="I35" sqref="I3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9.125" bestFit="1" customWidth="1"/>
    <col min="6" max="6" width="37.5" bestFit="1" customWidth="1"/>
    <col min="7" max="7" width="12.375" bestFit="1" customWidth="1"/>
    <col min="8" max="9" width="13.75" bestFit="1" customWidth="1"/>
    <col min="10" max="10" width="13.875" customWidth="1"/>
    <col min="11" max="11" width="11.375" bestFit="1" customWidth="1"/>
    <col min="12" max="12" width="13.25" customWidth="1"/>
    <col min="13" max="13" width="13.75" bestFit="1" customWidth="1"/>
    <col min="14" max="14" width="11.375" bestFit="1" customWidth="1"/>
    <col min="15" max="15" width="12.625" bestFit="1" customWidth="1"/>
  </cols>
  <sheetData>
    <row r="1" spans="1:10" ht="15" x14ac:dyDescent="0.15">
      <c r="A1" s="335" t="s">
        <v>0</v>
      </c>
      <c r="B1" s="335"/>
      <c r="C1" s="335"/>
      <c r="D1" s="335"/>
      <c r="E1" s="335"/>
      <c r="F1" s="335"/>
      <c r="G1" s="335"/>
      <c r="H1" s="335"/>
      <c r="I1" s="335"/>
    </row>
    <row r="2" spans="1:10" ht="12.75" x14ac:dyDescent="0.15">
      <c r="A2" s="336" t="s">
        <v>265</v>
      </c>
      <c r="B2" s="336"/>
      <c r="C2" s="336"/>
      <c r="D2" s="336"/>
      <c r="E2" s="336"/>
      <c r="F2" s="336"/>
      <c r="G2" s="336"/>
      <c r="H2" s="336"/>
      <c r="I2" s="336"/>
    </row>
    <row r="3" spans="1:10" ht="12.75" x14ac:dyDescent="0.15">
      <c r="A3" s="337" t="s">
        <v>2</v>
      </c>
      <c r="B3" s="337"/>
      <c r="C3" s="337"/>
      <c r="D3" s="337"/>
      <c r="E3" s="337"/>
      <c r="F3" s="337"/>
      <c r="G3" s="337"/>
      <c r="H3" s="337"/>
      <c r="I3" s="337"/>
    </row>
    <row r="4" spans="1:10" ht="25.5" customHeight="1" thickBot="1" x14ac:dyDescent="0.2">
      <c r="A4" s="172" t="s">
        <v>3</v>
      </c>
      <c r="B4" s="172" t="s">
        <v>4</v>
      </c>
      <c r="C4" s="172" t="s">
        <v>5</v>
      </c>
      <c r="D4" s="172" t="s">
        <v>6</v>
      </c>
      <c r="E4" s="172" t="s">
        <v>7</v>
      </c>
      <c r="F4" s="172" t="s">
        <v>8</v>
      </c>
      <c r="G4" s="172" t="s">
        <v>9</v>
      </c>
      <c r="H4" s="172" t="s">
        <v>10</v>
      </c>
      <c r="I4" s="172" t="s">
        <v>11</v>
      </c>
    </row>
    <row r="5" spans="1:10" ht="12" thickTop="1" x14ac:dyDescent="0.15">
      <c r="A5" s="173"/>
      <c r="B5" s="174"/>
      <c r="C5" s="175"/>
      <c r="D5" s="175"/>
      <c r="E5" s="175" t="s">
        <v>12</v>
      </c>
      <c r="F5" s="175"/>
      <c r="G5" s="176"/>
      <c r="H5" s="176"/>
      <c r="I5" s="176">
        <v>-5843817.2699999996</v>
      </c>
    </row>
    <row r="6" spans="1:10" x14ac:dyDescent="0.15">
      <c r="A6" s="173">
        <v>43469</v>
      </c>
      <c r="B6" s="174">
        <v>122</v>
      </c>
      <c r="C6" s="175" t="s">
        <v>266</v>
      </c>
      <c r="D6" s="175" t="s">
        <v>18</v>
      </c>
      <c r="E6" s="175" t="s">
        <v>23</v>
      </c>
      <c r="F6" s="175" t="s">
        <v>267</v>
      </c>
      <c r="G6" s="176"/>
      <c r="H6" s="176">
        <v>2000</v>
      </c>
      <c r="I6" s="176">
        <v>-5845817.2699999996</v>
      </c>
    </row>
    <row r="7" spans="1:10" x14ac:dyDescent="0.15">
      <c r="A7" s="173">
        <v>43494</v>
      </c>
      <c r="B7" s="174">
        <v>121</v>
      </c>
      <c r="C7" s="175" t="s">
        <v>268</v>
      </c>
      <c r="D7" s="175" t="s">
        <v>269</v>
      </c>
      <c r="E7" s="175" t="s">
        <v>270</v>
      </c>
      <c r="F7" s="175" t="s">
        <v>271</v>
      </c>
      <c r="G7" s="176"/>
      <c r="H7" s="176">
        <v>297.75</v>
      </c>
      <c r="I7" s="176">
        <v>-5846115.0199999996</v>
      </c>
      <c r="J7" t="s">
        <v>311</v>
      </c>
    </row>
    <row r="8" spans="1:10" x14ac:dyDescent="0.15">
      <c r="A8" s="173">
        <v>43496</v>
      </c>
      <c r="B8" s="174">
        <v>126</v>
      </c>
      <c r="C8" s="175" t="s">
        <v>272</v>
      </c>
      <c r="D8" s="175" t="s">
        <v>18</v>
      </c>
      <c r="E8" s="175" t="s">
        <v>273</v>
      </c>
      <c r="F8" s="175" t="s">
        <v>18</v>
      </c>
      <c r="G8" s="176">
        <v>1039456.67</v>
      </c>
      <c r="H8" s="176"/>
      <c r="I8" s="176">
        <v>-4806658.3499999996</v>
      </c>
    </row>
    <row r="9" spans="1:10" s="188" customFormat="1" x14ac:dyDescent="0.15">
      <c r="A9" s="181">
        <v>43517</v>
      </c>
      <c r="B9" s="186">
        <v>132</v>
      </c>
      <c r="C9" s="187" t="s">
        <v>274</v>
      </c>
      <c r="D9" s="187" t="s">
        <v>14</v>
      </c>
      <c r="E9" s="187" t="s">
        <v>54</v>
      </c>
      <c r="F9" s="187" t="s">
        <v>275</v>
      </c>
      <c r="G9" s="1"/>
      <c r="H9" s="1">
        <v>1650000</v>
      </c>
      <c r="I9" s="1">
        <v>-6456658.3499999996</v>
      </c>
    </row>
    <row r="10" spans="1:10" x14ac:dyDescent="0.15">
      <c r="A10" s="173">
        <v>43524</v>
      </c>
      <c r="B10" s="174">
        <v>136</v>
      </c>
      <c r="C10" s="175" t="s">
        <v>276</v>
      </c>
      <c r="D10" s="175" t="s">
        <v>18</v>
      </c>
      <c r="E10" s="175" t="s">
        <v>277</v>
      </c>
      <c r="F10" s="175" t="s">
        <v>18</v>
      </c>
      <c r="G10" s="176">
        <v>1797169.91</v>
      </c>
      <c r="H10" s="176"/>
      <c r="I10" s="176">
        <v>-4659488.4400000004</v>
      </c>
    </row>
    <row r="11" spans="1:10" x14ac:dyDescent="0.15">
      <c r="A11" s="173">
        <v>43525</v>
      </c>
      <c r="B11" s="174">
        <v>146</v>
      </c>
      <c r="C11" s="175" t="s">
        <v>278</v>
      </c>
      <c r="D11" s="175" t="s">
        <v>18</v>
      </c>
      <c r="E11" s="175" t="s">
        <v>279</v>
      </c>
      <c r="F11" s="175" t="s">
        <v>280</v>
      </c>
      <c r="G11" s="176"/>
      <c r="H11" s="176">
        <v>450.32</v>
      </c>
      <c r="I11" s="176">
        <v>-4659938.76</v>
      </c>
      <c r="J11" t="s">
        <v>259</v>
      </c>
    </row>
    <row r="12" spans="1:10" s="188" customFormat="1" x14ac:dyDescent="0.15">
      <c r="A12" s="181">
        <v>43529</v>
      </c>
      <c r="B12" s="186">
        <v>142</v>
      </c>
      <c r="C12" s="187" t="s">
        <v>281</v>
      </c>
      <c r="D12" s="187" t="s">
        <v>14</v>
      </c>
      <c r="E12" s="187" t="s">
        <v>97</v>
      </c>
      <c r="F12" s="187" t="s">
        <v>282</v>
      </c>
      <c r="G12" s="1"/>
      <c r="H12" s="1">
        <v>1650000</v>
      </c>
      <c r="I12" s="1">
        <v>-6309938.7599999998</v>
      </c>
    </row>
    <row r="13" spans="1:10" s="195" customFormat="1" x14ac:dyDescent="0.15">
      <c r="A13" s="192">
        <v>43532</v>
      </c>
      <c r="B13" s="193">
        <v>142</v>
      </c>
      <c r="C13" s="194" t="s">
        <v>283</v>
      </c>
      <c r="D13" s="194" t="s">
        <v>14</v>
      </c>
      <c r="E13" s="194" t="s">
        <v>97</v>
      </c>
      <c r="F13" s="194" t="s">
        <v>284</v>
      </c>
      <c r="G13" s="2"/>
      <c r="H13" s="2">
        <v>1000000</v>
      </c>
      <c r="I13" s="2">
        <v>-7309938.7599999998</v>
      </c>
    </row>
    <row r="14" spans="1:10" s="195" customFormat="1" x14ac:dyDescent="0.15">
      <c r="A14" s="192">
        <v>43535</v>
      </c>
      <c r="B14" s="193">
        <v>142</v>
      </c>
      <c r="C14" s="194" t="s">
        <v>285</v>
      </c>
      <c r="D14" s="194" t="s">
        <v>286</v>
      </c>
      <c r="E14" s="194" t="s">
        <v>97</v>
      </c>
      <c r="F14" s="194" t="s">
        <v>287</v>
      </c>
      <c r="G14" s="2"/>
      <c r="H14" s="2">
        <v>1000000</v>
      </c>
      <c r="I14" s="2">
        <v>-8309938.7599999998</v>
      </c>
    </row>
    <row r="15" spans="1:10" s="195" customFormat="1" x14ac:dyDescent="0.15">
      <c r="A15" s="192">
        <v>43535</v>
      </c>
      <c r="B15" s="193">
        <v>142</v>
      </c>
      <c r="C15" s="194" t="s">
        <v>288</v>
      </c>
      <c r="D15" s="194" t="s">
        <v>289</v>
      </c>
      <c r="E15" s="194" t="s">
        <v>97</v>
      </c>
      <c r="F15" s="194" t="s">
        <v>290</v>
      </c>
      <c r="G15" s="2"/>
      <c r="H15" s="2">
        <v>1200000</v>
      </c>
      <c r="I15" s="2">
        <v>-9509938.7599999998</v>
      </c>
    </row>
    <row r="16" spans="1:10" x14ac:dyDescent="0.15">
      <c r="A16" s="173">
        <v>43555</v>
      </c>
      <c r="B16" s="174">
        <v>146</v>
      </c>
      <c r="C16" s="175" t="s">
        <v>291</v>
      </c>
      <c r="D16" s="175" t="s">
        <v>18</v>
      </c>
      <c r="E16" s="175" t="s">
        <v>292</v>
      </c>
      <c r="F16" s="175" t="s">
        <v>18</v>
      </c>
      <c r="G16" s="176">
        <v>1126039.5900000001</v>
      </c>
      <c r="H16" s="176"/>
      <c r="I16" s="176">
        <v>-8383899.1699999999</v>
      </c>
    </row>
    <row r="17" spans="1:9" x14ac:dyDescent="0.15">
      <c r="A17" s="177">
        <v>43585</v>
      </c>
      <c r="B17" s="178">
        <v>156</v>
      </c>
      <c r="C17" s="179" t="s">
        <v>293</v>
      </c>
      <c r="D17" s="179" t="s">
        <v>18</v>
      </c>
      <c r="E17" s="179" t="s">
        <v>294</v>
      </c>
      <c r="F17" s="179" t="s">
        <v>18</v>
      </c>
      <c r="G17" s="180">
        <v>1088303.8400000001</v>
      </c>
      <c r="H17" s="180"/>
      <c r="I17" s="180">
        <v>-7295595.3300000001</v>
      </c>
    </row>
    <row r="18" spans="1:9" s="171" customFormat="1" x14ac:dyDescent="0.15">
      <c r="A18" s="182">
        <v>43616</v>
      </c>
      <c r="B18" s="183">
        <v>46</v>
      </c>
      <c r="C18" s="184" t="s">
        <v>295</v>
      </c>
      <c r="D18" s="184" t="s">
        <v>18</v>
      </c>
      <c r="E18" s="184" t="s">
        <v>296</v>
      </c>
      <c r="F18" s="184" t="s">
        <v>18</v>
      </c>
      <c r="G18" s="185">
        <v>742201.44</v>
      </c>
      <c r="H18" s="185"/>
      <c r="I18" s="185">
        <v>-6553393.8899999997</v>
      </c>
    </row>
    <row r="19" spans="1:9" s="195" customFormat="1" x14ac:dyDescent="0.15">
      <c r="A19" s="192">
        <v>43633</v>
      </c>
      <c r="B19" s="193">
        <v>52</v>
      </c>
      <c r="C19" s="194" t="s">
        <v>297</v>
      </c>
      <c r="D19" s="194" t="s">
        <v>298</v>
      </c>
      <c r="E19" s="194" t="s">
        <v>97</v>
      </c>
      <c r="F19" s="194" t="s">
        <v>299</v>
      </c>
      <c r="G19" s="2"/>
      <c r="H19" s="2">
        <v>530000</v>
      </c>
      <c r="I19" s="2">
        <v>-7083393.8899999997</v>
      </c>
    </row>
    <row r="20" spans="1:9" s="188" customFormat="1" x14ac:dyDescent="0.15">
      <c r="A20" s="189">
        <v>43644</v>
      </c>
      <c r="B20" s="190">
        <v>52</v>
      </c>
      <c r="C20" s="191" t="s">
        <v>300</v>
      </c>
      <c r="D20" s="191" t="s">
        <v>301</v>
      </c>
      <c r="E20" s="191" t="s">
        <v>97</v>
      </c>
      <c r="F20" s="191" t="s">
        <v>302</v>
      </c>
      <c r="G20" s="71"/>
      <c r="H20" s="71">
        <v>2650000</v>
      </c>
      <c r="I20" s="71">
        <v>-9733393.8900000006</v>
      </c>
    </row>
    <row r="21" spans="1:9" s="197" customFormat="1" x14ac:dyDescent="0.15">
      <c r="A21" s="198">
        <v>43646</v>
      </c>
      <c r="B21" s="199">
        <v>56</v>
      </c>
      <c r="C21" s="200" t="s">
        <v>303</v>
      </c>
      <c r="D21" s="200" t="s">
        <v>18</v>
      </c>
      <c r="E21" s="200" t="s">
        <v>304</v>
      </c>
      <c r="F21" s="200" t="s">
        <v>18</v>
      </c>
      <c r="G21" s="201">
        <v>1637619.9</v>
      </c>
      <c r="H21" s="201"/>
      <c r="I21" s="201">
        <v>-8095773.9900000002</v>
      </c>
    </row>
    <row r="22" spans="1:9" s="45" customFormat="1" x14ac:dyDescent="0.15">
      <c r="A22" s="202">
        <v>43677</v>
      </c>
      <c r="B22" s="203">
        <v>66</v>
      </c>
      <c r="C22" s="204" t="s">
        <v>305</v>
      </c>
      <c r="D22" s="204" t="s">
        <v>18</v>
      </c>
      <c r="E22" s="204" t="s">
        <v>306</v>
      </c>
      <c r="F22" s="204" t="s">
        <v>18</v>
      </c>
      <c r="G22" s="205">
        <v>1355173.94</v>
      </c>
      <c r="H22" s="205"/>
      <c r="I22" s="205">
        <v>-6740600.0499999998</v>
      </c>
    </row>
    <row r="23" spans="1:9" s="221" customFormat="1" x14ac:dyDescent="0.15">
      <c r="A23" s="217">
        <v>43678</v>
      </c>
      <c r="B23" s="218">
        <v>72</v>
      </c>
      <c r="C23" s="219" t="s">
        <v>312</v>
      </c>
      <c r="D23" s="219" t="s">
        <v>14</v>
      </c>
      <c r="E23" s="219" t="s">
        <v>97</v>
      </c>
      <c r="F23" s="219" t="s">
        <v>313</v>
      </c>
      <c r="G23" s="220"/>
      <c r="H23" s="220">
        <v>413940</v>
      </c>
      <c r="I23" s="220">
        <v>-7154540.0499999998</v>
      </c>
    </row>
    <row r="24" spans="1:9" s="226" customFormat="1" x14ac:dyDescent="0.15">
      <c r="A24" s="222">
        <v>43705</v>
      </c>
      <c r="B24" s="223">
        <v>72</v>
      </c>
      <c r="C24" s="224" t="s">
        <v>307</v>
      </c>
      <c r="D24" s="224" t="s">
        <v>14</v>
      </c>
      <c r="E24" s="224" t="s">
        <v>97</v>
      </c>
      <c r="F24" s="224" t="s">
        <v>308</v>
      </c>
      <c r="G24" s="225"/>
      <c r="H24" s="225">
        <v>600000</v>
      </c>
      <c r="I24" s="225">
        <v>-7754540.0499999998</v>
      </c>
    </row>
    <row r="25" spans="1:9" s="45" customFormat="1" x14ac:dyDescent="0.15">
      <c r="A25" s="207">
        <v>43708</v>
      </c>
      <c r="B25" s="208">
        <v>76</v>
      </c>
      <c r="C25" s="209" t="s">
        <v>309</v>
      </c>
      <c r="D25" s="209" t="s">
        <v>18</v>
      </c>
      <c r="E25" s="209" t="s">
        <v>310</v>
      </c>
      <c r="F25" s="209" t="s">
        <v>18</v>
      </c>
      <c r="G25" s="210">
        <v>1140788.98</v>
      </c>
      <c r="H25" s="210"/>
      <c r="I25" s="210">
        <v>-6613751.0700000003</v>
      </c>
    </row>
    <row r="26" spans="1:9" s="45" customFormat="1" x14ac:dyDescent="0.15">
      <c r="A26" s="211">
        <v>43738</v>
      </c>
      <c r="B26" s="212">
        <v>86</v>
      </c>
      <c r="C26" s="213" t="s">
        <v>314</v>
      </c>
      <c r="D26" s="213" t="s">
        <v>18</v>
      </c>
      <c r="E26" s="213" t="s">
        <v>315</v>
      </c>
      <c r="F26" s="213" t="s">
        <v>18</v>
      </c>
      <c r="G26" s="214">
        <v>758425.61</v>
      </c>
      <c r="H26" s="214"/>
      <c r="I26" s="214">
        <v>-5855325.46</v>
      </c>
    </row>
    <row r="27" spans="1:9" s="231" customFormat="1" x14ac:dyDescent="0.15">
      <c r="A27" s="227">
        <v>43747</v>
      </c>
      <c r="B27" s="228">
        <v>92</v>
      </c>
      <c r="C27" s="229" t="s">
        <v>320</v>
      </c>
      <c r="D27" s="229" t="s">
        <v>14</v>
      </c>
      <c r="E27" s="229" t="s">
        <v>97</v>
      </c>
      <c r="F27" s="229" t="s">
        <v>321</v>
      </c>
      <c r="G27" s="230"/>
      <c r="H27" s="230">
        <v>400000</v>
      </c>
      <c r="I27" s="230">
        <v>-6255325.46</v>
      </c>
    </row>
    <row r="28" spans="1:9" s="231" customFormat="1" x14ac:dyDescent="0.15">
      <c r="A28" s="232">
        <v>43747</v>
      </c>
      <c r="B28" s="233">
        <v>92</v>
      </c>
      <c r="C28" s="234" t="s">
        <v>322</v>
      </c>
      <c r="D28" s="234" t="s">
        <v>14</v>
      </c>
      <c r="E28" s="234" t="s">
        <v>97</v>
      </c>
      <c r="F28" s="234" t="s">
        <v>323</v>
      </c>
      <c r="G28" s="235"/>
      <c r="H28" s="235">
        <v>360000</v>
      </c>
      <c r="I28" s="235">
        <v>-6615325.46</v>
      </c>
    </row>
    <row r="29" spans="1:9" s="197" customFormat="1" x14ac:dyDescent="0.15">
      <c r="A29" s="236">
        <v>43769</v>
      </c>
      <c r="B29" s="237">
        <v>96</v>
      </c>
      <c r="C29" s="238" t="s">
        <v>318</v>
      </c>
      <c r="D29" s="238"/>
      <c r="E29" s="238" t="s">
        <v>319</v>
      </c>
      <c r="F29" s="238"/>
      <c r="G29" s="239">
        <v>2646015.77</v>
      </c>
      <c r="H29" s="239"/>
      <c r="I29" s="239">
        <v>-3969309.69</v>
      </c>
    </row>
    <row r="30" spans="1:9" s="45" customFormat="1" x14ac:dyDescent="0.15">
      <c r="A30" s="240">
        <v>43799</v>
      </c>
      <c r="B30" s="241">
        <v>106</v>
      </c>
      <c r="C30" s="242" t="s">
        <v>324</v>
      </c>
      <c r="D30" s="242" t="s">
        <v>18</v>
      </c>
      <c r="E30" s="242" t="s">
        <v>325</v>
      </c>
      <c r="F30" s="242" t="s">
        <v>18</v>
      </c>
      <c r="G30" s="248">
        <v>841498.41</v>
      </c>
      <c r="H30" s="243"/>
      <c r="I30" s="248">
        <v>-3127811.28</v>
      </c>
    </row>
    <row r="31" spans="1:9" s="221" customFormat="1" x14ac:dyDescent="0.15">
      <c r="A31" s="217">
        <v>43809</v>
      </c>
      <c r="B31" s="218">
        <v>112</v>
      </c>
      <c r="C31" s="219" t="s">
        <v>326</v>
      </c>
      <c r="D31" s="219" t="s">
        <v>111</v>
      </c>
      <c r="E31" s="219" t="s">
        <v>97</v>
      </c>
      <c r="F31" s="219" t="s">
        <v>327</v>
      </c>
      <c r="G31" s="220"/>
      <c r="H31" s="220">
        <v>900000</v>
      </c>
      <c r="I31" s="220">
        <v>-4027811.28</v>
      </c>
    </row>
    <row r="32" spans="1:9" s="244" customFormat="1" x14ac:dyDescent="0.15">
      <c r="A32" s="181">
        <v>43823</v>
      </c>
      <c r="B32" s="186">
        <v>112</v>
      </c>
      <c r="C32" s="187" t="s">
        <v>328</v>
      </c>
      <c r="D32" s="187" t="s">
        <v>14</v>
      </c>
      <c r="E32" s="187" t="s">
        <v>97</v>
      </c>
      <c r="F32" s="187" t="s">
        <v>329</v>
      </c>
      <c r="G32" s="1"/>
      <c r="H32" s="1">
        <v>1450000</v>
      </c>
      <c r="I32" s="1">
        <v>-5477811.2800000003</v>
      </c>
    </row>
    <row r="33" spans="1:13" s="221" customFormat="1" x14ac:dyDescent="0.15">
      <c r="A33" s="217">
        <v>43830</v>
      </c>
      <c r="B33" s="218">
        <v>116</v>
      </c>
      <c r="C33" s="219" t="s">
        <v>330</v>
      </c>
      <c r="D33" s="219" t="s">
        <v>18</v>
      </c>
      <c r="E33" s="219" t="s">
        <v>331</v>
      </c>
      <c r="F33" s="219" t="s">
        <v>332</v>
      </c>
      <c r="G33" s="220"/>
      <c r="H33" s="220">
        <v>2736350</v>
      </c>
      <c r="I33" s="220">
        <v>-8214161.2800000003</v>
      </c>
    </row>
    <row r="34" spans="1:13" s="45" customFormat="1" x14ac:dyDescent="0.15">
      <c r="A34" s="245">
        <v>43830</v>
      </c>
      <c r="B34" s="246">
        <v>116</v>
      </c>
      <c r="C34" s="247" t="s">
        <v>333</v>
      </c>
      <c r="D34" s="247" t="s">
        <v>18</v>
      </c>
      <c r="E34" s="247" t="s">
        <v>334</v>
      </c>
      <c r="F34" s="247" t="s">
        <v>18</v>
      </c>
      <c r="G34" s="248">
        <v>2753801.6</v>
      </c>
      <c r="H34" s="248"/>
      <c r="I34" s="248">
        <v>-5460359.6799999997</v>
      </c>
    </row>
    <row r="35" spans="1:13" s="45" customFormat="1" x14ac:dyDescent="0.15">
      <c r="A35" s="268">
        <v>43830</v>
      </c>
      <c r="B35" s="269">
        <v>116</v>
      </c>
      <c r="C35" s="270" t="s">
        <v>356</v>
      </c>
      <c r="D35" s="270" t="s">
        <v>18</v>
      </c>
      <c r="E35" s="270" t="s">
        <v>357</v>
      </c>
      <c r="F35" s="270" t="s">
        <v>358</v>
      </c>
      <c r="G35" s="271">
        <v>3.6</v>
      </c>
      <c r="H35" s="271"/>
      <c r="I35" s="271">
        <v>-5460356.0800000001</v>
      </c>
    </row>
    <row r="36" spans="1:13" s="45" customFormat="1" x14ac:dyDescent="0.15">
      <c r="A36" s="9"/>
      <c r="B36" s="10"/>
      <c r="C36" s="11"/>
      <c r="D36" s="11"/>
      <c r="E36" s="11"/>
      <c r="F36" s="11"/>
      <c r="G36" s="12"/>
      <c r="H36" s="12"/>
      <c r="I36" s="12"/>
    </row>
    <row r="37" spans="1:13" s="45" customFormat="1" x14ac:dyDescent="0.15">
      <c r="A37" s="9"/>
      <c r="B37" s="10"/>
      <c r="C37" s="11"/>
      <c r="D37" s="11"/>
      <c r="E37" s="11"/>
      <c r="F37" s="11"/>
      <c r="G37" s="12"/>
      <c r="H37" s="12"/>
      <c r="I37" s="12"/>
    </row>
    <row r="38" spans="1:13" s="45" customFormat="1" x14ac:dyDescent="0.15">
      <c r="A38" s="9"/>
      <c r="B38" s="10"/>
      <c r="C38" s="11"/>
      <c r="D38" s="11"/>
      <c r="E38" s="11"/>
      <c r="F38" s="11"/>
      <c r="G38" s="12"/>
      <c r="H38" s="12"/>
      <c r="I38" s="12"/>
    </row>
    <row r="39" spans="1:13" s="45" customFormat="1" x14ac:dyDescent="0.15">
      <c r="A39" s="9"/>
      <c r="B39" s="10"/>
      <c r="C39" s="11"/>
      <c r="D39" s="11"/>
      <c r="E39" s="11"/>
      <c r="F39" s="11"/>
      <c r="G39" s="12"/>
      <c r="H39" s="12">
        <f>H9+H12+H20+H32+H6</f>
        <v>7402000</v>
      </c>
      <c r="I39" s="12">
        <f>H23+H24</f>
        <v>1013940</v>
      </c>
      <c r="J39" s="162">
        <f>I27-I39</f>
        <v>-7269265.46</v>
      </c>
    </row>
    <row r="40" spans="1:13" s="45" customFormat="1" x14ac:dyDescent="0.15">
      <c r="A40" s="9"/>
      <c r="B40" s="10"/>
      <c r="C40" s="11"/>
      <c r="D40" s="11"/>
      <c r="E40" s="11"/>
      <c r="F40" s="11"/>
      <c r="G40" s="12"/>
      <c r="H40" s="12">
        <f>H13+H14+H15+H19+H27+H28+H33+H31</f>
        <v>8126350</v>
      </c>
      <c r="I40" s="12"/>
    </row>
    <row r="41" spans="1:13" s="45" customFormat="1" x14ac:dyDescent="0.15">
      <c r="A41" s="9"/>
      <c r="B41" s="10"/>
      <c r="C41" s="11"/>
      <c r="D41" s="11"/>
      <c r="E41" s="11"/>
      <c r="F41" s="11"/>
      <c r="G41" s="12"/>
      <c r="H41" s="12"/>
      <c r="I41" s="12"/>
    </row>
    <row r="42" spans="1:13" s="45" customFormat="1" x14ac:dyDescent="0.15">
      <c r="A42" s="9"/>
      <c r="B42" s="10"/>
      <c r="C42" s="11"/>
      <c r="D42" s="11"/>
      <c r="E42" s="11"/>
      <c r="F42" s="11"/>
      <c r="G42" s="12"/>
      <c r="H42" s="12"/>
      <c r="I42" s="12"/>
    </row>
    <row r="43" spans="1:13" s="45" customFormat="1" x14ac:dyDescent="0.15">
      <c r="A43" s="9"/>
      <c r="B43" s="10"/>
      <c r="C43" s="11"/>
      <c r="D43" s="11"/>
      <c r="E43" s="11"/>
      <c r="F43" s="11"/>
      <c r="G43" s="12" t="s">
        <v>316</v>
      </c>
      <c r="H43" s="12" t="s">
        <v>259</v>
      </c>
      <c r="I43" s="12">
        <v>252567.360000001</v>
      </c>
      <c r="J43" s="45">
        <v>1000131.5800000016</v>
      </c>
      <c r="K43" s="162">
        <f>I43+J43</f>
        <v>1252698.9400000025</v>
      </c>
      <c r="L43" s="249">
        <f>K43-M56</f>
        <v>165600.36300000129</v>
      </c>
    </row>
    <row r="44" spans="1:13" s="45" customFormat="1" x14ac:dyDescent="0.15">
      <c r="A44" s="9"/>
      <c r="B44" s="10"/>
      <c r="C44" s="11"/>
      <c r="D44" s="11"/>
      <c r="E44" s="11"/>
      <c r="F44" s="11"/>
      <c r="G44" s="12" t="s">
        <v>316</v>
      </c>
      <c r="H44" s="12" t="s">
        <v>260</v>
      </c>
      <c r="I44" s="12">
        <v>5591249.9100000001</v>
      </c>
      <c r="K44" s="162"/>
    </row>
    <row r="45" spans="1:13" s="45" customFormat="1" x14ac:dyDescent="0.15">
      <c r="A45" s="9"/>
      <c r="B45" s="10"/>
      <c r="C45" s="11"/>
      <c r="D45" s="11"/>
      <c r="E45" s="11"/>
      <c r="F45" s="11"/>
      <c r="G45" s="12"/>
      <c r="H45" s="12"/>
      <c r="I45" s="12"/>
      <c r="L45" s="45" t="s">
        <v>387</v>
      </c>
      <c r="M45" s="149">
        <v>6310.2</v>
      </c>
    </row>
    <row r="46" spans="1:13" s="45" customFormat="1" x14ac:dyDescent="0.15">
      <c r="A46" s="9"/>
      <c r="B46" s="10"/>
      <c r="C46" s="11"/>
      <c r="D46" s="11"/>
      <c r="E46" s="11"/>
      <c r="F46" s="11"/>
      <c r="G46" s="12"/>
      <c r="H46" s="12"/>
      <c r="I46" s="12"/>
      <c r="L46" s="45" t="s">
        <v>386</v>
      </c>
      <c r="M46" s="149">
        <v>60442.09</v>
      </c>
    </row>
    <row r="47" spans="1:13" s="45" customFormat="1" x14ac:dyDescent="0.15">
      <c r="A47" s="9"/>
      <c r="B47" s="10"/>
      <c r="C47" s="11"/>
      <c r="D47" s="11"/>
      <c r="E47" s="11"/>
      <c r="F47" s="11"/>
      <c r="G47" s="12"/>
      <c r="H47" s="12"/>
      <c r="I47" s="12"/>
      <c r="L47" s="45" t="s">
        <v>385</v>
      </c>
      <c r="M47" s="149">
        <v>188359.883</v>
      </c>
    </row>
    <row r="48" spans="1:13" s="45" customFormat="1" x14ac:dyDescent="0.15">
      <c r="A48" s="9"/>
      <c r="B48" s="10"/>
      <c r="C48" s="11"/>
      <c r="D48" s="11"/>
      <c r="E48" s="11"/>
      <c r="F48" s="11"/>
      <c r="G48" s="12"/>
      <c r="H48" s="12"/>
      <c r="I48" s="12"/>
      <c r="M48" s="149">
        <f>SUM(M45:M47)</f>
        <v>255112.17300000001</v>
      </c>
    </row>
    <row r="49" spans="1:15" s="45" customFormat="1" x14ac:dyDescent="0.15">
      <c r="A49" s="9"/>
      <c r="B49" s="10"/>
      <c r="C49" s="11"/>
      <c r="D49" s="11"/>
      <c r="E49" s="11"/>
      <c r="F49" s="11"/>
      <c r="G49" s="12"/>
      <c r="H49" s="12"/>
      <c r="I49" s="12"/>
      <c r="L49" s="161" t="s">
        <v>389</v>
      </c>
      <c r="M49" s="35">
        <v>44862</v>
      </c>
    </row>
    <row r="50" spans="1:15" x14ac:dyDescent="0.15">
      <c r="G50" s="185">
        <f>SUM(G7:G35)</f>
        <v>16926499.260000002</v>
      </c>
      <c r="I50" s="196"/>
      <c r="L50" t="s">
        <v>388</v>
      </c>
      <c r="M50">
        <v>156212.88</v>
      </c>
    </row>
    <row r="51" spans="1:15" x14ac:dyDescent="0.15">
      <c r="H51" t="s">
        <v>64</v>
      </c>
      <c r="I51" t="s">
        <v>65</v>
      </c>
      <c r="J51" t="s">
        <v>66</v>
      </c>
    </row>
    <row r="52" spans="1:15" x14ac:dyDescent="0.15">
      <c r="M52" s="35"/>
    </row>
    <row r="53" spans="1:15" x14ac:dyDescent="0.15">
      <c r="H53" s="35"/>
      <c r="I53" s="35">
        <f>H6</f>
        <v>2000</v>
      </c>
      <c r="J53" s="35"/>
      <c r="L53" t="s">
        <v>335</v>
      </c>
      <c r="M53" s="35">
        <v>255112.17300000001</v>
      </c>
    </row>
    <row r="54" spans="1:15" x14ac:dyDescent="0.15">
      <c r="G54" t="s">
        <v>259</v>
      </c>
      <c r="H54" s="35">
        <f>8123530.15+G35</f>
        <v>8123533.75</v>
      </c>
      <c r="I54" s="35">
        <f>H9+H12+H20+H32+2436350</f>
        <v>9836350</v>
      </c>
      <c r="J54" s="35">
        <f>I43+I53+I54-H54+H11-L54</f>
        <v>1706074.8600000013</v>
      </c>
      <c r="K54" t="s">
        <v>364</v>
      </c>
      <c r="L54" s="35">
        <v>261759.07</v>
      </c>
      <c r="M54" s="35">
        <f>J54-L54</f>
        <v>1444315.7900000012</v>
      </c>
      <c r="O54" s="35">
        <v>1567950.62</v>
      </c>
    </row>
    <row r="55" spans="1:15" x14ac:dyDescent="0.15">
      <c r="G55" t="s">
        <v>311</v>
      </c>
      <c r="H55" s="35">
        <v>7891130.5499999998</v>
      </c>
      <c r="I55" s="35">
        <f>H13+H14+H15+H19+H27+H28+H31+300000</f>
        <v>5690000</v>
      </c>
      <c r="J55" s="35">
        <f>I44+I55-H55+H7+L54</f>
        <v>3652176.18</v>
      </c>
      <c r="M55" s="35">
        <f>M54-M53</f>
        <v>1189203.6170000012</v>
      </c>
      <c r="O55" s="34">
        <f>M54-O54</f>
        <v>-123634.82999999891</v>
      </c>
    </row>
    <row r="56" spans="1:15" s="206" customFormat="1" x14ac:dyDescent="0.15">
      <c r="G56" s="206" t="s">
        <v>235</v>
      </c>
      <c r="H56" s="35">
        <v>911834.96</v>
      </c>
      <c r="I56" s="35">
        <f>H24+H23</f>
        <v>1013940</v>
      </c>
      <c r="J56" s="35">
        <f>I56-H56</f>
        <v>102105.04000000004</v>
      </c>
      <c r="M56" s="35">
        <f>M55-J56</f>
        <v>1087098.5770000012</v>
      </c>
    </row>
    <row r="57" spans="1:15" ht="12" thickBot="1" x14ac:dyDescent="0.2">
      <c r="G57" s="215"/>
      <c r="H57" s="216">
        <f>SUM(H54:H56)</f>
        <v>16926499.260000002</v>
      </c>
      <c r="I57" s="216">
        <f>H7+H11</f>
        <v>748.06999999999994</v>
      </c>
      <c r="J57" s="216">
        <f>SUM(J54:J56)</f>
        <v>5460356.080000001</v>
      </c>
      <c r="M57" s="35"/>
    </row>
    <row r="58" spans="1:15" x14ac:dyDescent="0.15">
      <c r="H58" s="35"/>
      <c r="I58" s="35"/>
      <c r="J58" s="35"/>
      <c r="M58" s="35"/>
    </row>
    <row r="59" spans="1:15" x14ac:dyDescent="0.15">
      <c r="H59" s="35"/>
      <c r="I59" s="35">
        <f>I53+I54+I55+I56</f>
        <v>16542290</v>
      </c>
      <c r="J59" s="35"/>
      <c r="M59" s="35"/>
    </row>
    <row r="60" spans="1:15" x14ac:dyDescent="0.15">
      <c r="H60" s="35"/>
      <c r="I60" s="35"/>
      <c r="J60" s="35"/>
      <c r="M60" s="35"/>
    </row>
    <row r="61" spans="1:15" x14ac:dyDescent="0.15">
      <c r="H61" s="35"/>
      <c r="I61" s="35"/>
      <c r="J61" s="35"/>
      <c r="M61" s="35"/>
    </row>
    <row r="62" spans="1:15" x14ac:dyDescent="0.15">
      <c r="M62" s="35"/>
    </row>
    <row r="63" spans="1:15" x14ac:dyDescent="0.15">
      <c r="M63" s="34"/>
    </row>
    <row r="64" spans="1:15" x14ac:dyDescent="0.15">
      <c r="I64">
        <v>2343042.2800000003</v>
      </c>
    </row>
    <row r="68" spans="12:14" x14ac:dyDescent="0.15">
      <c r="L68" s="196">
        <v>7402000</v>
      </c>
      <c r="M68" s="196">
        <v>7361300</v>
      </c>
    </row>
    <row r="69" spans="12:14" x14ac:dyDescent="0.15">
      <c r="L69" s="196">
        <v>8126350</v>
      </c>
      <c r="M69" s="196">
        <v>9038600</v>
      </c>
    </row>
    <row r="70" spans="12:14" x14ac:dyDescent="0.15">
      <c r="L70" s="196">
        <v>1013940</v>
      </c>
      <c r="M70" s="196">
        <v>70000</v>
      </c>
      <c r="N70" s="196">
        <f>M69+M70</f>
        <v>9108600</v>
      </c>
    </row>
    <row r="71" spans="12:14" x14ac:dyDescent="0.15">
      <c r="L71" s="196">
        <f>SUM(L68:L70)</f>
        <v>16542290</v>
      </c>
      <c r="M71" s="196">
        <f>SUM(M68:M70)</f>
        <v>16469900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136E-2E00-4EBB-A81F-AE7C446B47B7}">
  <dimension ref="A1:O103"/>
  <sheetViews>
    <sheetView tabSelected="1" topLeftCell="B7" workbookViewId="0">
      <selection activeCell="G25" sqref="G2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8.625" bestFit="1" customWidth="1"/>
    <col min="6" max="6" width="33.375" bestFit="1" customWidth="1"/>
    <col min="7" max="8" width="13.75" bestFit="1" customWidth="1"/>
    <col min="9" max="9" width="13.75" customWidth="1"/>
    <col min="10" max="10" width="15.125" customWidth="1"/>
    <col min="11" max="11" width="11.375" bestFit="1" customWidth="1"/>
    <col min="12" max="12" width="13.75" bestFit="1" customWidth="1"/>
  </cols>
  <sheetData>
    <row r="1" spans="1:10" ht="15" x14ac:dyDescent="0.15">
      <c r="A1" s="335" t="s">
        <v>0</v>
      </c>
      <c r="B1" s="335"/>
      <c r="C1" s="335"/>
      <c r="D1" s="335"/>
      <c r="E1" s="335"/>
      <c r="F1" s="335"/>
      <c r="G1" s="335"/>
      <c r="H1" s="335"/>
      <c r="I1" s="335"/>
    </row>
    <row r="2" spans="1:10" ht="12.75" x14ac:dyDescent="0.15">
      <c r="A2" s="336" t="s">
        <v>336</v>
      </c>
      <c r="B2" s="336"/>
      <c r="C2" s="336"/>
      <c r="D2" s="336"/>
      <c r="E2" s="336"/>
      <c r="F2" s="336"/>
      <c r="G2" s="336"/>
      <c r="H2" s="336"/>
      <c r="I2" s="336"/>
    </row>
    <row r="3" spans="1:10" ht="12.75" x14ac:dyDescent="0.15">
      <c r="A3" s="337" t="s">
        <v>2</v>
      </c>
      <c r="B3" s="337"/>
      <c r="C3" s="337"/>
      <c r="D3" s="337"/>
      <c r="E3" s="337"/>
      <c r="F3" s="337"/>
      <c r="G3" s="337"/>
      <c r="H3" s="337"/>
      <c r="I3" s="337"/>
    </row>
    <row r="4" spans="1:10" ht="12" thickBot="1" x14ac:dyDescent="0.2">
      <c r="A4" s="252" t="s">
        <v>3</v>
      </c>
      <c r="B4" s="252" t="s">
        <v>4</v>
      </c>
      <c r="C4" s="252" t="s">
        <v>5</v>
      </c>
      <c r="D4" s="252" t="s">
        <v>6</v>
      </c>
      <c r="E4" s="252" t="s">
        <v>7</v>
      </c>
      <c r="F4" s="252" t="s">
        <v>8</v>
      </c>
      <c r="G4" s="252" t="s">
        <v>9</v>
      </c>
      <c r="H4" s="252" t="s">
        <v>10</v>
      </c>
      <c r="I4" s="252" t="s">
        <v>11</v>
      </c>
    </row>
    <row r="5" spans="1:10" ht="12" thickTop="1" x14ac:dyDescent="0.15">
      <c r="A5" s="253"/>
      <c r="B5" s="254"/>
      <c r="C5" s="255"/>
      <c r="D5" s="255"/>
      <c r="E5" s="255" t="s">
        <v>12</v>
      </c>
      <c r="F5" s="255"/>
      <c r="G5" s="256"/>
      <c r="H5" s="256"/>
      <c r="I5" s="273">
        <v>-5460356.0800000001</v>
      </c>
    </row>
    <row r="6" spans="1:10" x14ac:dyDescent="0.15">
      <c r="A6" s="253">
        <v>43847</v>
      </c>
      <c r="B6" s="254">
        <v>126</v>
      </c>
      <c r="C6" s="255" t="s">
        <v>337</v>
      </c>
      <c r="D6" s="255" t="s">
        <v>18</v>
      </c>
      <c r="E6" s="255" t="s">
        <v>338</v>
      </c>
      <c r="F6" s="255" t="s">
        <v>339</v>
      </c>
      <c r="G6" s="256"/>
      <c r="H6" s="256">
        <v>2193.35</v>
      </c>
      <c r="I6" s="273">
        <v>-5462549.4299999997</v>
      </c>
      <c r="J6" t="s">
        <v>354</v>
      </c>
    </row>
    <row r="7" spans="1:10" x14ac:dyDescent="0.15">
      <c r="A7" s="264">
        <v>43859</v>
      </c>
      <c r="B7" s="265">
        <v>122</v>
      </c>
      <c r="C7" s="266" t="s">
        <v>340</v>
      </c>
      <c r="D7" s="266" t="s">
        <v>14</v>
      </c>
      <c r="E7" s="266" t="s">
        <v>97</v>
      </c>
      <c r="F7" s="266" t="s">
        <v>341</v>
      </c>
      <c r="G7" s="267"/>
      <c r="H7" s="267">
        <v>413940</v>
      </c>
      <c r="I7" s="267">
        <v>-5876489.4299999997</v>
      </c>
      <c r="J7" t="s">
        <v>355</v>
      </c>
    </row>
    <row r="8" spans="1:10" x14ac:dyDescent="0.15">
      <c r="A8" s="253">
        <v>43861</v>
      </c>
      <c r="B8" s="254">
        <v>126</v>
      </c>
      <c r="C8" s="255" t="s">
        <v>342</v>
      </c>
      <c r="D8" s="255" t="s">
        <v>18</v>
      </c>
      <c r="E8" s="255" t="s">
        <v>343</v>
      </c>
      <c r="F8" s="255" t="s">
        <v>18</v>
      </c>
      <c r="G8" s="256">
        <v>1283858.76</v>
      </c>
      <c r="H8" s="256"/>
      <c r="I8" s="281">
        <v>-4592630.67</v>
      </c>
    </row>
    <row r="9" spans="1:10" x14ac:dyDescent="0.15">
      <c r="A9" s="250">
        <v>43880</v>
      </c>
      <c r="B9" s="261">
        <v>132</v>
      </c>
      <c r="C9" s="262" t="s">
        <v>344</v>
      </c>
      <c r="D9" s="262" t="s">
        <v>14</v>
      </c>
      <c r="E9" s="262" t="s">
        <v>97</v>
      </c>
      <c r="F9" s="262" t="s">
        <v>345</v>
      </c>
      <c r="G9" s="263"/>
      <c r="H9" s="263">
        <v>1200000</v>
      </c>
      <c r="I9" s="263">
        <v>-5792630.6699999999</v>
      </c>
    </row>
    <row r="10" spans="1:10" x14ac:dyDescent="0.15">
      <c r="A10" s="253">
        <v>43890</v>
      </c>
      <c r="B10" s="254">
        <v>136</v>
      </c>
      <c r="C10" s="255" t="s">
        <v>346</v>
      </c>
      <c r="D10" s="255" t="s">
        <v>18</v>
      </c>
      <c r="E10" s="255" t="s">
        <v>347</v>
      </c>
      <c r="F10" s="255" t="s">
        <v>348</v>
      </c>
      <c r="G10" s="256"/>
      <c r="H10" s="256">
        <v>1289.3499999999999</v>
      </c>
      <c r="I10" s="281">
        <v>-5793920.0199999996</v>
      </c>
      <c r="J10" t="s">
        <v>259</v>
      </c>
    </row>
    <row r="11" spans="1:10" x14ac:dyDescent="0.15">
      <c r="A11" s="253">
        <v>43890</v>
      </c>
      <c r="B11" s="254">
        <v>136</v>
      </c>
      <c r="C11" s="255" t="s">
        <v>349</v>
      </c>
      <c r="D11" s="255" t="s">
        <v>18</v>
      </c>
      <c r="E11" s="255" t="s">
        <v>350</v>
      </c>
      <c r="F11" s="255" t="s">
        <v>351</v>
      </c>
      <c r="G11" s="256">
        <v>1.75</v>
      </c>
      <c r="H11" s="256">
        <v>-1.75</v>
      </c>
      <c r="I11" s="281">
        <v>-5793918.2699999996</v>
      </c>
      <c r="J11" t="s">
        <v>259</v>
      </c>
    </row>
    <row r="12" spans="1:10" x14ac:dyDescent="0.15">
      <c r="A12" s="257">
        <v>43890</v>
      </c>
      <c r="B12" s="258">
        <v>136</v>
      </c>
      <c r="C12" s="259" t="s">
        <v>352</v>
      </c>
      <c r="D12" s="259" t="s">
        <v>18</v>
      </c>
      <c r="E12" s="259" t="s">
        <v>353</v>
      </c>
      <c r="F12" s="259" t="s">
        <v>18</v>
      </c>
      <c r="G12" s="260">
        <v>1880582.59</v>
      </c>
      <c r="H12" s="260"/>
      <c r="I12" s="285">
        <v>-3913335.68</v>
      </c>
      <c r="J12" s="196"/>
    </row>
    <row r="13" spans="1:10" s="251" customFormat="1" x14ac:dyDescent="0.15">
      <c r="A13" s="274">
        <v>43921</v>
      </c>
      <c r="B13" s="275">
        <v>146</v>
      </c>
      <c r="C13" s="276" t="s">
        <v>359</v>
      </c>
      <c r="D13" s="276" t="s">
        <v>18</v>
      </c>
      <c r="E13" s="276" t="s">
        <v>360</v>
      </c>
      <c r="F13" s="276" t="s">
        <v>18</v>
      </c>
      <c r="G13" s="277">
        <v>803739.56</v>
      </c>
      <c r="H13" s="277"/>
      <c r="I13" s="285">
        <v>-3109596.12</v>
      </c>
      <c r="J13" s="196">
        <f>I12+G13</f>
        <v>-3109596.12</v>
      </c>
    </row>
    <row r="14" spans="1:10" s="251" customFormat="1" x14ac:dyDescent="0.15">
      <c r="A14" s="278">
        <v>43929</v>
      </c>
      <c r="B14" s="279">
        <v>152</v>
      </c>
      <c r="C14" s="280" t="s">
        <v>361</v>
      </c>
      <c r="D14" s="280" t="s">
        <v>14</v>
      </c>
      <c r="E14" s="280" t="s">
        <v>97</v>
      </c>
      <c r="F14" s="280" t="s">
        <v>275</v>
      </c>
      <c r="G14" s="281"/>
      <c r="H14" s="281">
        <v>2800000</v>
      </c>
      <c r="I14" s="281">
        <v>-5909596.1200000001</v>
      </c>
      <c r="J14" s="272"/>
    </row>
    <row r="15" spans="1:10" s="251" customFormat="1" x14ac:dyDescent="0.15">
      <c r="A15" s="282">
        <v>43951</v>
      </c>
      <c r="B15" s="283">
        <v>156</v>
      </c>
      <c r="C15" s="284" t="s">
        <v>362</v>
      </c>
      <c r="D15" s="284" t="s">
        <v>18</v>
      </c>
      <c r="E15" s="284" t="s">
        <v>363</v>
      </c>
      <c r="F15" s="284" t="s">
        <v>18</v>
      </c>
      <c r="G15" s="285">
        <v>99933.41</v>
      </c>
      <c r="H15" s="285"/>
      <c r="I15" s="285">
        <v>-5809662.71</v>
      </c>
    </row>
    <row r="16" spans="1:10" s="251" customFormat="1" x14ac:dyDescent="0.15">
      <c r="A16" s="288">
        <v>43982</v>
      </c>
      <c r="B16" s="289">
        <v>166</v>
      </c>
      <c r="C16" s="290" t="s">
        <v>365</v>
      </c>
      <c r="D16" s="290" t="s">
        <v>18</v>
      </c>
      <c r="E16" s="290" t="s">
        <v>366</v>
      </c>
      <c r="F16" s="290" t="s">
        <v>18</v>
      </c>
      <c r="G16" s="291">
        <v>310415.01</v>
      </c>
      <c r="H16" s="291"/>
      <c r="I16" s="291">
        <v>5499247.7000000002</v>
      </c>
    </row>
    <row r="17" spans="1:9" s="287" customFormat="1" x14ac:dyDescent="0.15">
      <c r="A17" s="292">
        <v>44012</v>
      </c>
      <c r="B17" s="293">
        <v>176</v>
      </c>
      <c r="C17" s="294" t="s">
        <v>370</v>
      </c>
      <c r="D17" s="294" t="s">
        <v>18</v>
      </c>
      <c r="E17" s="294" t="s">
        <v>371</v>
      </c>
      <c r="F17" s="294" t="s">
        <v>18</v>
      </c>
      <c r="G17" s="295">
        <v>490889.31</v>
      </c>
      <c r="H17" s="295"/>
      <c r="I17" s="295">
        <v>-5008358.3899999997</v>
      </c>
    </row>
    <row r="18" spans="1:9" s="303" customFormat="1" x14ac:dyDescent="0.15">
      <c r="A18" s="301">
        <v>44015</v>
      </c>
      <c r="B18" s="302">
        <v>62</v>
      </c>
      <c r="C18" s="43" t="s">
        <v>372</v>
      </c>
      <c r="D18" s="43" t="s">
        <v>111</v>
      </c>
      <c r="E18" s="43" t="s">
        <v>97</v>
      </c>
      <c r="F18" s="43" t="s">
        <v>373</v>
      </c>
      <c r="G18" s="44"/>
      <c r="H18" s="44">
        <v>1824485</v>
      </c>
      <c r="I18" s="44">
        <v>-6832843.3899999997</v>
      </c>
    </row>
    <row r="19" spans="1:9" s="296" customFormat="1" x14ac:dyDescent="0.15">
      <c r="A19" s="250">
        <v>44018</v>
      </c>
      <c r="B19" s="261">
        <v>62</v>
      </c>
      <c r="C19" s="262" t="s">
        <v>374</v>
      </c>
      <c r="D19" s="262" t="s">
        <v>14</v>
      </c>
      <c r="E19" s="262" t="s">
        <v>97</v>
      </c>
      <c r="F19" s="262" t="s">
        <v>375</v>
      </c>
      <c r="G19" s="263"/>
      <c r="H19" s="263">
        <v>250000</v>
      </c>
      <c r="I19" s="263">
        <v>-7082843.3899999997</v>
      </c>
    </row>
    <row r="20" spans="1:9" s="296" customFormat="1" x14ac:dyDescent="0.15">
      <c r="A20" s="250">
        <v>44018</v>
      </c>
      <c r="B20" s="261">
        <v>62</v>
      </c>
      <c r="C20" s="262" t="s">
        <v>376</v>
      </c>
      <c r="D20" s="262" t="s">
        <v>14</v>
      </c>
      <c r="E20" s="262" t="s">
        <v>97</v>
      </c>
      <c r="F20" s="262" t="s">
        <v>377</v>
      </c>
      <c r="G20" s="263"/>
      <c r="H20" s="263">
        <v>800000</v>
      </c>
      <c r="I20" s="263">
        <v>-7882843.3899999997</v>
      </c>
    </row>
    <row r="21" spans="1:9" s="287" customFormat="1" x14ac:dyDescent="0.15">
      <c r="A21" s="297">
        <v>44043</v>
      </c>
      <c r="B21" s="298">
        <v>66</v>
      </c>
      <c r="C21" s="299" t="s">
        <v>378</v>
      </c>
      <c r="D21" s="299" t="s">
        <v>18</v>
      </c>
      <c r="E21" s="299" t="s">
        <v>379</v>
      </c>
      <c r="F21" s="299" t="s">
        <v>18</v>
      </c>
      <c r="G21" s="300">
        <v>1894323.04</v>
      </c>
      <c r="H21" s="300"/>
      <c r="I21" s="300">
        <v>-5988520.3499999996</v>
      </c>
    </row>
    <row r="22" spans="1:9" s="342" customFormat="1" x14ac:dyDescent="0.15">
      <c r="A22" s="338">
        <v>44061</v>
      </c>
      <c r="B22" s="339">
        <v>71</v>
      </c>
      <c r="C22" s="340" t="s">
        <v>380</v>
      </c>
      <c r="D22" s="340" t="s">
        <v>381</v>
      </c>
      <c r="E22" s="340" t="s">
        <v>97</v>
      </c>
      <c r="F22" s="340" t="s">
        <v>382</v>
      </c>
      <c r="G22" s="341">
        <v>900000</v>
      </c>
      <c r="H22" s="341"/>
      <c r="I22" s="341">
        <v>-5088520.3499999996</v>
      </c>
    </row>
    <row r="23" spans="1:9" s="251" customFormat="1" x14ac:dyDescent="0.15">
      <c r="A23" s="304">
        <v>44074</v>
      </c>
      <c r="B23" s="305">
        <v>76</v>
      </c>
      <c r="C23" s="306" t="s">
        <v>383</v>
      </c>
      <c r="D23" s="306" t="s">
        <v>18</v>
      </c>
      <c r="E23" s="306" t="s">
        <v>384</v>
      </c>
      <c r="F23" s="306" t="s">
        <v>18</v>
      </c>
      <c r="G23" s="307">
        <v>365225.92</v>
      </c>
      <c r="H23" s="307"/>
      <c r="I23" s="307">
        <v>-4723294.43</v>
      </c>
    </row>
    <row r="24" spans="1:9" s="251" customFormat="1" x14ac:dyDescent="0.15">
      <c r="A24" s="9">
        <v>44104</v>
      </c>
      <c r="B24" s="10">
        <v>86</v>
      </c>
      <c r="C24" s="11" t="s">
        <v>407</v>
      </c>
      <c r="D24" s="11"/>
      <c r="E24" s="11" t="s">
        <v>408</v>
      </c>
      <c r="F24" s="11"/>
      <c r="G24" s="12">
        <v>471569.5</v>
      </c>
      <c r="H24" s="12"/>
      <c r="I24" s="12">
        <v>-4251724.93</v>
      </c>
    </row>
    <row r="25" spans="1:9" s="342" customFormat="1" x14ac:dyDescent="0.15">
      <c r="A25" s="338">
        <v>44116</v>
      </c>
      <c r="B25" s="339">
        <v>91</v>
      </c>
      <c r="C25" s="340" t="s">
        <v>409</v>
      </c>
      <c r="D25" s="340" t="s">
        <v>410</v>
      </c>
      <c r="E25" s="340" t="s">
        <v>97</v>
      </c>
      <c r="F25" s="340" t="s">
        <v>411</v>
      </c>
      <c r="G25" s="341">
        <v>42024.56</v>
      </c>
      <c r="H25" s="341"/>
      <c r="I25" s="341">
        <v>-4209700.37</v>
      </c>
    </row>
    <row r="26" spans="1:9" s="287" customFormat="1" x14ac:dyDescent="0.15">
      <c r="A26" s="314">
        <v>44120</v>
      </c>
      <c r="B26" s="315">
        <v>92</v>
      </c>
      <c r="C26" s="316" t="s">
        <v>412</v>
      </c>
      <c r="D26" s="316" t="s">
        <v>413</v>
      </c>
      <c r="E26" s="316" t="s">
        <v>97</v>
      </c>
      <c r="F26" s="316" t="s">
        <v>282</v>
      </c>
      <c r="G26" s="317"/>
      <c r="H26" s="317">
        <v>2100000</v>
      </c>
      <c r="I26" s="317">
        <v>-6309700.3700000001</v>
      </c>
    </row>
    <row r="27" spans="1:9" s="287" customFormat="1" x14ac:dyDescent="0.15">
      <c r="A27" s="314">
        <v>44130</v>
      </c>
      <c r="B27" s="315">
        <v>92</v>
      </c>
      <c r="C27" s="316" t="s">
        <v>414</v>
      </c>
      <c r="D27" s="316" t="s">
        <v>415</v>
      </c>
      <c r="E27" s="316" t="s">
        <v>97</v>
      </c>
      <c r="F27" s="316" t="s">
        <v>416</v>
      </c>
      <c r="G27" s="317"/>
      <c r="H27" s="317">
        <v>125000</v>
      </c>
      <c r="I27" s="317">
        <v>-6434700.3700000001</v>
      </c>
    </row>
    <row r="28" spans="1:9" s="287" customFormat="1" x14ac:dyDescent="0.15">
      <c r="A28" s="314">
        <v>44130</v>
      </c>
      <c r="B28" s="315">
        <v>92</v>
      </c>
      <c r="C28" s="316" t="s">
        <v>417</v>
      </c>
      <c r="D28" s="316" t="s">
        <v>418</v>
      </c>
      <c r="E28" s="316" t="s">
        <v>97</v>
      </c>
      <c r="F28" s="316" t="s">
        <v>419</v>
      </c>
      <c r="G28" s="317"/>
      <c r="H28" s="317">
        <v>75000</v>
      </c>
      <c r="I28" s="317">
        <v>-6509700.3700000001</v>
      </c>
    </row>
    <row r="29" spans="1:9" s="287" customFormat="1" x14ac:dyDescent="0.15">
      <c r="A29" s="318">
        <v>44135</v>
      </c>
      <c r="B29" s="319">
        <v>96</v>
      </c>
      <c r="C29" s="320" t="s">
        <v>420</v>
      </c>
      <c r="D29" s="320" t="s">
        <v>18</v>
      </c>
      <c r="E29" s="320" t="s">
        <v>421</v>
      </c>
      <c r="F29" s="320" t="s">
        <v>18</v>
      </c>
      <c r="G29" s="321">
        <v>521599.15</v>
      </c>
      <c r="H29" s="321"/>
      <c r="I29" s="321">
        <v>-5988101.2199999997</v>
      </c>
    </row>
    <row r="30" spans="1:9" s="287" customFormat="1" x14ac:dyDescent="0.15">
      <c r="A30" s="323">
        <v>44165</v>
      </c>
      <c r="B30" s="324">
        <v>106</v>
      </c>
      <c r="C30" s="325" t="s">
        <v>427</v>
      </c>
      <c r="D30" s="325" t="s">
        <v>18</v>
      </c>
      <c r="E30" s="325" t="s">
        <v>428</v>
      </c>
      <c r="F30" s="325" t="s">
        <v>18</v>
      </c>
      <c r="G30" s="326">
        <v>308275.24</v>
      </c>
      <c r="H30" s="326"/>
      <c r="I30" s="326">
        <v>5679825.9800000004</v>
      </c>
    </row>
    <row r="31" spans="1:9" s="287" customFormat="1" x14ac:dyDescent="0.15">
      <c r="A31" s="327">
        <v>44181</v>
      </c>
      <c r="B31" s="328">
        <v>112</v>
      </c>
      <c r="C31" s="329" t="s">
        <v>429</v>
      </c>
      <c r="D31" s="329" t="s">
        <v>14</v>
      </c>
      <c r="E31" s="329" t="s">
        <v>97</v>
      </c>
      <c r="F31" s="329" t="s">
        <v>430</v>
      </c>
      <c r="G31" s="330"/>
      <c r="H31" s="330">
        <v>2150000</v>
      </c>
      <c r="I31" s="330">
        <v>-7829825.9800000004</v>
      </c>
    </row>
    <row r="32" spans="1:9" s="287" customFormat="1" x14ac:dyDescent="0.15">
      <c r="A32" s="331">
        <v>44196</v>
      </c>
      <c r="B32" s="332">
        <v>116</v>
      </c>
      <c r="C32" s="333" t="s">
        <v>431</v>
      </c>
      <c r="D32" s="333" t="s">
        <v>18</v>
      </c>
      <c r="E32" s="333" t="s">
        <v>432</v>
      </c>
      <c r="F32" s="333" t="s">
        <v>18</v>
      </c>
      <c r="G32" s="334">
        <v>2868398.64</v>
      </c>
      <c r="H32" s="334"/>
      <c r="I32" s="334">
        <v>-4961427.34</v>
      </c>
    </row>
    <row r="33" spans="1:9" s="287" customFormat="1" x14ac:dyDescent="0.15">
      <c r="A33" s="9"/>
      <c r="B33" s="10"/>
      <c r="C33" s="11"/>
      <c r="D33" s="11"/>
      <c r="E33" s="11"/>
      <c r="F33" s="11"/>
      <c r="G33" s="12"/>
      <c r="H33" s="12"/>
      <c r="I33" s="12"/>
    </row>
    <row r="34" spans="1:9" s="287" customFormat="1" x14ac:dyDescent="0.15">
      <c r="A34" s="9"/>
      <c r="B34" s="10"/>
      <c r="C34" s="11"/>
      <c r="D34" s="11"/>
      <c r="E34" s="11"/>
      <c r="F34" s="11"/>
      <c r="G34" s="12"/>
      <c r="H34" s="12"/>
      <c r="I34" s="12"/>
    </row>
    <row r="35" spans="1:9" s="287" customFormat="1" x14ac:dyDescent="0.15">
      <c r="A35" s="9"/>
      <c r="B35" s="10"/>
      <c r="C35" s="11"/>
      <c r="D35" s="11"/>
      <c r="E35" s="11"/>
      <c r="F35" s="11"/>
      <c r="G35" s="12"/>
      <c r="H35" s="12"/>
      <c r="I35" s="12"/>
    </row>
    <row r="36" spans="1:9" s="287" customFormat="1" x14ac:dyDescent="0.15">
      <c r="A36" s="9"/>
      <c r="B36" s="10"/>
      <c r="C36" s="11"/>
      <c r="D36" s="11"/>
      <c r="E36" s="11"/>
      <c r="F36" s="11"/>
      <c r="G36" s="12"/>
      <c r="H36" s="12"/>
      <c r="I36" s="12"/>
    </row>
    <row r="37" spans="1:9" s="287" customFormat="1" x14ac:dyDescent="0.15">
      <c r="A37" s="9"/>
      <c r="B37" s="10"/>
      <c r="C37" s="11"/>
      <c r="D37" s="11"/>
      <c r="E37" s="11"/>
      <c r="F37" s="11"/>
      <c r="G37" s="12" t="s">
        <v>355</v>
      </c>
      <c r="H37" s="12">
        <f>H7+H18</f>
        <v>2238425</v>
      </c>
      <c r="I37" s="12"/>
    </row>
    <row r="38" spans="1:9" s="287" customFormat="1" x14ac:dyDescent="0.15">
      <c r="A38" s="9"/>
      <c r="B38" s="10"/>
      <c r="C38" s="11"/>
      <c r="D38" s="11"/>
      <c r="E38" s="11"/>
      <c r="F38" s="11"/>
      <c r="G38" s="12" t="s">
        <v>391</v>
      </c>
      <c r="H38" s="12">
        <f>H14+H26+2150000</f>
        <v>7050000</v>
      </c>
      <c r="I38" s="12"/>
    </row>
    <row r="39" spans="1:9" s="287" customFormat="1" x14ac:dyDescent="0.15">
      <c r="A39" s="9"/>
      <c r="B39" s="10"/>
      <c r="C39" s="11"/>
      <c r="D39" s="11"/>
      <c r="E39" s="11"/>
      <c r="F39" s="11"/>
      <c r="G39" s="12" t="s">
        <v>260</v>
      </c>
      <c r="H39" s="12">
        <f>H9+H19+H20+H27+H28</f>
        <v>2450000</v>
      </c>
      <c r="I39" s="12"/>
    </row>
    <row r="40" spans="1:9" s="287" customFormat="1" x14ac:dyDescent="0.15">
      <c r="A40" s="9"/>
      <c r="B40" s="10"/>
      <c r="C40" s="11"/>
      <c r="D40" s="11"/>
      <c r="E40" s="11"/>
      <c r="F40" s="11"/>
      <c r="G40" s="12"/>
      <c r="H40" s="12"/>
      <c r="I40" s="12"/>
    </row>
    <row r="41" spans="1:9" s="287" customFormat="1" x14ac:dyDescent="0.15">
      <c r="A41" s="9"/>
      <c r="B41" s="10"/>
      <c r="C41" s="11"/>
      <c r="D41" s="11"/>
      <c r="E41" s="11"/>
      <c r="F41" s="11"/>
      <c r="G41" s="12"/>
      <c r="H41" s="12"/>
      <c r="I41" s="12"/>
    </row>
    <row r="42" spans="1:9" s="251" customFormat="1" x14ac:dyDescent="0.15">
      <c r="A42" s="9"/>
      <c r="B42" s="10"/>
      <c r="C42" s="11"/>
      <c r="D42" s="11"/>
      <c r="E42" s="11"/>
      <c r="F42" s="11"/>
      <c r="G42" s="12"/>
      <c r="H42" s="12"/>
      <c r="I42" s="12"/>
    </row>
    <row r="43" spans="1:9" s="251" customFormat="1" x14ac:dyDescent="0.15">
      <c r="A43" s="9"/>
      <c r="B43" s="10"/>
      <c r="C43" s="11"/>
      <c r="D43" s="11"/>
      <c r="E43" s="11"/>
      <c r="F43" s="11"/>
      <c r="G43" s="12"/>
      <c r="H43" s="12"/>
      <c r="I43" s="12"/>
    </row>
    <row r="44" spans="1:9" s="251" customFormat="1" x14ac:dyDescent="0.15">
      <c r="A44" s="9"/>
      <c r="B44" s="10"/>
      <c r="C44" s="11"/>
      <c r="D44" s="11"/>
      <c r="E44" s="11"/>
      <c r="F44" s="11"/>
      <c r="G44" s="149">
        <f>G8+G12+G13+G15+G16+G17+G21+G23+G24+G29+G30+G32</f>
        <v>11298810.130000001</v>
      </c>
      <c r="H44" s="12"/>
      <c r="I44" s="12"/>
    </row>
    <row r="45" spans="1:9" s="251" customFormat="1" x14ac:dyDescent="0.15">
      <c r="A45" s="9"/>
      <c r="B45" s="10"/>
      <c r="C45" s="11"/>
      <c r="D45" s="11"/>
      <c r="E45" s="11"/>
      <c r="F45" s="11"/>
      <c r="G45" s="149">
        <f>G22+G25</f>
        <v>942024.56</v>
      </c>
      <c r="H45" s="12"/>
      <c r="I45" s="12"/>
    </row>
    <row r="46" spans="1:9" s="251" customFormat="1" x14ac:dyDescent="0.15">
      <c r="A46" s="9"/>
      <c r="B46" s="10"/>
      <c r="C46" s="11"/>
      <c r="D46" s="11"/>
      <c r="E46" s="11"/>
      <c r="F46" s="11"/>
      <c r="G46" s="12"/>
      <c r="H46" s="12"/>
      <c r="I46" s="12"/>
    </row>
    <row r="47" spans="1:9" s="251" customFormat="1" x14ac:dyDescent="0.15">
      <c r="A47" s="9"/>
      <c r="B47" s="10"/>
      <c r="C47" s="11"/>
      <c r="D47" s="11"/>
      <c r="E47" s="11"/>
      <c r="F47" s="11"/>
      <c r="G47" s="12"/>
      <c r="H47" s="12"/>
      <c r="I47" s="12"/>
    </row>
    <row r="48" spans="1:9" s="251" customFormat="1" x14ac:dyDescent="0.15">
      <c r="A48" s="9"/>
      <c r="B48" s="10"/>
      <c r="C48" s="11"/>
      <c r="D48" s="11"/>
      <c r="E48" s="11"/>
      <c r="F48" s="11"/>
      <c r="G48" s="12"/>
      <c r="H48" s="12"/>
      <c r="I48" s="12"/>
    </row>
    <row r="49" spans="1:15" x14ac:dyDescent="0.15">
      <c r="A49" s="251"/>
      <c r="B49" s="251"/>
      <c r="C49" s="251"/>
      <c r="D49" s="251"/>
      <c r="E49" s="251"/>
      <c r="F49" s="251"/>
      <c r="G49" s="251"/>
      <c r="H49" s="251"/>
      <c r="I49" s="251"/>
    </row>
    <row r="51" spans="1:15" x14ac:dyDescent="0.15">
      <c r="H51" s="196">
        <f>H6+H10+H11</f>
        <v>3480.95</v>
      </c>
    </row>
    <row r="53" spans="1:15" x14ac:dyDescent="0.15">
      <c r="G53" s="45"/>
      <c r="H53" s="45"/>
      <c r="I53" s="45"/>
      <c r="J53" s="45"/>
      <c r="K53" s="45"/>
      <c r="L53" s="45"/>
      <c r="M53" s="45"/>
      <c r="N53" s="45"/>
      <c r="O53" s="45"/>
    </row>
    <row r="54" spans="1:15" x14ac:dyDescent="0.15">
      <c r="G54" s="45"/>
      <c r="H54" s="45"/>
      <c r="I54" s="45"/>
      <c r="J54" s="45"/>
      <c r="K54" s="45"/>
      <c r="L54" s="45"/>
      <c r="M54" s="45"/>
      <c r="N54" s="45"/>
      <c r="O54" s="45"/>
    </row>
    <row r="55" spans="1:15" x14ac:dyDescent="0.15">
      <c r="G55" s="45"/>
      <c r="H55" s="162">
        <f>H7+H9+H14+H18+H19+H20+H26+H27+H28+H31</f>
        <v>11738425</v>
      </c>
      <c r="I55" s="45"/>
      <c r="J55" s="45"/>
      <c r="K55" s="45"/>
      <c r="L55" s="45"/>
      <c r="M55" s="45"/>
      <c r="N55" s="45"/>
      <c r="O55" s="45"/>
    </row>
    <row r="56" spans="1:15" x14ac:dyDescent="0.15">
      <c r="G56" s="12"/>
      <c r="H56" s="12"/>
      <c r="I56" s="12"/>
      <c r="J56" s="162"/>
      <c r="K56" s="45"/>
      <c r="L56" s="45"/>
      <c r="M56" s="45"/>
      <c r="N56" s="45"/>
      <c r="O56" s="45"/>
    </row>
    <row r="57" spans="1:15" x14ac:dyDescent="0.15">
      <c r="G57" s="12"/>
      <c r="H57" s="12"/>
      <c r="I57" s="12"/>
      <c r="J57" s="45"/>
      <c r="K57" s="45"/>
      <c r="L57" s="45"/>
      <c r="M57" s="45"/>
      <c r="N57" s="45"/>
      <c r="O57" s="45"/>
    </row>
    <row r="58" spans="1:15" x14ac:dyDescent="0.15">
      <c r="G58" s="287"/>
      <c r="H58" s="287" t="s">
        <v>64</v>
      </c>
      <c r="I58" s="287" t="s">
        <v>65</v>
      </c>
      <c r="J58" s="287" t="s">
        <v>66</v>
      </c>
      <c r="K58" s="45"/>
      <c r="L58" s="45"/>
      <c r="M58" s="45"/>
      <c r="N58" s="45"/>
      <c r="O58" s="45"/>
    </row>
    <row r="59" spans="1:15" x14ac:dyDescent="0.15">
      <c r="G59" s="287"/>
      <c r="H59" s="287"/>
      <c r="I59" s="287"/>
      <c r="J59" s="287"/>
      <c r="K59" s="45"/>
      <c r="L59" s="45"/>
      <c r="M59" s="45"/>
      <c r="N59" s="45"/>
      <c r="O59" s="45"/>
    </row>
    <row r="60" spans="1:15" x14ac:dyDescent="0.15">
      <c r="G60" s="287"/>
      <c r="H60" s="35"/>
      <c r="I60" s="35"/>
      <c r="J60" s="35"/>
      <c r="K60" s="162"/>
      <c r="L60" s="149"/>
      <c r="M60" s="45"/>
      <c r="N60" s="45"/>
      <c r="O60" s="45"/>
    </row>
    <row r="61" spans="1:15" x14ac:dyDescent="0.15">
      <c r="G61" s="287" t="s">
        <v>259</v>
      </c>
      <c r="H61" s="35">
        <v>3340771.12</v>
      </c>
      <c r="I61" s="35">
        <f>H14+J69+H26+H31</f>
        <v>8756074.8599999994</v>
      </c>
      <c r="J61" s="35">
        <f>I61-H61+H10+H11</f>
        <v>5416591.3399999989</v>
      </c>
      <c r="K61" s="162"/>
      <c r="L61" s="149"/>
      <c r="M61" s="45"/>
      <c r="N61" s="45"/>
      <c r="O61" s="45"/>
    </row>
    <row r="62" spans="1:15" x14ac:dyDescent="0.15">
      <c r="G62" s="287" t="s">
        <v>311</v>
      </c>
      <c r="H62" s="35">
        <v>2881582.4</v>
      </c>
      <c r="I62" s="35">
        <f>H9+J70+H19+H20-G22+H27+H28</f>
        <v>5202176.18</v>
      </c>
      <c r="J62" s="35">
        <f>I62-H62+H6</f>
        <v>2322787.13</v>
      </c>
      <c r="K62" s="45"/>
      <c r="L62" s="249"/>
      <c r="M62" s="45"/>
      <c r="N62" s="45"/>
      <c r="O62" s="45"/>
    </row>
    <row r="63" spans="1:15" x14ac:dyDescent="0.15">
      <c r="G63" s="287" t="s">
        <v>367</v>
      </c>
      <c r="H63" s="35">
        <f>371915.44+G25</f>
        <v>413940</v>
      </c>
      <c r="I63" s="35">
        <f>H7</f>
        <v>413940</v>
      </c>
      <c r="J63" s="35">
        <f>I63-H63</f>
        <v>0</v>
      </c>
      <c r="K63" s="45"/>
      <c r="L63" s="45"/>
      <c r="M63" s="45"/>
      <c r="N63" s="45"/>
      <c r="O63" s="45"/>
    </row>
    <row r="64" spans="1:15" s="287" customFormat="1" x14ac:dyDescent="0.15">
      <c r="G64" s="287" t="s">
        <v>269</v>
      </c>
      <c r="H64" s="35">
        <v>1821807.01</v>
      </c>
      <c r="I64" s="35">
        <f>H18</f>
        <v>1824485</v>
      </c>
      <c r="J64" s="35">
        <f>I64-H64</f>
        <v>2677.9899999999907</v>
      </c>
      <c r="K64" s="45"/>
      <c r="L64" s="45"/>
      <c r="M64" s="45"/>
      <c r="N64" s="45"/>
      <c r="O64" s="45"/>
    </row>
    <row r="65" spans="6:15" s="287" customFormat="1" x14ac:dyDescent="0.15">
      <c r="G65" s="287" t="s">
        <v>368</v>
      </c>
      <c r="H65" s="35">
        <v>9835.52</v>
      </c>
      <c r="I65" s="35">
        <f>+J71</f>
        <v>102105.04</v>
      </c>
      <c r="J65" s="35">
        <f>I65-H65</f>
        <v>92269.51999999999</v>
      </c>
      <c r="K65" s="45"/>
      <c r="L65" s="45"/>
      <c r="M65" s="45"/>
      <c r="N65" s="45"/>
      <c r="O65" s="45"/>
    </row>
    <row r="66" spans="6:15" ht="12" thickBot="1" x14ac:dyDescent="0.2">
      <c r="G66" s="215"/>
      <c r="H66" s="216">
        <f>SUM(H61:H65)</f>
        <v>8467936.0499999989</v>
      </c>
      <c r="I66" s="216">
        <f>SUM(I61:I65)</f>
        <v>16298781.079999998</v>
      </c>
      <c r="J66" s="216">
        <f>SUM(J61:J65)</f>
        <v>7834325.9799999986</v>
      </c>
      <c r="K66" s="45"/>
      <c r="L66" s="249">
        <f>J66-I30</f>
        <v>2154499.9999999981</v>
      </c>
      <c r="M66" s="45"/>
      <c r="N66" s="45"/>
      <c r="O66" s="45"/>
    </row>
    <row r="67" spans="6:15" x14ac:dyDescent="0.15">
      <c r="F67" s="34"/>
      <c r="G67" s="287"/>
      <c r="H67" s="35"/>
      <c r="I67" s="35"/>
      <c r="J67" s="35"/>
      <c r="K67" s="45"/>
      <c r="L67" s="45"/>
      <c r="M67" s="45"/>
      <c r="N67" s="45"/>
      <c r="O67" s="45"/>
    </row>
    <row r="68" spans="6:15" x14ac:dyDescent="0.15">
      <c r="G68" s="12"/>
      <c r="H68" s="12"/>
      <c r="I68" s="12"/>
      <c r="J68" s="45"/>
      <c r="K68" s="45"/>
      <c r="L68" s="45"/>
      <c r="M68" s="45"/>
      <c r="N68" s="45"/>
      <c r="O68" s="45"/>
    </row>
    <row r="69" spans="6:15" x14ac:dyDescent="0.15">
      <c r="G69" s="12"/>
      <c r="H69" s="45" t="s">
        <v>316</v>
      </c>
      <c r="I69" s="162" t="s">
        <v>259</v>
      </c>
      <c r="J69" s="149">
        <v>1706074.86</v>
      </c>
      <c r="K69" s="45"/>
      <c r="L69" s="45"/>
      <c r="M69" s="45"/>
      <c r="N69" s="45"/>
      <c r="O69" s="45"/>
    </row>
    <row r="70" spans="6:15" x14ac:dyDescent="0.15">
      <c r="G70" s="45"/>
      <c r="H70" s="45" t="s">
        <v>316</v>
      </c>
      <c r="I70" s="45" t="s">
        <v>260</v>
      </c>
      <c r="J70" s="149">
        <v>3652176.18</v>
      </c>
      <c r="K70" s="45" t="s">
        <v>369</v>
      </c>
      <c r="L70" s="45"/>
      <c r="M70" s="45"/>
      <c r="N70" s="45"/>
      <c r="O70" s="45"/>
    </row>
    <row r="71" spans="6:15" x14ac:dyDescent="0.15">
      <c r="G71" s="45"/>
      <c r="H71" s="45" t="s">
        <v>316</v>
      </c>
      <c r="I71" s="45" t="s">
        <v>235</v>
      </c>
      <c r="J71" s="149">
        <v>102105.04</v>
      </c>
      <c r="K71" s="45"/>
      <c r="L71" s="45"/>
      <c r="M71" s="45"/>
      <c r="N71" s="45"/>
      <c r="O71" s="45"/>
    </row>
    <row r="72" spans="6:15" ht="12" thickBot="1" x14ac:dyDescent="0.2">
      <c r="F72">
        <v>9835.52</v>
      </c>
      <c r="G72" s="45"/>
      <c r="H72" s="149"/>
      <c r="I72" s="149"/>
      <c r="J72" s="216">
        <f>SUM(J69:J71)</f>
        <v>5460356.0800000001</v>
      </c>
      <c r="K72" s="45"/>
      <c r="L72" s="45"/>
      <c r="M72" s="45"/>
      <c r="N72" s="45"/>
      <c r="O72" s="45"/>
    </row>
    <row r="73" spans="6:15" x14ac:dyDescent="0.15">
      <c r="F73">
        <v>268430.44</v>
      </c>
      <c r="G73" s="45"/>
      <c r="H73" s="149"/>
      <c r="I73" s="149"/>
      <c r="J73" s="149"/>
      <c r="K73" s="45"/>
      <c r="L73" s="45"/>
      <c r="M73" s="249"/>
      <c r="N73" s="45"/>
      <c r="O73" s="45"/>
    </row>
    <row r="74" spans="6:15" x14ac:dyDescent="0.15">
      <c r="G74" s="45"/>
      <c r="H74" s="149"/>
      <c r="I74" s="149"/>
      <c r="J74" s="149"/>
      <c r="K74" s="45"/>
      <c r="L74" s="45"/>
      <c r="M74" s="249"/>
      <c r="N74" s="45"/>
      <c r="O74" s="45"/>
    </row>
    <row r="75" spans="6:15" x14ac:dyDescent="0.15">
      <c r="G75" s="45"/>
      <c r="H75" s="149"/>
      <c r="I75" s="149"/>
      <c r="J75" s="149"/>
      <c r="K75" s="45"/>
      <c r="L75" s="45"/>
      <c r="M75" s="249"/>
      <c r="N75" s="45"/>
      <c r="O75" s="45"/>
    </row>
    <row r="76" spans="6:15" x14ac:dyDescent="0.15">
      <c r="G76" s="45"/>
      <c r="H76" s="149"/>
      <c r="I76" s="149"/>
      <c r="J76" s="149"/>
      <c r="K76" s="45"/>
      <c r="L76" s="45"/>
      <c r="M76" s="45"/>
      <c r="N76" s="45"/>
      <c r="O76" s="45"/>
    </row>
    <row r="77" spans="6:15" x14ac:dyDescent="0.15">
      <c r="G77" s="45"/>
      <c r="H77" s="149"/>
      <c r="I77" s="149"/>
      <c r="J77" s="149"/>
      <c r="K77" s="45"/>
      <c r="L77" s="45"/>
      <c r="M77" s="45"/>
      <c r="N77" s="45"/>
      <c r="O77" s="45"/>
    </row>
    <row r="78" spans="6:15" x14ac:dyDescent="0.15">
      <c r="G78" s="45"/>
      <c r="H78" s="149"/>
      <c r="I78" s="149"/>
      <c r="J78" s="149"/>
      <c r="K78" s="45"/>
      <c r="L78" s="45"/>
      <c r="M78" s="45"/>
      <c r="N78" s="45"/>
      <c r="O78" s="45"/>
    </row>
    <row r="79" spans="6:15" x14ac:dyDescent="0.15">
      <c r="G79" s="45"/>
      <c r="H79" s="149"/>
      <c r="I79" s="149"/>
      <c r="J79" s="149"/>
      <c r="K79" s="45"/>
      <c r="L79" s="45"/>
      <c r="M79" s="45"/>
      <c r="N79" s="45"/>
      <c r="O79" s="45"/>
    </row>
    <row r="80" spans="6:15" x14ac:dyDescent="0.15">
      <c r="G80" s="45"/>
      <c r="H80" s="45"/>
      <c r="I80" s="45"/>
      <c r="J80" s="45"/>
      <c r="K80" s="45"/>
      <c r="L80" s="45"/>
      <c r="M80" s="45"/>
      <c r="N80" s="45"/>
      <c r="O80" s="45"/>
    </row>
    <row r="81" spans="7:15" x14ac:dyDescent="0.15">
      <c r="G81" s="45"/>
      <c r="H81" s="45"/>
      <c r="I81" s="45"/>
      <c r="J81" s="45"/>
      <c r="K81" s="45"/>
      <c r="L81" s="45"/>
      <c r="M81" s="45"/>
      <c r="N81" s="45"/>
      <c r="O81" s="45"/>
    </row>
    <row r="82" spans="7:15" x14ac:dyDescent="0.15">
      <c r="G82" s="162">
        <v>7402000</v>
      </c>
      <c r="H82" s="162">
        <v>7361300</v>
      </c>
      <c r="I82" s="162">
        <v>8361300</v>
      </c>
      <c r="J82" s="162">
        <f>SUM(G82:I82)</f>
        <v>23124600</v>
      </c>
      <c r="K82" s="45"/>
      <c r="L82" s="45"/>
      <c r="M82" s="45"/>
      <c r="N82" s="45"/>
      <c r="O82" s="45"/>
    </row>
    <row r="83" spans="7:15" x14ac:dyDescent="0.15">
      <c r="G83" s="162">
        <v>8126350</v>
      </c>
      <c r="H83" s="162">
        <v>9108600</v>
      </c>
      <c r="I83" s="162">
        <v>5617251.5300000003</v>
      </c>
      <c r="J83" s="162">
        <f>SUM(G83:I83)</f>
        <v>22852201.530000001</v>
      </c>
      <c r="K83" s="45"/>
      <c r="L83" s="45"/>
      <c r="M83" s="45"/>
      <c r="N83" s="45"/>
      <c r="O83" s="45"/>
    </row>
    <row r="84" spans="7:15" x14ac:dyDescent="0.15">
      <c r="G84" s="196">
        <v>1013940</v>
      </c>
      <c r="H84" s="287" t="s">
        <v>422</v>
      </c>
      <c r="I84" s="196">
        <v>115680</v>
      </c>
      <c r="J84" s="162">
        <f>SUM(G84:I84)</f>
        <v>1129620</v>
      </c>
    </row>
    <row r="85" spans="7:15" x14ac:dyDescent="0.15">
      <c r="G85" s="196">
        <v>16542290</v>
      </c>
      <c r="H85" s="196">
        <v>16469900</v>
      </c>
      <c r="I85" s="196">
        <v>14094231.529999999</v>
      </c>
      <c r="J85" s="162">
        <f>SUM(G85:I85)</f>
        <v>47106421.530000001</v>
      </c>
    </row>
    <row r="93" spans="7:15" x14ac:dyDescent="0.15">
      <c r="G93" s="132">
        <v>9413</v>
      </c>
      <c r="H93" s="132">
        <v>15424</v>
      </c>
      <c r="I93" s="132">
        <v>14543</v>
      </c>
      <c r="J93" s="132">
        <f>SUM(G93:I93)</f>
        <v>39380</v>
      </c>
    </row>
    <row r="94" spans="7:15" x14ac:dyDescent="0.15">
      <c r="G94" s="132">
        <v>115380</v>
      </c>
      <c r="H94" s="132">
        <v>112177</v>
      </c>
      <c r="I94" s="132">
        <v>122264</v>
      </c>
      <c r="J94" s="132">
        <f>SUM(G94:I94)</f>
        <v>349821</v>
      </c>
    </row>
    <row r="95" spans="7:15" x14ac:dyDescent="0.15">
      <c r="G95" s="132">
        <f>SUM(G93:G94)</f>
        <v>124793</v>
      </c>
      <c r="H95" s="132">
        <f t="shared" ref="H95:J95" si="0">SUM(H93:H94)</f>
        <v>127601</v>
      </c>
      <c r="I95" s="132">
        <f t="shared" si="0"/>
        <v>136807</v>
      </c>
      <c r="J95" s="132">
        <f t="shared" si="0"/>
        <v>389201</v>
      </c>
    </row>
    <row r="98" spans="6:11" x14ac:dyDescent="0.15">
      <c r="F98" t="s">
        <v>423</v>
      </c>
      <c r="G98" s="132">
        <v>1768511</v>
      </c>
      <c r="H98" s="132">
        <v>1721278</v>
      </c>
      <c r="I98" s="132">
        <v>1777458</v>
      </c>
      <c r="J98" s="132">
        <f>SUM(G98:I98)</f>
        <v>5267247</v>
      </c>
      <c r="K98" s="322">
        <f>J98/J101*100%</f>
        <v>0.11562796883718819</v>
      </c>
    </row>
    <row r="99" spans="6:11" x14ac:dyDescent="0.15">
      <c r="F99" t="s">
        <v>424</v>
      </c>
      <c r="G99" s="132">
        <v>160929</v>
      </c>
      <c r="H99" s="132">
        <v>8063</v>
      </c>
      <c r="I99" s="132">
        <v>18773</v>
      </c>
      <c r="J99" s="132">
        <f t="shared" ref="J99:J101" si="1">SUM(G99:I99)</f>
        <v>187765</v>
      </c>
      <c r="K99" s="322">
        <f>J99/J101*100%</f>
        <v>4.1218658568156459E-3</v>
      </c>
    </row>
    <row r="100" spans="6:11" x14ac:dyDescent="0.15">
      <c r="F100" t="s">
        <v>425</v>
      </c>
      <c r="G100" s="132">
        <v>15283473</v>
      </c>
      <c r="H100" s="132">
        <v>12160782</v>
      </c>
      <c r="I100" s="132">
        <v>12654132</v>
      </c>
      <c r="J100" s="132">
        <f t="shared" si="1"/>
        <v>40098387</v>
      </c>
      <c r="K100" s="322">
        <f>J100/J101*100%</f>
        <v>0.8802501653059962</v>
      </c>
    </row>
    <row r="101" spans="6:11" x14ac:dyDescent="0.15">
      <c r="F101" t="s">
        <v>426</v>
      </c>
      <c r="G101" s="132">
        <f>SUM(G98:G100)</f>
        <v>17212913</v>
      </c>
      <c r="H101" s="132">
        <f t="shared" ref="H101:I101" si="2">SUM(H98:H100)</f>
        <v>13890123</v>
      </c>
      <c r="I101" s="132">
        <f t="shared" si="2"/>
        <v>14450363</v>
      </c>
      <c r="J101" s="132">
        <f t="shared" si="1"/>
        <v>45553399</v>
      </c>
      <c r="K101" s="322">
        <f>SUM(K98:K100)</f>
        <v>1</v>
      </c>
    </row>
    <row r="102" spans="6:11" x14ac:dyDescent="0.15">
      <c r="K102" s="322"/>
    </row>
    <row r="103" spans="6:11" x14ac:dyDescent="0.15">
      <c r="K103" s="322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6D28-AF68-496E-A1CA-399132464732}">
  <dimension ref="A1:I69"/>
  <sheetViews>
    <sheetView topLeftCell="A16" workbookViewId="0">
      <selection activeCell="C23" sqref="C23"/>
    </sheetView>
  </sheetViews>
  <sheetFormatPr defaultRowHeight="11.25" x14ac:dyDescent="0.15"/>
  <cols>
    <col min="1" max="1" width="19.5" customWidth="1"/>
    <col min="2" max="2" width="14.625" customWidth="1"/>
    <col min="3" max="3" width="13.75" customWidth="1"/>
    <col min="4" max="4" width="12.875" style="35" customWidth="1"/>
    <col min="5" max="5" width="13.75" style="35" bestFit="1" customWidth="1"/>
    <col min="6" max="7" width="12.625" style="35" bestFit="1" customWidth="1"/>
    <col min="8" max="9" width="9" style="35"/>
  </cols>
  <sheetData>
    <row r="1" spans="1:9" s="287" customFormat="1" x14ac:dyDescent="0.15">
      <c r="D1" s="35"/>
      <c r="E1" s="35"/>
      <c r="F1" s="35"/>
      <c r="G1" s="35"/>
      <c r="H1" s="35"/>
      <c r="I1" s="35"/>
    </row>
    <row r="2" spans="1:9" s="311" customFormat="1" x14ac:dyDescent="0.15">
      <c r="A2" s="311" t="s">
        <v>406</v>
      </c>
      <c r="B2" s="311" t="s">
        <v>260</v>
      </c>
      <c r="C2" s="311" t="s">
        <v>391</v>
      </c>
      <c r="D2" s="312" t="s">
        <v>368</v>
      </c>
      <c r="E2" s="312" t="s">
        <v>392</v>
      </c>
      <c r="F2" s="312"/>
      <c r="G2" s="312"/>
      <c r="H2" s="312"/>
      <c r="I2" s="312"/>
    </row>
    <row r="3" spans="1:9" s="308" customFormat="1" x14ac:dyDescent="0.15">
      <c r="A3" s="308" t="s">
        <v>393</v>
      </c>
      <c r="B3" s="310">
        <f>G62</f>
        <v>3652176.1799999992</v>
      </c>
      <c r="C3" s="310">
        <f>G61</f>
        <v>1706074.8600000013</v>
      </c>
      <c r="D3" s="309">
        <f>G63</f>
        <v>102105.04000000004</v>
      </c>
      <c r="E3" s="309">
        <f>SUM(B3:D3)</f>
        <v>5460356.080000001</v>
      </c>
      <c r="F3" s="309">
        <f>C3-C12-C11-C20</f>
        <v>1316640.1000000015</v>
      </c>
      <c r="G3" s="309"/>
      <c r="H3" s="309"/>
      <c r="I3" s="309"/>
    </row>
    <row r="4" spans="1:9" s="308" customFormat="1" x14ac:dyDescent="0.15">
      <c r="B4" s="310"/>
      <c r="C4" s="310"/>
      <c r="D4" s="309"/>
      <c r="E4" s="309"/>
      <c r="F4" s="309"/>
      <c r="G4" s="309"/>
      <c r="H4" s="309"/>
      <c r="I4" s="309"/>
    </row>
    <row r="5" spans="1:9" s="287" customFormat="1" x14ac:dyDescent="0.15">
      <c r="B5" s="34"/>
      <c r="C5" s="34"/>
      <c r="D5" s="35"/>
      <c r="E5" s="35"/>
      <c r="F5" s="35"/>
      <c r="G5" s="35"/>
      <c r="H5" s="35"/>
      <c r="I5" s="35"/>
    </row>
    <row r="6" spans="1:9" s="287" customFormat="1" x14ac:dyDescent="0.15">
      <c r="B6" s="34"/>
      <c r="C6" s="34"/>
      <c r="D6" s="35"/>
      <c r="E6" s="35"/>
      <c r="F6" s="35"/>
      <c r="G6" s="35"/>
      <c r="H6" s="35"/>
      <c r="I6" s="35"/>
    </row>
    <row r="7" spans="1:9" s="287" customFormat="1" x14ac:dyDescent="0.15">
      <c r="A7" s="287" t="s">
        <v>396</v>
      </c>
      <c r="B7" s="34"/>
      <c r="C7" s="34">
        <v>14752.5</v>
      </c>
      <c r="D7" s="35"/>
      <c r="E7" s="35">
        <f>SUM(B7:D7)</f>
        <v>14752.5</v>
      </c>
      <c r="F7" s="35"/>
      <c r="G7" s="35"/>
      <c r="H7" s="35"/>
      <c r="I7" s="35"/>
    </row>
    <row r="8" spans="1:9" s="287" customFormat="1" x14ac:dyDescent="0.15">
      <c r="A8" s="287" t="s">
        <v>397</v>
      </c>
      <c r="B8" s="34"/>
      <c r="C8" s="34">
        <v>663194.94999999995</v>
      </c>
      <c r="D8" s="35">
        <v>102105.04000000004</v>
      </c>
      <c r="E8" s="35">
        <f t="shared" ref="E8:E12" si="0">SUM(B8:D8)</f>
        <v>765299.99</v>
      </c>
      <c r="F8" s="35"/>
      <c r="G8" s="35"/>
      <c r="H8" s="35"/>
      <c r="I8" s="35"/>
    </row>
    <row r="9" spans="1:9" s="287" customFormat="1" x14ac:dyDescent="0.15">
      <c r="A9" s="287" t="s">
        <v>398</v>
      </c>
      <c r="B9" s="34"/>
      <c r="C9" s="34">
        <v>532.6400000000001</v>
      </c>
      <c r="D9" s="35"/>
      <c r="E9" s="35">
        <f t="shared" si="0"/>
        <v>532.6400000000001</v>
      </c>
      <c r="F9" s="35"/>
      <c r="G9" s="35"/>
      <c r="H9" s="35"/>
      <c r="I9" s="35"/>
    </row>
    <row r="10" spans="1:9" s="287" customFormat="1" x14ac:dyDescent="0.15">
      <c r="A10" s="287" t="s">
        <v>399</v>
      </c>
      <c r="B10" s="34"/>
      <c r="C10" s="34">
        <v>1533.01</v>
      </c>
      <c r="D10" s="35"/>
      <c r="E10" s="35">
        <f t="shared" si="0"/>
        <v>1533.01</v>
      </c>
      <c r="F10" s="35"/>
      <c r="G10" s="35"/>
      <c r="H10" s="35"/>
      <c r="I10" s="35"/>
    </row>
    <row r="11" spans="1:9" s="287" customFormat="1" x14ac:dyDescent="0.15">
      <c r="A11" s="287" t="s">
        <v>400</v>
      </c>
      <c r="B11" s="34"/>
      <c r="C11" s="34">
        <v>156212.88</v>
      </c>
      <c r="D11" s="35"/>
      <c r="E11" s="35">
        <f t="shared" si="0"/>
        <v>156212.88</v>
      </c>
      <c r="F11" s="35"/>
      <c r="G11" s="35"/>
      <c r="H11" s="35"/>
      <c r="I11" s="35"/>
    </row>
    <row r="12" spans="1:9" s="287" customFormat="1" x14ac:dyDescent="0.15">
      <c r="A12" s="287" t="s">
        <v>258</v>
      </c>
      <c r="B12" s="34"/>
      <c r="C12" s="34">
        <v>44862</v>
      </c>
      <c r="D12" s="35"/>
      <c r="E12" s="35">
        <f t="shared" si="0"/>
        <v>44862</v>
      </c>
      <c r="F12" s="35"/>
      <c r="G12" s="35"/>
      <c r="H12" s="35"/>
      <c r="I12" s="35"/>
    </row>
    <row r="13" spans="1:9" s="287" customFormat="1" x14ac:dyDescent="0.15">
      <c r="A13" s="287" t="s">
        <v>401</v>
      </c>
      <c r="B13" s="34">
        <v>1755000</v>
      </c>
      <c r="C13" s="34">
        <v>343353.98999999993</v>
      </c>
      <c r="D13" s="35"/>
      <c r="E13" s="35">
        <f>SUM(B13:D13)</f>
        <v>2098353.9899999998</v>
      </c>
      <c r="F13" s="35"/>
      <c r="G13" s="35"/>
      <c r="H13" s="35"/>
      <c r="I13" s="35"/>
    </row>
    <row r="14" spans="1:9" s="287" customFormat="1" x14ac:dyDescent="0.15">
      <c r="A14" s="287" t="s">
        <v>402</v>
      </c>
      <c r="B14" s="34">
        <v>1897176.1799999992</v>
      </c>
      <c r="C14" s="34">
        <v>839173.82000000076</v>
      </c>
      <c r="D14" s="35"/>
      <c r="E14" s="35">
        <f t="shared" ref="E14:E20" si="1">SUM(B14:D14)</f>
        <v>2736350</v>
      </c>
      <c r="F14" s="35"/>
      <c r="G14" s="35"/>
      <c r="H14" s="35"/>
      <c r="I14" s="35"/>
    </row>
    <row r="15" spans="1:9" s="287" customFormat="1" x14ac:dyDescent="0.15">
      <c r="B15" s="34"/>
      <c r="C15" s="34"/>
      <c r="D15" s="35"/>
      <c r="E15" s="35"/>
      <c r="F15" s="35"/>
      <c r="G15" s="35"/>
      <c r="H15" s="35"/>
      <c r="I15" s="35"/>
    </row>
    <row r="16" spans="1:9" s="287" customFormat="1" x14ac:dyDescent="0.15">
      <c r="A16" s="287" t="s">
        <v>404</v>
      </c>
      <c r="B16" s="34">
        <v>-183064.9</v>
      </c>
      <c r="C16" s="34">
        <v>-326303.08</v>
      </c>
      <c r="D16" s="35"/>
      <c r="E16" s="35">
        <f t="shared" si="1"/>
        <v>-509367.98</v>
      </c>
      <c r="F16" s="35"/>
      <c r="G16" s="35"/>
      <c r="H16" s="35"/>
      <c r="I16" s="35"/>
    </row>
    <row r="17" spans="1:9" s="287" customFormat="1" x14ac:dyDescent="0.15">
      <c r="B17" s="34"/>
      <c r="C17" s="34"/>
      <c r="D17" s="35"/>
      <c r="E17" s="35"/>
      <c r="F17" s="35"/>
      <c r="G17" s="35"/>
      <c r="H17" s="35"/>
      <c r="I17" s="35"/>
    </row>
    <row r="18" spans="1:9" s="287" customFormat="1" x14ac:dyDescent="0.15">
      <c r="A18" s="287" t="s">
        <v>405</v>
      </c>
      <c r="B18" s="34">
        <v>-36000</v>
      </c>
      <c r="C18" s="34">
        <v>-532.79999999999995</v>
      </c>
      <c r="D18" s="35"/>
      <c r="E18" s="35">
        <f t="shared" si="1"/>
        <v>-36532.800000000003</v>
      </c>
      <c r="F18" s="35"/>
      <c r="G18" s="35"/>
      <c r="H18" s="35"/>
      <c r="I18" s="35"/>
    </row>
    <row r="19" spans="1:9" s="287" customFormat="1" x14ac:dyDescent="0.15">
      <c r="B19" s="34"/>
      <c r="C19" s="34"/>
      <c r="D19" s="35"/>
      <c r="E19" s="35"/>
      <c r="F19" s="35"/>
      <c r="G19" s="35"/>
      <c r="H19" s="35"/>
      <c r="I19" s="35"/>
    </row>
    <row r="20" spans="1:9" s="287" customFormat="1" x14ac:dyDescent="0.15">
      <c r="A20" s="287" t="s">
        <v>403</v>
      </c>
      <c r="B20" s="34"/>
      <c r="C20" s="34">
        <v>188359.88</v>
      </c>
      <c r="D20" s="35"/>
      <c r="E20" s="35">
        <f t="shared" si="1"/>
        <v>188359.88</v>
      </c>
      <c r="F20" s="35"/>
      <c r="G20" s="35"/>
      <c r="H20" s="35"/>
      <c r="I20" s="35"/>
    </row>
    <row r="21" spans="1:9" s="287" customFormat="1" x14ac:dyDescent="0.15">
      <c r="B21" s="34"/>
      <c r="C21" s="34"/>
      <c r="D21" s="35"/>
      <c r="E21" s="35"/>
      <c r="F21" s="35"/>
      <c r="G21" s="35"/>
      <c r="H21" s="35"/>
      <c r="I21" s="35"/>
    </row>
    <row r="22" spans="1:9" s="287" customFormat="1" x14ac:dyDescent="0.15">
      <c r="B22" s="34"/>
      <c r="C22" s="34"/>
      <c r="D22" s="35"/>
      <c r="E22" s="35"/>
      <c r="F22" s="35"/>
      <c r="G22" s="35"/>
      <c r="H22" s="35"/>
      <c r="I22" s="35"/>
    </row>
    <row r="23" spans="1:9" s="287" customFormat="1" ht="12" thickBot="1" x14ac:dyDescent="0.2">
      <c r="B23" s="313">
        <f>SUM(B7:B22)</f>
        <v>3433111.2799999993</v>
      </c>
      <c r="C23" s="313">
        <f>SUM(C7:C22)</f>
        <v>1925139.7900000005</v>
      </c>
      <c r="D23" s="313">
        <f>SUM(D7:D22)</f>
        <v>102105.04000000004</v>
      </c>
      <c r="E23" s="313">
        <f>SUM(E7:E22)</f>
        <v>5460356.1099999994</v>
      </c>
      <c r="F23" s="35"/>
      <c r="G23" s="35"/>
      <c r="H23" s="35"/>
      <c r="I23" s="35"/>
    </row>
    <row r="24" spans="1:9" s="287" customFormat="1" ht="12" thickTop="1" x14ac:dyDescent="0.15">
      <c r="B24" s="34"/>
      <c r="C24" s="34"/>
      <c r="D24" s="35"/>
      <c r="E24" s="35"/>
      <c r="F24" s="35"/>
      <c r="G24" s="35"/>
      <c r="H24" s="35"/>
      <c r="I24" s="35"/>
    </row>
    <row r="25" spans="1:9" s="287" customFormat="1" x14ac:dyDescent="0.15">
      <c r="B25" s="34">
        <f>B23-B3</f>
        <v>-219064.89999999991</v>
      </c>
      <c r="C25" s="34">
        <f>C23-C3</f>
        <v>219064.92999999924</v>
      </c>
      <c r="D25" s="34">
        <f>D23-D3</f>
        <v>0</v>
      </c>
      <c r="E25" s="34">
        <f>E23-E3</f>
        <v>2.9999998398125172E-2</v>
      </c>
      <c r="F25" s="35"/>
      <c r="G25" s="35"/>
      <c r="H25" s="35"/>
      <c r="I25" s="35"/>
    </row>
    <row r="26" spans="1:9" s="287" customFormat="1" x14ac:dyDescent="0.15">
      <c r="B26" s="34"/>
      <c r="C26" s="34"/>
      <c r="D26" s="35"/>
      <c r="E26" s="35"/>
      <c r="F26" s="35"/>
      <c r="G26" s="35"/>
      <c r="H26" s="35"/>
      <c r="I26" s="35"/>
    </row>
    <row r="27" spans="1:9" s="287" customFormat="1" x14ac:dyDescent="0.15">
      <c r="B27" s="34"/>
      <c r="C27" s="34"/>
      <c r="D27" s="35"/>
      <c r="E27" s="35"/>
      <c r="F27" s="35"/>
      <c r="G27" s="35"/>
      <c r="H27" s="35"/>
      <c r="I27" s="35"/>
    </row>
    <row r="28" spans="1:9" s="287" customFormat="1" x14ac:dyDescent="0.15">
      <c r="B28" s="34"/>
      <c r="C28" s="34"/>
      <c r="D28" s="35"/>
      <c r="E28" s="35"/>
      <c r="F28" s="35"/>
      <c r="G28" s="35"/>
      <c r="H28" s="35"/>
      <c r="I28" s="35"/>
    </row>
    <row r="29" spans="1:9" s="287" customFormat="1" x14ac:dyDescent="0.15">
      <c r="B29" s="34"/>
      <c r="C29" s="34"/>
      <c r="D29" s="35"/>
      <c r="E29" s="35"/>
      <c r="F29" s="35"/>
      <c r="G29" s="35"/>
      <c r="H29" s="35"/>
      <c r="I29" s="35"/>
    </row>
    <row r="30" spans="1:9" s="287" customFormat="1" x14ac:dyDescent="0.15">
      <c r="B30" s="34"/>
      <c r="C30" s="34"/>
      <c r="D30" s="35"/>
      <c r="E30" s="35"/>
      <c r="F30" s="35"/>
      <c r="G30" s="35"/>
      <c r="H30" s="35"/>
      <c r="I30" s="35"/>
    </row>
    <row r="31" spans="1:9" s="287" customFormat="1" x14ac:dyDescent="0.15">
      <c r="B31" s="34"/>
      <c r="C31" s="34"/>
      <c r="D31" s="35"/>
      <c r="E31" s="35"/>
      <c r="F31" s="35"/>
      <c r="G31" s="35"/>
      <c r="H31" s="35"/>
      <c r="I31" s="35"/>
    </row>
    <row r="32" spans="1:9" s="287" customFormat="1" x14ac:dyDescent="0.15">
      <c r="B32" s="34"/>
      <c r="C32" s="34"/>
      <c r="D32" s="35"/>
      <c r="E32" s="35"/>
      <c r="F32" s="35"/>
      <c r="G32" s="35"/>
      <c r="H32" s="35"/>
      <c r="I32" s="35"/>
    </row>
    <row r="33" spans="1:9" s="287" customFormat="1" x14ac:dyDescent="0.15">
      <c r="B33" s="34"/>
      <c r="C33" s="34"/>
      <c r="D33" s="35"/>
      <c r="E33" s="35"/>
      <c r="F33" s="35"/>
      <c r="G33" s="35"/>
      <c r="H33" s="35"/>
      <c r="I33" s="35"/>
    </row>
    <row r="34" spans="1:9" s="287" customFormat="1" x14ac:dyDescent="0.15">
      <c r="B34" s="34"/>
      <c r="C34" s="34"/>
      <c r="D34" s="35"/>
      <c r="E34" s="35"/>
      <c r="F34" s="35"/>
      <c r="G34" s="35"/>
      <c r="H34" s="35"/>
      <c r="I34" s="35"/>
    </row>
    <row r="35" spans="1:9" s="287" customFormat="1" x14ac:dyDescent="0.15">
      <c r="B35" s="34"/>
      <c r="C35" s="34"/>
      <c r="D35" s="35"/>
      <c r="E35" s="35"/>
      <c r="F35" s="35"/>
      <c r="G35" s="35"/>
      <c r="H35" s="35"/>
      <c r="I35" s="35"/>
    </row>
    <row r="36" spans="1:9" s="287" customFormat="1" x14ac:dyDescent="0.15">
      <c r="B36" s="34"/>
      <c r="C36" s="34"/>
      <c r="D36" s="35"/>
      <c r="E36" s="35"/>
      <c r="F36" s="35"/>
      <c r="G36" s="35"/>
      <c r="H36" s="35"/>
      <c r="I36" s="35"/>
    </row>
    <row r="37" spans="1:9" s="287" customFormat="1" x14ac:dyDescent="0.15">
      <c r="B37" s="34"/>
      <c r="C37" s="34"/>
      <c r="D37" s="35"/>
      <c r="E37" s="35"/>
      <c r="F37" s="35"/>
      <c r="G37" s="35"/>
      <c r="H37" s="35"/>
      <c r="I37" s="35"/>
    </row>
    <row r="38" spans="1:9" s="287" customFormat="1" x14ac:dyDescent="0.15">
      <c r="B38" s="34"/>
      <c r="C38" s="34"/>
      <c r="D38" s="35"/>
      <c r="E38" s="35"/>
      <c r="F38" s="35"/>
      <c r="G38" s="35"/>
      <c r="H38" s="35"/>
      <c r="I38" s="35"/>
    </row>
    <row r="39" spans="1:9" s="287" customFormat="1" x14ac:dyDescent="0.15">
      <c r="A39" s="287" t="s">
        <v>394</v>
      </c>
      <c r="B39" s="34">
        <v>2736350</v>
      </c>
      <c r="C39" s="34">
        <f>B3-B13</f>
        <v>1897176.1799999992</v>
      </c>
      <c r="D39" s="35">
        <f>B39-C39</f>
        <v>839173.82000000076</v>
      </c>
      <c r="E39" s="35"/>
      <c r="F39" s="35"/>
      <c r="G39" s="35"/>
      <c r="H39" s="35"/>
      <c r="I39" s="35"/>
    </row>
    <row r="40" spans="1:9" s="287" customFormat="1" x14ac:dyDescent="0.15">
      <c r="B40" s="34"/>
      <c r="C40" s="34"/>
      <c r="D40" s="35"/>
      <c r="E40" s="35"/>
      <c r="F40" s="35"/>
      <c r="G40" s="35"/>
      <c r="H40" s="35"/>
      <c r="I40" s="35"/>
    </row>
    <row r="41" spans="1:9" s="287" customFormat="1" x14ac:dyDescent="0.15">
      <c r="A41" s="287" t="s">
        <v>395</v>
      </c>
      <c r="B41" s="34">
        <v>2098353.9900000002</v>
      </c>
      <c r="C41" s="34"/>
      <c r="D41" s="35"/>
      <c r="E41" s="35"/>
      <c r="F41" s="35"/>
      <c r="G41" s="35"/>
      <c r="H41" s="35"/>
      <c r="I41" s="35"/>
    </row>
    <row r="42" spans="1:9" s="287" customFormat="1" x14ac:dyDescent="0.15">
      <c r="B42" s="34"/>
      <c r="C42" s="34"/>
      <c r="D42" s="35"/>
      <c r="E42" s="35"/>
      <c r="F42" s="35"/>
      <c r="G42" s="35"/>
      <c r="H42" s="35"/>
      <c r="I42" s="35"/>
    </row>
    <row r="43" spans="1:9" s="287" customFormat="1" x14ac:dyDescent="0.15">
      <c r="B43" s="34"/>
      <c r="C43" s="34"/>
      <c r="D43" s="35"/>
      <c r="E43" s="35"/>
      <c r="F43" s="35"/>
      <c r="G43" s="35"/>
      <c r="H43" s="35"/>
      <c r="I43" s="35"/>
    </row>
    <row r="44" spans="1:9" s="287" customFormat="1" x14ac:dyDescent="0.15">
      <c r="B44" s="34"/>
      <c r="C44" s="34"/>
      <c r="D44" s="35"/>
      <c r="E44" s="35"/>
      <c r="F44" s="35"/>
      <c r="G44" s="35"/>
      <c r="H44" s="35"/>
      <c r="I44" s="35"/>
    </row>
    <row r="45" spans="1:9" s="287" customFormat="1" x14ac:dyDescent="0.15">
      <c r="B45" s="34"/>
      <c r="C45" s="34"/>
      <c r="D45" s="35"/>
      <c r="E45" s="35"/>
      <c r="F45" s="35"/>
      <c r="G45" s="35"/>
      <c r="H45" s="35"/>
      <c r="I45" s="35"/>
    </row>
    <row r="46" spans="1:9" s="287" customFormat="1" x14ac:dyDescent="0.15">
      <c r="B46" s="34"/>
      <c r="C46" s="34"/>
      <c r="D46" s="35"/>
      <c r="E46" s="35"/>
      <c r="F46" s="35"/>
      <c r="G46" s="35"/>
      <c r="H46" s="35"/>
      <c r="I46" s="35"/>
    </row>
    <row r="47" spans="1:9" s="287" customFormat="1" x14ac:dyDescent="0.15">
      <c r="B47" s="34"/>
      <c r="C47" s="34"/>
      <c r="D47" s="35"/>
      <c r="E47" s="35"/>
      <c r="F47" s="35"/>
      <c r="G47" s="35"/>
      <c r="H47" s="35"/>
      <c r="I47" s="35"/>
    </row>
    <row r="48" spans="1:9" s="287" customFormat="1" x14ac:dyDescent="0.15">
      <c r="B48" s="34"/>
      <c r="C48" s="34"/>
      <c r="D48" s="35"/>
      <c r="E48" s="35"/>
      <c r="F48" s="35"/>
      <c r="G48" s="35"/>
      <c r="H48" s="35"/>
      <c r="I48" s="35"/>
    </row>
    <row r="49" spans="2:9" s="287" customFormat="1" x14ac:dyDescent="0.15">
      <c r="B49" s="34"/>
      <c r="C49" s="34"/>
      <c r="D49" s="35"/>
      <c r="E49" s="35"/>
      <c r="F49" s="35"/>
      <c r="G49" s="35"/>
      <c r="H49" s="35"/>
      <c r="I49" s="35"/>
    </row>
    <row r="50" spans="2:9" s="287" customFormat="1" x14ac:dyDescent="0.15">
      <c r="B50" s="34"/>
      <c r="C50" s="34"/>
      <c r="D50" s="35"/>
      <c r="E50" s="35"/>
      <c r="F50" s="35"/>
      <c r="G50" s="35"/>
      <c r="H50" s="35"/>
      <c r="I50" s="35"/>
    </row>
    <row r="51" spans="2:9" s="287" customFormat="1" x14ac:dyDescent="0.15">
      <c r="B51" s="34"/>
      <c r="C51" s="34"/>
      <c r="D51" s="35"/>
      <c r="E51" s="35"/>
      <c r="F51" s="35"/>
      <c r="G51" s="35"/>
      <c r="H51" s="35"/>
      <c r="I51" s="35"/>
    </row>
    <row r="52" spans="2:9" s="287" customFormat="1" x14ac:dyDescent="0.15">
      <c r="B52" s="34"/>
      <c r="C52" s="34"/>
      <c r="D52" s="35"/>
      <c r="E52" s="35"/>
      <c r="F52" s="35"/>
      <c r="G52" s="35"/>
      <c r="H52" s="35"/>
      <c r="I52" s="35"/>
    </row>
    <row r="53" spans="2:9" s="287" customFormat="1" x14ac:dyDescent="0.15">
      <c r="B53" s="34"/>
      <c r="C53" s="34"/>
      <c r="D53" s="35"/>
      <c r="E53" s="35"/>
      <c r="F53" s="35"/>
      <c r="G53" s="35"/>
      <c r="H53" s="35"/>
      <c r="I53" s="35"/>
    </row>
    <row r="58" spans="2:9" x14ac:dyDescent="0.15">
      <c r="E58" s="35" t="s">
        <v>64</v>
      </c>
      <c r="F58" s="35" t="s">
        <v>65</v>
      </c>
      <c r="G58" s="35" t="s">
        <v>66</v>
      </c>
    </row>
    <row r="60" spans="2:9" x14ac:dyDescent="0.15">
      <c r="F60" s="35">
        <v>2000</v>
      </c>
    </row>
    <row r="61" spans="2:9" x14ac:dyDescent="0.15">
      <c r="D61" s="35" t="s">
        <v>259</v>
      </c>
      <c r="E61" s="35">
        <v>8123533.75</v>
      </c>
      <c r="F61" s="35">
        <v>9836350</v>
      </c>
      <c r="G61" s="35">
        <v>1706074.8600000013</v>
      </c>
    </row>
    <row r="62" spans="2:9" x14ac:dyDescent="0.15">
      <c r="D62" s="35" t="s">
        <v>311</v>
      </c>
      <c r="E62" s="35">
        <v>7891130.5500000007</v>
      </c>
      <c r="F62" s="35">
        <v>5690000</v>
      </c>
      <c r="G62" s="35">
        <v>3652176.1799999992</v>
      </c>
    </row>
    <row r="63" spans="2:9" x14ac:dyDescent="0.15">
      <c r="D63" s="35" t="s">
        <v>235</v>
      </c>
      <c r="E63" s="35">
        <v>911834.96</v>
      </c>
      <c r="F63" s="35">
        <v>1013940</v>
      </c>
      <c r="G63" s="35">
        <v>102105.04000000004</v>
      </c>
    </row>
    <row r="64" spans="2:9" ht="12" thickBot="1" x14ac:dyDescent="0.2">
      <c r="E64" s="216">
        <v>16926499.260000002</v>
      </c>
      <c r="F64" s="216">
        <v>748.06999999999994</v>
      </c>
      <c r="G64" s="216">
        <v>5460356.080000001</v>
      </c>
    </row>
    <row r="69" spans="6:7" x14ac:dyDescent="0.15">
      <c r="F69" s="35" t="s">
        <v>390</v>
      </c>
      <c r="G69" s="35">
        <v>261759.07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2016</vt:lpstr>
      <vt:lpstr>2017</vt:lpstr>
      <vt:lpstr>2018</vt:lpstr>
      <vt:lpstr>2019</vt:lpstr>
      <vt:lpstr>2020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2017-10-03T08:01:17Z</cp:lastPrinted>
  <dcterms:created xsi:type="dcterms:W3CDTF">2016-10-07T09:01:28Z</dcterms:created>
  <dcterms:modified xsi:type="dcterms:W3CDTF">2021-02-17T07:51:18Z</dcterms:modified>
</cp:coreProperties>
</file>