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64ED6B13-321E-4919-B2EA-0DA1C1C4750B}" xr6:coauthVersionLast="45" xr6:coauthVersionMax="45" xr10:uidLastSave="{00000000-0000-0000-0000-000000000000}"/>
  <bookViews>
    <workbookView xWindow="30" yWindow="45" windowWidth="20430" windowHeight="5730" tabRatio="402" activeTab="1" xr2:uid="{00000000-000D-0000-FFFF-FFFF00000000}"/>
  </bookViews>
  <sheets>
    <sheet name="F10 -BS" sheetId="3" r:id="rId1"/>
    <sheet name="F20 IS" sheetId="4" r:id="rId2"/>
    <sheet name="NTC" sheetId="5" r:id="rId3"/>
    <sheet name="Sheet1" sheetId="6" r:id="rId4"/>
  </sheets>
  <definedNames>
    <definedName name="a">#REF!</definedName>
    <definedName name="CF">#REF!</definedName>
    <definedName name="note2010">#REF!</definedName>
    <definedName name="_xlnm.Print_Area" localSheetId="0">'F10 -BS'!$A$1:$F$40</definedName>
    <definedName name="_xlnm.Print_Area" localSheetId="1">'F20 IS'!$A$1:$F$121</definedName>
    <definedName name="_xlnm.Print_Area" localSheetId="2">NTC!$A$1:$I$82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7" i="3" l="1"/>
  <c r="K66" i="4"/>
  <c r="F32" i="5"/>
  <c r="C15" i="3" s="1"/>
  <c r="F75" i="5" l="1"/>
  <c r="K109" i="4" l="1"/>
  <c r="G15" i="5" l="1"/>
  <c r="I16" i="5"/>
  <c r="G10" i="5" l="1"/>
  <c r="E10" i="6" l="1"/>
  <c r="E11" i="6"/>
  <c r="E6" i="6" l="1"/>
  <c r="E7" i="6"/>
  <c r="E8" i="6"/>
  <c r="E9" i="6"/>
  <c r="E5" i="6"/>
  <c r="E36" i="4" l="1"/>
  <c r="K17" i="4" l="1"/>
  <c r="G72" i="5" l="1"/>
  <c r="F72" i="5"/>
  <c r="F65" i="5"/>
  <c r="E21" i="4" l="1"/>
  <c r="E101" i="4" l="1"/>
  <c r="E95" i="4"/>
  <c r="E94" i="4"/>
  <c r="G9" i="5" l="1"/>
  <c r="E55" i="4" l="1"/>
  <c r="D14" i="4" l="1"/>
  <c r="E36" i="3" l="1"/>
  <c r="F38" i="3" l="1"/>
  <c r="E14" i="3"/>
  <c r="E33" i="3"/>
  <c r="E16" i="3"/>
  <c r="E24" i="3"/>
  <c r="E25" i="3"/>
  <c r="E30" i="3"/>
  <c r="E37" i="3"/>
  <c r="F19" i="3"/>
  <c r="E26" i="3" l="1"/>
  <c r="E109" i="4"/>
  <c r="E108" i="4"/>
  <c r="E107" i="4"/>
  <c r="E106" i="4"/>
  <c r="E105" i="4"/>
  <c r="E104" i="4"/>
  <c r="E103" i="4"/>
  <c r="E102" i="4"/>
  <c r="E100" i="4"/>
  <c r="E99" i="4"/>
  <c r="E98" i="4"/>
  <c r="E97" i="4"/>
  <c r="E93" i="4"/>
  <c r="E92" i="4"/>
  <c r="E91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5" i="4"/>
  <c r="E74" i="4"/>
  <c r="E73" i="4"/>
  <c r="E72" i="4"/>
  <c r="E71" i="4"/>
  <c r="E70" i="4"/>
  <c r="E69" i="4"/>
  <c r="E66" i="4"/>
  <c r="E65" i="4"/>
  <c r="E63" i="4"/>
  <c r="E61" i="4"/>
  <c r="E59" i="4"/>
  <c r="E57" i="4"/>
  <c r="E56" i="4"/>
  <c r="E54" i="4"/>
  <c r="E53" i="4"/>
  <c r="E52" i="4"/>
  <c r="E51" i="4"/>
  <c r="E50" i="4"/>
  <c r="E49" i="4"/>
  <c r="E47" i="4"/>
  <c r="E46" i="4"/>
  <c r="E45" i="4"/>
  <c r="E44" i="4"/>
  <c r="E43" i="4"/>
  <c r="E42" i="4"/>
  <c r="E41" i="4"/>
  <c r="E40" i="4"/>
  <c r="E39" i="4"/>
  <c r="E38" i="4"/>
  <c r="E37" i="4"/>
  <c r="E35" i="4"/>
  <c r="E34" i="4"/>
  <c r="E32" i="4"/>
  <c r="E31" i="4"/>
  <c r="E30" i="4"/>
  <c r="E29" i="4"/>
  <c r="E28" i="4"/>
  <c r="F110" i="4"/>
  <c r="G32" i="5"/>
  <c r="D15" i="3" s="1"/>
  <c r="D11" i="3"/>
  <c r="D26" i="3"/>
  <c r="D30" i="3"/>
  <c r="F11" i="3"/>
  <c r="F21" i="3" s="1"/>
  <c r="F26" i="3"/>
  <c r="F40" i="3" s="1"/>
  <c r="F23" i="4"/>
  <c r="F14" i="4"/>
  <c r="D23" i="4"/>
  <c r="D24" i="4" s="1"/>
  <c r="G13" i="5" l="1"/>
  <c r="G14" i="5" l="1"/>
  <c r="G12" i="5"/>
  <c r="G11" i="5"/>
  <c r="E10" i="3" l="1"/>
  <c r="E11" i="3" s="1"/>
  <c r="F24" i="4"/>
  <c r="F112" i="4" l="1"/>
  <c r="F114" i="4" s="1"/>
  <c r="F116" i="4" s="1"/>
  <c r="F121" i="4" s="1"/>
  <c r="F47" i="5" l="1"/>
  <c r="C34" i="3" s="1"/>
  <c r="F40" i="5" l="1"/>
  <c r="G47" i="5" l="1"/>
  <c r="D34" i="3" s="1"/>
  <c r="E34" i="3" l="1"/>
  <c r="C11" i="3"/>
  <c r="G65" i="5" l="1"/>
  <c r="D110" i="4"/>
  <c r="D112" i="4" l="1"/>
  <c r="D114" i="4" l="1"/>
  <c r="D116" i="4" s="1"/>
  <c r="G23" i="4" l="1"/>
  <c r="J75" i="4" l="1"/>
  <c r="J74" i="4"/>
  <c r="J71" i="4"/>
  <c r="J72" i="4"/>
  <c r="J70" i="4"/>
  <c r="J89" i="4"/>
  <c r="J96" i="4"/>
  <c r="J84" i="4"/>
  <c r="J85" i="4"/>
  <c r="J86" i="4"/>
  <c r="J87" i="4"/>
  <c r="J81" i="4"/>
  <c r="J83" i="4"/>
  <c r="J78" i="4"/>
  <c r="J79" i="4"/>
  <c r="J80" i="4"/>
  <c r="J77" i="4"/>
  <c r="J63" i="4"/>
  <c r="J61" i="4"/>
  <c r="J59" i="4"/>
  <c r="J60" i="4"/>
  <c r="J58" i="4"/>
  <c r="J50" i="4"/>
  <c r="J51" i="4"/>
  <c r="J52" i="4"/>
  <c r="J54" i="4"/>
  <c r="J46" i="4"/>
  <c r="J47" i="4"/>
  <c r="J48" i="4"/>
  <c r="J49" i="4"/>
  <c r="J45" i="4"/>
  <c r="J44" i="4"/>
  <c r="J43" i="4"/>
  <c r="J41" i="4"/>
  <c r="J40" i="4"/>
  <c r="J39" i="4"/>
  <c r="J69" i="4"/>
  <c r="J38" i="4"/>
  <c r="J37" i="4"/>
  <c r="J34" i="4"/>
  <c r="J35" i="4"/>
  <c r="J28" i="4"/>
  <c r="J29" i="4"/>
  <c r="J30" i="4"/>
  <c r="J31" i="4"/>
  <c r="J33" i="4"/>
  <c r="J27" i="4"/>
  <c r="G81" i="5" l="1"/>
  <c r="F81" i="5"/>
  <c r="G53" i="5" l="1"/>
  <c r="F53" i="5"/>
  <c r="C35" i="3" s="1"/>
  <c r="G57" i="5" l="1"/>
  <c r="G60" i="5" s="1"/>
  <c r="G75" i="5"/>
  <c r="K76" i="5"/>
  <c r="F57" i="5"/>
  <c r="F60" i="5" s="1"/>
  <c r="G40" i="5"/>
  <c r="D17" i="3" s="1"/>
  <c r="D19" i="3" s="1"/>
  <c r="D21" i="3" s="1"/>
  <c r="F22" i="5"/>
  <c r="G22" i="5"/>
  <c r="D16" i="5"/>
  <c r="E16" i="5"/>
  <c r="F16" i="5"/>
  <c r="C30" i="3"/>
  <c r="C26" i="3"/>
  <c r="D35" i="3" l="1"/>
  <c r="D38" i="3" s="1"/>
  <c r="D40" i="3" s="1"/>
  <c r="E15" i="3"/>
  <c r="H16" i="3"/>
  <c r="E17" i="3"/>
  <c r="C19" i="3"/>
  <c r="C21" i="3" s="1"/>
  <c r="G16" i="5"/>
  <c r="E19" i="3" l="1"/>
  <c r="E21" i="3" s="1"/>
  <c r="C38" i="3"/>
  <c r="C40" i="3" s="1"/>
  <c r="H35" i="3"/>
  <c r="E35" i="3"/>
  <c r="G14" i="4"/>
  <c r="G24" i="4" s="1"/>
  <c r="G110" i="4"/>
  <c r="E27" i="4"/>
  <c r="E22" i="4"/>
  <c r="E20" i="4"/>
  <c r="E18" i="4"/>
  <c r="E17" i="4"/>
  <c r="E13" i="4"/>
  <c r="E9" i="4"/>
  <c r="E38" i="3" l="1"/>
  <c r="E40" i="3" s="1"/>
  <c r="G112" i="4"/>
  <c r="G114" i="4" s="1"/>
  <c r="G116" i="4" s="1"/>
  <c r="E23" i="4"/>
  <c r="C23" i="4" l="1"/>
  <c r="E14" i="4"/>
  <c r="E24" i="4" s="1"/>
  <c r="C14" i="4"/>
  <c r="C24" i="4" l="1"/>
  <c r="D121" i="4"/>
  <c r="G121" i="4"/>
  <c r="E114" i="4"/>
  <c r="E116" i="4" s="1"/>
  <c r="E121" i="4" s="1"/>
  <c r="E58" i="4"/>
  <c r="E64" i="4"/>
  <c r="E48" i="4" l="1"/>
  <c r="E62" i="4"/>
  <c r="E76" i="4"/>
  <c r="E96" i="4"/>
  <c r="E60" i="4" l="1"/>
  <c r="E90" i="4"/>
  <c r="C110" i="4" l="1"/>
  <c r="C112" i="4" s="1"/>
  <c r="C114" i="4" s="1"/>
  <c r="C116" i="4" s="1"/>
  <c r="C121" i="4" s="1"/>
  <c r="E33" i="4"/>
  <c r="E110" i="4" s="1"/>
</calcChain>
</file>

<file path=xl/sharedStrings.xml><?xml version="1.0" encoding="utf-8"?>
<sst xmlns="http://schemas.openxmlformats.org/spreadsheetml/2006/main" count="251" uniqueCount="228">
  <si>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</si>
  <si>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</si>
  <si>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</si>
  <si>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</si>
  <si>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</si>
  <si>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</si>
  <si>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</si>
  <si>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</si>
  <si>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</si>
  <si>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</si>
  <si>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</si>
  <si>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</si>
  <si>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</si>
  <si>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</si>
  <si>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</si>
  <si>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</si>
  <si>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</si>
  <si>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</si>
  <si>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</si>
  <si>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</si>
  <si>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</si>
  <si>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</si>
  <si>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</si>
  <si>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</si>
  <si>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</si>
  <si>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</si>
  <si>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</si>
  <si>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</si>
  <si>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</si>
  <si>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</si>
  <si>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</si>
  <si>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</si>
  <si>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</si>
  <si>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</si>
  <si>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</si>
  <si>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</si>
  <si>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</si>
  <si>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</si>
  <si>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</si>
  <si>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</si>
  <si>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</si>
  <si>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</si>
  <si>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</si>
  <si>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</si>
  <si>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</si>
  <si>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</si>
  <si>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</si>
  <si>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</si>
  <si>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</si>
  <si>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</si>
  <si>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</si>
  <si>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</si>
  <si>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</si>
  <si>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</si>
  <si>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</si>
  <si>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</si>
  <si>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</si>
  <si>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</si>
  <si>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</si>
  <si>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</si>
  <si>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</si>
  <si>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</si>
  <si>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</si>
  <si>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</si>
  <si>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</si>
  <si>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</si>
  <si>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</si>
  <si>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</si>
  <si>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</si>
  <si>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</si>
  <si>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</si>
  <si>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</si>
  <si>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</si>
  <si>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</si>
  <si>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</si>
  <si>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</si>
  <si>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</si>
  <si>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</si>
  <si>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</si>
  <si>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</si>
  <si>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</si>
  <si>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</si>
  <si>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</si>
  <si>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</si>
  <si>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</si>
  <si>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</si>
  <si>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</si>
  <si>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</si>
  <si>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</si>
  <si>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</si>
  <si>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</si>
  <si>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</si>
  <si>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</si>
  <si>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</si>
  <si>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</si>
  <si>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</si>
  <si>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</si>
  <si>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</si>
  <si>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</si>
  <si>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</si>
  <si>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</si>
  <si>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</si>
  <si>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</si>
  <si>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</si>
  <si>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</si>
  <si>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</si>
  <si>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</si>
  <si>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</si>
  <si>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</si>
  <si>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</si>
  <si>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</si>
  <si>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</si>
  <si>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</si>
  <si>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</si>
  <si>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</si>
  <si>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</si>
  <si>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</si>
  <si>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</si>
  <si>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</si>
  <si>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</si>
  <si>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</si>
  <si>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</si>
  <si>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</si>
  <si>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</si>
  <si>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</si>
  <si>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</si>
  <si>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</si>
  <si>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</si>
  <si>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</si>
  <si>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</si>
  <si>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</si>
  <si>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</si>
  <si>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</si>
  <si>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</si>
  <si>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</si>
  <si>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</si>
  <si>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</si>
  <si>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</si>
  <si>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</si>
  <si>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</si>
  <si>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</si>
  <si>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</si>
  <si>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</si>
  <si>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</si>
  <si>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</si>
  <si>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</si>
  <si>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</si>
  <si>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</si>
  <si>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</si>
  <si>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</si>
  <si>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 (Yearly)</t>
  </si>
  <si>
    <t>Local Govt Fee - Pg Street Food Festival</t>
  </si>
  <si>
    <t>Debtors</t>
  </si>
  <si>
    <t>Fixed Asset Written Off</t>
  </si>
  <si>
    <t>Nov 2017</t>
  </si>
  <si>
    <t>Nov 2016</t>
  </si>
  <si>
    <t>Amount Owing from State Govt.</t>
  </si>
  <si>
    <t>Surplus grant yet refund</t>
  </si>
  <si>
    <t>Taxation</t>
  </si>
  <si>
    <t>Forecast   (1+11)              FYE 2018</t>
  </si>
  <si>
    <t>EIS</t>
  </si>
  <si>
    <t>Local Govt Fee - Pg Hot Air Balloon Fiesta</t>
  </si>
  <si>
    <t xml:space="preserve">Portion of Grant Utilised - State Govt </t>
  </si>
  <si>
    <t>Portion of Grant Utilised - Hotel Fee</t>
  </si>
  <si>
    <t>Online Promotion</t>
  </si>
  <si>
    <t>Local Govt Fee - Qatar Marketing Campaign</t>
  </si>
  <si>
    <t>Local Govt Fee - PMED</t>
  </si>
  <si>
    <t>Local Govt Fee - China Trade Shows</t>
  </si>
  <si>
    <t>YE 2019</t>
  </si>
  <si>
    <t>Other Income</t>
  </si>
  <si>
    <t xml:space="preserve">Miscellaneous Expenses             </t>
  </si>
  <si>
    <t>Brochure Distribution Fee</t>
  </si>
  <si>
    <t>Experience Penang 2020 (Roadshow)</t>
  </si>
  <si>
    <t>Tourism Master Plan **</t>
  </si>
  <si>
    <t>Penang Asian Comic Museum (Lot Rental) **</t>
  </si>
  <si>
    <t xml:space="preserve">Local Govt Fee - Penang Esports </t>
  </si>
  <si>
    <t>Local Govt Fee - Asian Food &amp; Cultural Festival</t>
  </si>
  <si>
    <t>Local Govt Fee - In-flight Magazine (Qatar, Qantas, Wesmile &amp; Citilink</t>
  </si>
  <si>
    <t>Local Govt Fee - Pg Int Container Art Festival</t>
  </si>
  <si>
    <t>Balance as of 1  Jan 2020 
(RM)</t>
  </si>
  <si>
    <t>Balance as of 31 Dec 2020
(RM)</t>
  </si>
  <si>
    <r>
      <t xml:space="preserve">Net Book Value </t>
    </r>
    <r>
      <rPr>
        <b/>
        <sz val="12"/>
        <rFont val="Times New Roman"/>
        <family val="1"/>
      </rPr>
      <t>(Balance as at Dec 31, 2020)</t>
    </r>
  </si>
  <si>
    <t>Local Govt Fee - Study Penang</t>
  </si>
  <si>
    <t>Debtors &amp; Other Debtors</t>
  </si>
  <si>
    <t>Amount owing to PDC</t>
  </si>
  <si>
    <t>JIIP - Matta Fair KL &amp; Penang Raodshow **</t>
  </si>
  <si>
    <t xml:space="preserve">Local Govt Fee - China Tactical Campaign </t>
  </si>
  <si>
    <t>Other income</t>
  </si>
  <si>
    <t xml:space="preserve">Trade Mark                              </t>
  </si>
  <si>
    <t>Audited
 FYE 2019</t>
  </si>
  <si>
    <t xml:space="preserve"> Audited</t>
  </si>
  <si>
    <t>Local Govt Fee - China Roadshow, Ctrip &amp; Tuniu</t>
  </si>
  <si>
    <t>Portion of Grant Utilised - Tourism Tax</t>
  </si>
  <si>
    <t xml:space="preserve">License Fee - TIC                  </t>
  </si>
  <si>
    <t>JIIP - Advertisement(Mag&amp;Outdoor)  **</t>
  </si>
  <si>
    <t>JIIP - Tourism Media Campaign(Sg&amp;Tw)  **</t>
  </si>
  <si>
    <t>Recovery Campaign</t>
  </si>
  <si>
    <t>Unutilized grant refund</t>
  </si>
  <si>
    <t>Gratuity</t>
  </si>
  <si>
    <t>Other Income (SIP-Perkeso)</t>
  </si>
  <si>
    <t>Date Received</t>
  </si>
  <si>
    <t>Description</t>
  </si>
  <si>
    <t>No. of Staff</t>
  </si>
  <si>
    <t>Amount</t>
  </si>
  <si>
    <t>Wage Subsidy Apr'20</t>
  </si>
  <si>
    <t>Wage Subsidy May'20</t>
  </si>
  <si>
    <t>Wage Subsidy June'20</t>
  </si>
  <si>
    <t>Wage Subsidy July'20</t>
  </si>
  <si>
    <t>Wage Subsidy Aug'20</t>
  </si>
  <si>
    <t>Subsidy per staff</t>
  </si>
  <si>
    <t>Total</t>
  </si>
  <si>
    <t>Wage Subsidy Sept'20</t>
  </si>
  <si>
    <t xml:space="preserve">Dev. Of pg Mobile Application                </t>
  </si>
  <si>
    <t>AS AT DEC 31, 2020</t>
  </si>
  <si>
    <t>As at Dec 2020</t>
  </si>
  <si>
    <t>As at Dec 2019</t>
  </si>
  <si>
    <t>Actual YTD 
Dec 2020</t>
  </si>
  <si>
    <t>Actual YTD                Dec 2019</t>
  </si>
  <si>
    <t>Dec 2020</t>
  </si>
  <si>
    <t>Dec 2019</t>
  </si>
  <si>
    <t>Government grant received as at 31 Dec</t>
  </si>
  <si>
    <t>Portion of government grant utilised as at 31 Dec 2020</t>
  </si>
  <si>
    <t>Balance as at 31 Dec 2020</t>
  </si>
  <si>
    <t>Interest from RHB STMMD (Dec)</t>
  </si>
  <si>
    <t>Prepayments</t>
  </si>
  <si>
    <t>FOR THE FINANCIAL PERIOD ENDED DEC 31, 2020</t>
  </si>
  <si>
    <t xml:space="preserve">Advance Billing </t>
  </si>
  <si>
    <t xml:space="preserve">Deferred Expenses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</si>
</sst>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4">
    <xf numFmtId="0" fontId="0" fillId="0" borderId="0" xfId="0"/>
    <xf numFmtId="164" fontId="4" fillId="2" borderId="6" xfId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7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2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2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1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0" xfId="4" applyFont="1" applyFill="1" applyBorder="1" applyAlignment="1"/>
    <xf numFmtId="41" fontId="10" fillId="0" borderId="0" xfId="4" applyFont="1" applyFill="1" applyAlignment="1"/>
    <xf numFmtId="41" fontId="10" fillId="0" borderId="11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0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1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2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2" xfId="1" applyNumberFormat="1" applyFont="1" applyBorder="1"/>
    <xf numFmtId="41" fontId="10" fillId="0" borderId="11" xfId="4" applyNumberFormat="1" applyFont="1" applyFill="1" applyBorder="1"/>
    <xf numFmtId="41" fontId="10" fillId="0" borderId="10" xfId="4" applyNumberFormat="1" applyFont="1" applyFill="1" applyBorder="1" applyAlignment="1"/>
    <xf numFmtId="41" fontId="10" fillId="0" borderId="11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1" xfId="0" applyNumberFormat="1" applyFont="1" applyBorder="1"/>
    <xf numFmtId="164" fontId="5" fillId="0" borderId="13" xfId="1" applyNumberFormat="1" applyFont="1" applyBorder="1" applyAlignment="1">
      <alignment horizontal="right"/>
    </xf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13" xfId="3" applyNumberFormat="1" applyFont="1" applyBorder="1" applyAlignment="1">
      <alignment horizontal="left"/>
    </xf>
    <xf numFmtId="0" fontId="5" fillId="0" borderId="0" xfId="0" applyFont="1" applyAlignment="1">
      <alignment horizontal="left" wrapText="1"/>
    </xf>
    <xf numFmtId="164" fontId="5" fillId="0" borderId="0" xfId="3" applyNumberFormat="1" applyFont="1"/>
    <xf numFmtId="164" fontId="5" fillId="0" borderId="11" xfId="3" applyNumberFormat="1" applyFont="1" applyBorder="1" applyAlignment="1">
      <alignment horizontal="right"/>
    </xf>
    <xf numFmtId="0" fontId="13" fillId="0" borderId="0" xfId="0" applyFont="1"/>
    <xf numFmtId="0" fontId="14" fillId="0" borderId="0" xfId="0" applyFont="1"/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14" fillId="0" borderId="3" xfId="0" applyNumberFormat="1" applyFont="1" applyBorder="1" applyAlignment="1">
      <alignment horizontal="center" vertical="center"/>
    </xf>
    <xf numFmtId="44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4" fontId="15" fillId="0" borderId="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164" fontId="5" fillId="0" borderId="11" xfId="1" applyNumberFormat="1" applyFont="1" applyBorder="1" applyAlignment="1">
      <alignment horizontal="left"/>
    </xf>
    <xf numFmtId="164" fontId="5" fillId="0" borderId="11" xfId="1" applyNumberFormat="1" applyFont="1" applyBorder="1" applyAlignment="1" applyProtection="1">
      <alignment horizontal="left"/>
    </xf>
    <xf numFmtId="164" fontId="5" fillId="0" borderId="6" xfId="1" applyNumberFormat="1" applyFont="1" applyBorder="1" applyAlignment="1" applyProtection="1">
      <alignment horizontal="left"/>
    </xf>
    <xf numFmtId="164" fontId="5" fillId="0" borderId="13" xfId="3" applyNumberFormat="1" applyFont="1" applyBorder="1" applyAlignment="1">
      <alignment horizontal="right"/>
    </xf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H255"/>
  <sheetViews>
    <sheetView zoomScale="85" zoomScaleNormal="85" zoomScaleSheetLayoutView="80" workbookViewId="0">
      <pane xSplit="1" ySplit="8" topLeftCell="B36" activePane="bottomRight" state="frozen"/>
      <selection activeCell="A14" sqref="A14"/>
      <selection pane="topRight" activeCell="A14" sqref="A14"/>
      <selection pane="bottomLeft" activeCell="A14" sqref="A14"/>
      <selection pane="bottomRight" activeCell="C40" sqref="C40"/>
    </sheetView>
  </sheetViews>
  <sheetFormatPr defaultColWidth="7.85546875" defaultRowHeight="18" customHeight="1" x14ac:dyDescent="0.3"/>
  <cols>
    <col min="1" max="1" width="42.140625" style="57" customWidth="1"/>
    <col min="2" max="2" width="6.7109375" style="56" customWidth="1"/>
    <col min="3" max="3" width="21.28515625" style="57" bestFit="1" customWidth="1"/>
    <col min="4" max="4" width="20.85546875" style="57" customWidth="1"/>
    <col min="5" max="5" width="17" style="57" customWidth="1"/>
    <col min="6" max="14" width="18.42578125" style="57" customWidth="1"/>
    <col min="15" max="16384" width="7.85546875" style="57"/>
  </cols>
  <sheetData>
    <row r="1" spans="1:8" ht="18" hidden="1" customHeight="1" x14ac:dyDescent="0.3">
      <c r="A1" s="55" t="s">
        <v>30</v>
      </c>
    </row>
    <row r="2" spans="1:8" ht="18" hidden="1" customHeight="1" x14ac:dyDescent="0.3">
      <c r="A2" s="55" t="s">
        <v>18</v>
      </c>
    </row>
    <row r="3" spans="1:8" ht="18" hidden="1" customHeight="1" x14ac:dyDescent="0.3">
      <c r="A3" s="104" t="s">
        <v>213</v>
      </c>
    </row>
    <row r="4" spans="1:8" ht="18" hidden="1" customHeight="1" x14ac:dyDescent="0.3">
      <c r="A4" s="55"/>
    </row>
    <row r="5" spans="1:8" ht="18" customHeight="1" x14ac:dyDescent="0.3">
      <c r="A5" s="58"/>
    </row>
    <row r="6" spans="1:8" ht="18" customHeight="1" x14ac:dyDescent="0.3">
      <c r="A6" s="58"/>
      <c r="B6" s="59"/>
      <c r="C6" s="60"/>
      <c r="D6" s="61"/>
      <c r="E6" s="62" t="s">
        <v>12</v>
      </c>
      <c r="F6" s="124" t="s">
        <v>190</v>
      </c>
    </row>
    <row r="7" spans="1:8" ht="18" customHeight="1" x14ac:dyDescent="0.3">
      <c r="A7" s="63"/>
      <c r="B7" s="64"/>
      <c r="C7" s="105" t="s">
        <v>214</v>
      </c>
      <c r="D7" s="17" t="s">
        <v>215</v>
      </c>
      <c r="E7" s="65" t="s">
        <v>13</v>
      </c>
      <c r="F7" s="123" t="s">
        <v>168</v>
      </c>
    </row>
    <row r="8" spans="1:8" s="67" customFormat="1" ht="18" customHeight="1" x14ac:dyDescent="0.3">
      <c r="A8" s="66"/>
      <c r="B8" s="64" t="s">
        <v>0</v>
      </c>
      <c r="C8" s="62" t="s">
        <v>10</v>
      </c>
      <c r="D8" s="62" t="s">
        <v>10</v>
      </c>
      <c r="E8" s="62" t="s">
        <v>10</v>
      </c>
      <c r="F8" s="62" t="s">
        <v>10</v>
      </c>
    </row>
    <row r="9" spans="1:8" ht="18" customHeight="1" x14ac:dyDescent="0.3">
      <c r="A9" s="68" t="s">
        <v>22</v>
      </c>
      <c r="C9" s="69"/>
      <c r="D9" s="56"/>
      <c r="E9" s="69"/>
      <c r="F9" s="69"/>
    </row>
    <row r="10" spans="1:8" ht="18" customHeight="1" x14ac:dyDescent="0.3">
      <c r="A10" s="70" t="s">
        <v>104</v>
      </c>
      <c r="B10" s="56">
        <v>1</v>
      </c>
      <c r="C10" s="117">
        <v>149377.51</v>
      </c>
      <c r="D10" s="117">
        <v>188359.85</v>
      </c>
      <c r="E10" s="69">
        <f>C10-D10</f>
        <v>-38982.339999999997</v>
      </c>
      <c r="F10" s="69">
        <v>188359.85</v>
      </c>
    </row>
    <row r="11" spans="1:8" ht="18" customHeight="1" x14ac:dyDescent="0.3">
      <c r="A11" s="71"/>
      <c r="C11" s="72">
        <f>SUM(C10:C10)</f>
        <v>149377.51</v>
      </c>
      <c r="D11" s="72">
        <f>SUM(D10:D10)</f>
        <v>188359.85</v>
      </c>
      <c r="E11" s="72">
        <f>SUM(E10:E10)</f>
        <v>-38982.339999999997</v>
      </c>
      <c r="F11" s="72">
        <f>SUM(F10:F10)</f>
        <v>188359.85</v>
      </c>
    </row>
    <row r="12" spans="1:8" ht="18" customHeight="1" x14ac:dyDescent="0.3">
      <c r="A12" s="71"/>
      <c r="C12" s="117"/>
      <c r="D12" s="56"/>
      <c r="E12" s="69"/>
      <c r="F12" s="69"/>
    </row>
    <row r="13" spans="1:8" ht="18" customHeight="1" x14ac:dyDescent="0.3">
      <c r="A13" s="73" t="s">
        <v>23</v>
      </c>
      <c r="C13" s="117"/>
      <c r="D13" s="56"/>
      <c r="E13" s="69"/>
      <c r="F13" s="69"/>
    </row>
    <row r="14" spans="1:8" ht="18" customHeight="1" x14ac:dyDescent="0.3">
      <c r="A14" s="102" t="s">
        <v>183</v>
      </c>
      <c r="C14" s="117">
        <v>0</v>
      </c>
      <c r="D14" s="117">
        <v>14752.5</v>
      </c>
      <c r="E14" s="69">
        <f>C14-D14</f>
        <v>-14752.5</v>
      </c>
      <c r="F14" s="69">
        <v>14752.5</v>
      </c>
    </row>
    <row r="15" spans="1:8" ht="18" customHeight="1" x14ac:dyDescent="0.3">
      <c r="A15" s="74" t="s">
        <v>106</v>
      </c>
      <c r="B15" s="56">
        <v>2</v>
      </c>
      <c r="C15" s="117">
        <f>NTC!F32</f>
        <v>1070164.49</v>
      </c>
      <c r="D15" s="69">
        <f>NTC!G32</f>
        <v>2937424.88</v>
      </c>
      <c r="E15" s="69">
        <f t="shared" ref="E15:E17" si="0">C15-D15</f>
        <v>-1867260.39</v>
      </c>
      <c r="F15" s="69">
        <v>2937424.88</v>
      </c>
    </row>
    <row r="16" spans="1:8" ht="18" customHeight="1" x14ac:dyDescent="0.3">
      <c r="A16" s="74" t="s">
        <v>107</v>
      </c>
      <c r="C16" s="117">
        <v>1533.25</v>
      </c>
      <c r="D16" s="117">
        <v>1533.01</v>
      </c>
      <c r="E16" s="69">
        <f t="shared" si="0"/>
        <v>0.24000000000000909</v>
      </c>
      <c r="F16" s="69">
        <v>1533.01</v>
      </c>
      <c r="H16" s="57">
        <f>C15+C16</f>
        <v>1071697.74</v>
      </c>
    </row>
    <row r="17" spans="1:6" ht="18" customHeight="1" x14ac:dyDescent="0.3">
      <c r="A17" s="74" t="s">
        <v>105</v>
      </c>
      <c r="B17" s="56">
        <v>3</v>
      </c>
      <c r="C17" s="117">
        <f>NTC!F40</f>
        <v>6744723.6799999997</v>
      </c>
      <c r="D17" s="69">
        <f>NTC!G40</f>
        <v>2864186.62</v>
      </c>
      <c r="E17" s="69">
        <f t="shared" si="0"/>
        <v>3880537.0599999996</v>
      </c>
      <c r="F17" s="69">
        <v>2864186.62</v>
      </c>
    </row>
    <row r="18" spans="1:6" ht="18" customHeight="1" x14ac:dyDescent="0.3">
      <c r="A18" s="75"/>
      <c r="C18" s="117"/>
      <c r="D18" s="69"/>
      <c r="E18" s="69"/>
      <c r="F18" s="69"/>
    </row>
    <row r="19" spans="1:6" ht="18" customHeight="1" x14ac:dyDescent="0.3">
      <c r="A19" s="71" t="s">
        <v>19</v>
      </c>
      <c r="C19" s="112">
        <f>SUM(C14:C18)</f>
        <v>7816421.4199999999</v>
      </c>
      <c r="D19" s="72">
        <f>SUM(D14:D18)</f>
        <v>5817897.0099999998</v>
      </c>
      <c r="E19" s="72">
        <f>SUM(E14:E18)</f>
        <v>1998524.4099999997</v>
      </c>
      <c r="F19" s="72">
        <f>SUM(F14:F18)</f>
        <v>5817897.0099999998</v>
      </c>
    </row>
    <row r="20" spans="1:6" ht="18" customHeight="1" x14ac:dyDescent="0.3">
      <c r="A20" s="76"/>
      <c r="C20" s="117"/>
      <c r="D20" s="56"/>
      <c r="E20" s="69"/>
      <c r="F20" s="69"/>
    </row>
    <row r="21" spans="1:6" s="79" customFormat="1" ht="18" customHeight="1" thickBot="1" x14ac:dyDescent="0.35">
      <c r="A21" s="58" t="s">
        <v>28</v>
      </c>
      <c r="B21" s="77"/>
      <c r="C21" s="118">
        <f>C11+C19</f>
        <v>7965798.9299999997</v>
      </c>
      <c r="D21" s="78">
        <f>D11+D19</f>
        <v>6006256.8599999994</v>
      </c>
      <c r="E21" s="78">
        <f>E11+E19</f>
        <v>1959542.0699999996</v>
      </c>
      <c r="F21" s="78">
        <f>F11+F19</f>
        <v>6006256.8599999994</v>
      </c>
    </row>
    <row r="22" spans="1:6" s="79" customFormat="1" ht="18" customHeight="1" thickTop="1" x14ac:dyDescent="0.3">
      <c r="A22" s="58"/>
      <c r="B22" s="77"/>
      <c r="C22" s="119"/>
      <c r="D22" s="77"/>
      <c r="E22" s="80"/>
      <c r="F22" s="80"/>
    </row>
    <row r="23" spans="1:6" ht="18" customHeight="1" x14ac:dyDescent="0.3">
      <c r="A23" s="81" t="s">
        <v>24</v>
      </c>
      <c r="C23" s="117"/>
      <c r="D23" s="69"/>
      <c r="E23" s="69"/>
      <c r="F23" s="69"/>
    </row>
    <row r="24" spans="1:6" ht="18" customHeight="1" x14ac:dyDescent="0.3">
      <c r="A24" s="82" t="s">
        <v>102</v>
      </c>
      <c r="C24" s="69">
        <v>100003</v>
      </c>
      <c r="D24" s="69">
        <v>100003</v>
      </c>
      <c r="E24" s="69">
        <f>C24-D24</f>
        <v>0</v>
      </c>
      <c r="F24" s="69">
        <v>100003</v>
      </c>
    </row>
    <row r="25" spans="1:6" ht="18" customHeight="1" x14ac:dyDescent="0.3">
      <c r="A25" s="82" t="s">
        <v>103</v>
      </c>
      <c r="C25" s="69">
        <v>-100003</v>
      </c>
      <c r="D25" s="69">
        <v>-100003</v>
      </c>
      <c r="E25" s="69">
        <f>C25-D25</f>
        <v>0</v>
      </c>
      <c r="F25" s="69">
        <v>-100003</v>
      </c>
    </row>
    <row r="26" spans="1:6" ht="18" customHeight="1" x14ac:dyDescent="0.3">
      <c r="A26" s="82" t="s">
        <v>20</v>
      </c>
      <c r="C26" s="112">
        <f>SUM(C24:C25)</f>
        <v>0</v>
      </c>
      <c r="D26" s="72">
        <f t="shared" ref="D26:F26" si="1">SUM(D24:D25)</f>
        <v>0</v>
      </c>
      <c r="E26" s="72">
        <f t="shared" si="1"/>
        <v>0</v>
      </c>
      <c r="F26" s="72">
        <f t="shared" si="1"/>
        <v>0</v>
      </c>
    </row>
    <row r="27" spans="1:6" ht="18" customHeight="1" x14ac:dyDescent="0.3">
      <c r="A27" s="81"/>
      <c r="C27" s="117"/>
      <c r="D27" s="56"/>
      <c r="E27" s="69"/>
      <c r="F27" s="69"/>
    </row>
    <row r="28" spans="1:6" ht="18" customHeight="1" x14ac:dyDescent="0.3">
      <c r="A28" s="81" t="s">
        <v>25</v>
      </c>
      <c r="C28" s="117">
        <v>0</v>
      </c>
      <c r="D28" s="56">
        <v>0</v>
      </c>
      <c r="E28" s="69">
        <v>0</v>
      </c>
      <c r="F28" s="69">
        <v>0</v>
      </c>
    </row>
    <row r="29" spans="1:6" ht="18" customHeight="1" x14ac:dyDescent="0.3">
      <c r="A29" s="82"/>
      <c r="C29" s="117"/>
      <c r="D29" s="56"/>
      <c r="E29" s="69"/>
      <c r="F29" s="69"/>
    </row>
    <row r="30" spans="1:6" ht="18" customHeight="1" x14ac:dyDescent="0.3">
      <c r="A30" s="83" t="s">
        <v>21</v>
      </c>
      <c r="C30" s="112">
        <f>SUM(C29:C29)</f>
        <v>0</v>
      </c>
      <c r="D30" s="72">
        <f>SUM(D29:D29)</f>
        <v>0</v>
      </c>
      <c r="E30" s="72">
        <f>SUM(E29:E29)</f>
        <v>0</v>
      </c>
      <c r="F30" s="72">
        <v>0</v>
      </c>
    </row>
    <row r="31" spans="1:6" ht="18" customHeight="1" x14ac:dyDescent="0.3">
      <c r="A31" s="83"/>
      <c r="C31" s="120"/>
      <c r="D31" s="56"/>
      <c r="E31" s="69"/>
      <c r="F31" s="69"/>
    </row>
    <row r="32" spans="1:6" ht="18" customHeight="1" x14ac:dyDescent="0.3">
      <c r="A32" s="73" t="s">
        <v>26</v>
      </c>
      <c r="C32" s="117"/>
      <c r="D32" s="56"/>
      <c r="E32" s="69"/>
      <c r="F32" s="69"/>
    </row>
    <row r="33" spans="1:8" ht="18" customHeight="1" x14ac:dyDescent="0.3">
      <c r="A33" s="102" t="s">
        <v>118</v>
      </c>
      <c r="C33" s="117">
        <v>0</v>
      </c>
      <c r="D33" s="117">
        <v>36000</v>
      </c>
      <c r="E33" s="69">
        <f>C33-D33</f>
        <v>-36000</v>
      </c>
      <c r="F33" s="69">
        <v>36000</v>
      </c>
    </row>
    <row r="34" spans="1:8" ht="18" customHeight="1" x14ac:dyDescent="0.3">
      <c r="A34" s="74" t="s">
        <v>130</v>
      </c>
      <c r="B34" s="56">
        <v>4</v>
      </c>
      <c r="C34" s="121">
        <f>NTC!F47</f>
        <v>800321.15</v>
      </c>
      <c r="D34" s="69">
        <f>NTC!G47</f>
        <v>509264.77999999997</v>
      </c>
      <c r="E34" s="69">
        <f>C34-D34</f>
        <v>291056.37000000005</v>
      </c>
      <c r="F34" s="69">
        <v>509264.77999999997</v>
      </c>
    </row>
    <row r="35" spans="1:8" ht="18" customHeight="1" x14ac:dyDescent="0.3">
      <c r="A35" s="74" t="s">
        <v>108</v>
      </c>
      <c r="B35" s="56">
        <v>5</v>
      </c>
      <c r="C35" s="117">
        <f>NTC!F75</f>
        <v>7164841.7799999975</v>
      </c>
      <c r="D35" s="69">
        <f>NTC!G75</f>
        <v>5460356.0799999982</v>
      </c>
      <c r="E35" s="69">
        <f t="shared" ref="E35:E37" si="2">C35-D35</f>
        <v>1704485.6999999993</v>
      </c>
      <c r="F35" s="69">
        <v>5460356.0799999982</v>
      </c>
      <c r="G35" s="57">
        <v>5876167.2800000003</v>
      </c>
      <c r="H35" s="57">
        <f>C35-G35</f>
        <v>1288674.4999999972</v>
      </c>
    </row>
    <row r="36" spans="1:8" ht="18" customHeight="1" x14ac:dyDescent="0.3">
      <c r="A36" s="102" t="s">
        <v>184</v>
      </c>
      <c r="C36" s="117">
        <v>636</v>
      </c>
      <c r="D36" s="69">
        <v>636</v>
      </c>
      <c r="E36" s="69">
        <f t="shared" si="2"/>
        <v>0</v>
      </c>
      <c r="F36" s="69">
        <v>636</v>
      </c>
    </row>
    <row r="37" spans="1:8" ht="18" customHeight="1" x14ac:dyDescent="0.3">
      <c r="A37" s="74" t="s">
        <v>109</v>
      </c>
      <c r="C37" s="117">
        <v>0</v>
      </c>
      <c r="D37" s="69">
        <v>0</v>
      </c>
      <c r="E37" s="69">
        <f t="shared" si="2"/>
        <v>0</v>
      </c>
      <c r="F37" s="69"/>
    </row>
    <row r="38" spans="1:8" ht="18" customHeight="1" x14ac:dyDescent="0.3">
      <c r="A38" s="84" t="s">
        <v>1</v>
      </c>
      <c r="C38" s="112">
        <f>SUM(C33:C37)</f>
        <v>7965798.9299999978</v>
      </c>
      <c r="D38" s="72">
        <f>SUM(D33:D37)</f>
        <v>6006256.8599999985</v>
      </c>
      <c r="E38" s="72">
        <f>SUM(E33:E37)</f>
        <v>1959542.0699999994</v>
      </c>
      <c r="F38" s="72">
        <f>SUM(F33:F37)</f>
        <v>6006256.8599999985</v>
      </c>
    </row>
    <row r="39" spans="1:8" ht="18" customHeight="1" x14ac:dyDescent="0.3">
      <c r="A39" s="85"/>
      <c r="C39" s="69"/>
      <c r="D39" s="56"/>
      <c r="E39" s="69"/>
      <c r="F39" s="69"/>
    </row>
    <row r="40" spans="1:8" ht="18" customHeight="1" thickBot="1" x14ac:dyDescent="0.35">
      <c r="A40" s="85" t="s">
        <v>27</v>
      </c>
      <c r="C40" s="86">
        <f>C26+C38</f>
        <v>7965798.9299999978</v>
      </c>
      <c r="D40" s="86">
        <f t="shared" ref="D40:F40" si="3">D26+D38</f>
        <v>6006256.8599999985</v>
      </c>
      <c r="E40" s="86">
        <f t="shared" si="3"/>
        <v>1959542.0699999994</v>
      </c>
      <c r="F40" s="86">
        <f t="shared" si="3"/>
        <v>6006256.8599999985</v>
      </c>
    </row>
    <row r="41" spans="1:8" ht="18" customHeight="1" thickTop="1" x14ac:dyDescent="0.3">
      <c r="A41" s="71"/>
    </row>
    <row r="42" spans="1:8" ht="18" customHeight="1" x14ac:dyDescent="0.3">
      <c r="A42" s="71"/>
    </row>
    <row r="43" spans="1:8" ht="18" customHeight="1" x14ac:dyDescent="0.3">
      <c r="A43" s="71"/>
    </row>
    <row r="44" spans="1:8" ht="18" customHeight="1" x14ac:dyDescent="0.3">
      <c r="A44" s="87"/>
    </row>
    <row r="45" spans="1:8" ht="18" customHeight="1" x14ac:dyDescent="0.3">
      <c r="A45" s="87"/>
    </row>
    <row r="46" spans="1:8" ht="18" customHeight="1" x14ac:dyDescent="0.3">
      <c r="A46" s="87"/>
    </row>
    <row r="47" spans="1:8" ht="18" customHeight="1" x14ac:dyDescent="0.3">
      <c r="A47" s="87"/>
    </row>
    <row r="48" spans="1:8" ht="18" customHeight="1" x14ac:dyDescent="0.3">
      <c r="A48" s="71"/>
    </row>
    <row r="49" spans="1:1" ht="18" customHeight="1" x14ac:dyDescent="0.3">
      <c r="A49" s="71"/>
    </row>
    <row r="50" spans="1:1" ht="18" customHeight="1" x14ac:dyDescent="0.3">
      <c r="A50" s="71"/>
    </row>
    <row r="51" spans="1:1" ht="18" customHeight="1" x14ac:dyDescent="0.3">
      <c r="A51" s="71"/>
    </row>
    <row r="52" spans="1:1" ht="18" customHeight="1" x14ac:dyDescent="0.3">
      <c r="A52" s="71"/>
    </row>
    <row r="53" spans="1:1" ht="18" customHeight="1" x14ac:dyDescent="0.3">
      <c r="A53" s="82"/>
    </row>
    <row r="54" spans="1:1" ht="18" customHeight="1" x14ac:dyDescent="0.3">
      <c r="A54" s="88"/>
    </row>
    <row r="55" spans="1:1" ht="18" customHeight="1" x14ac:dyDescent="0.3">
      <c r="A55" s="88"/>
    </row>
    <row r="56" spans="1:1" ht="18" customHeight="1" x14ac:dyDescent="0.3">
      <c r="A56" s="88"/>
    </row>
    <row r="57" spans="1:1" ht="18" customHeight="1" x14ac:dyDescent="0.3">
      <c r="A57" s="88"/>
    </row>
    <row r="58" spans="1:1" ht="18" customHeight="1" x14ac:dyDescent="0.3">
      <c r="A58" s="88"/>
    </row>
    <row r="59" spans="1:1" ht="18" customHeight="1" x14ac:dyDescent="0.3">
      <c r="A59" s="88"/>
    </row>
    <row r="60" spans="1:1" ht="18" customHeight="1" x14ac:dyDescent="0.3">
      <c r="A60" s="88"/>
    </row>
    <row r="61" spans="1:1" ht="18" customHeight="1" x14ac:dyDescent="0.3">
      <c r="A61" s="88"/>
    </row>
    <row r="62" spans="1:1" ht="18" customHeight="1" x14ac:dyDescent="0.3">
      <c r="A62" s="88"/>
    </row>
    <row r="63" spans="1:1" ht="18" customHeight="1" x14ac:dyDescent="0.3">
      <c r="A63" s="88"/>
    </row>
    <row r="64" spans="1:1" ht="18" customHeight="1" x14ac:dyDescent="0.3">
      <c r="A64" s="88"/>
    </row>
    <row r="65" spans="1:1" ht="18" customHeight="1" x14ac:dyDescent="0.3">
      <c r="A65" s="88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89"/>
    </row>
    <row r="148" spans="1:1" ht="18" customHeight="1" x14ac:dyDescent="0.3">
      <c r="A148" s="90"/>
    </row>
    <row r="149" spans="1:1" ht="18" customHeight="1" x14ac:dyDescent="0.3">
      <c r="A149" s="90"/>
    </row>
    <row r="150" spans="1:1" ht="18" customHeight="1" x14ac:dyDescent="0.3">
      <c r="A150" s="90"/>
    </row>
    <row r="151" spans="1:1" ht="18" customHeight="1" x14ac:dyDescent="0.3">
      <c r="A151" s="90"/>
    </row>
    <row r="152" spans="1:1" ht="18" customHeight="1" x14ac:dyDescent="0.3">
      <c r="A152" s="90"/>
    </row>
    <row r="153" spans="1:1" ht="18" customHeight="1" x14ac:dyDescent="0.3">
      <c r="A153" s="90"/>
    </row>
    <row r="154" spans="1:1" ht="18" customHeight="1" x14ac:dyDescent="0.3">
      <c r="A154" s="91"/>
    </row>
    <row r="191" spans="1:1" ht="18" customHeight="1" x14ac:dyDescent="0.3">
      <c r="A191" s="92"/>
    </row>
    <row r="192" spans="1:1" ht="18" customHeight="1" x14ac:dyDescent="0.3">
      <c r="A192" s="93"/>
    </row>
    <row r="193" spans="1:1" ht="18" customHeight="1" x14ac:dyDescent="0.3">
      <c r="A193" s="93"/>
    </row>
    <row r="194" spans="1:1" ht="18" customHeight="1" x14ac:dyDescent="0.3">
      <c r="A194" s="94"/>
    </row>
    <row r="195" spans="1:1" ht="18" customHeight="1" x14ac:dyDescent="0.3">
      <c r="A195" s="90"/>
    </row>
    <row r="236" spans="1:1" ht="18" customHeight="1" x14ac:dyDescent="0.3">
      <c r="A236" s="93"/>
    </row>
    <row r="237" spans="1:1" ht="18" customHeight="1" x14ac:dyDescent="0.3">
      <c r="A237" s="94"/>
    </row>
    <row r="238" spans="1:1" ht="18" customHeight="1" x14ac:dyDescent="0.3">
      <c r="A238" s="90"/>
    </row>
    <row r="239" spans="1:1" ht="18" customHeight="1" x14ac:dyDescent="0.3">
      <c r="A239" s="90"/>
    </row>
    <row r="240" spans="1:1" ht="18" customHeight="1" x14ac:dyDescent="0.3">
      <c r="A240" s="95"/>
    </row>
    <row r="241" spans="1:1" ht="18" customHeight="1" x14ac:dyDescent="0.3">
      <c r="A241" s="96"/>
    </row>
    <row r="242" spans="1:1" ht="18" customHeight="1" x14ac:dyDescent="0.3">
      <c r="A242" s="97"/>
    </row>
    <row r="243" spans="1:1" ht="18" customHeight="1" x14ac:dyDescent="0.3">
      <c r="A243" s="97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7"/>
    </row>
    <row r="247" spans="1:1" ht="18" customHeight="1" x14ac:dyDescent="0.3">
      <c r="A247" s="97"/>
    </row>
    <row r="248" spans="1:1" ht="18" customHeight="1" x14ac:dyDescent="0.3">
      <c r="A248" s="97"/>
    </row>
    <row r="249" spans="1:1" ht="18" customHeight="1" x14ac:dyDescent="0.3">
      <c r="A249" s="99"/>
    </row>
    <row r="250" spans="1:1" ht="18" customHeight="1" x14ac:dyDescent="0.3">
      <c r="A250" s="99"/>
    </row>
    <row r="251" spans="1:1" ht="18" customHeight="1" x14ac:dyDescent="0.3">
      <c r="A251" s="97"/>
    </row>
    <row r="252" spans="1:1" ht="18" customHeight="1" x14ac:dyDescent="0.3">
      <c r="A252" s="97"/>
    </row>
    <row r="253" spans="1:1" ht="18" customHeight="1" x14ac:dyDescent="0.3">
      <c r="A253" s="97"/>
    </row>
    <row r="254" spans="1:1" ht="18" customHeight="1" x14ac:dyDescent="0.3">
      <c r="A254" s="97"/>
    </row>
    <row r="255" spans="1:1" ht="18" customHeight="1" x14ac:dyDescent="0.3">
      <c r="A255" s="97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K125"/>
  <sheetViews>
    <sheetView tabSelected="1" zoomScale="85" zoomScaleNormal="85" zoomScaleSheetLayoutView="85" workbookViewId="0">
      <pane xSplit="2" ySplit="8" topLeftCell="C115" activePane="bottomRight" state="frozen"/>
      <selection activeCell="A14" sqref="A14"/>
      <selection pane="topRight" activeCell="A14" sqref="A14"/>
      <selection pane="bottomLeft" activeCell="A14" sqref="A14"/>
      <selection pane="bottomRight" activeCell="C70" sqref="C70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3" customWidth="1"/>
    <col min="4" max="4" width="19.42578125" style="23" customWidth="1"/>
    <col min="5" max="5" width="19.7109375" style="23" customWidth="1"/>
    <col min="6" max="6" width="18.7109375" style="23" customWidth="1"/>
    <col min="7" max="7" width="24" style="23" hidden="1" customWidth="1"/>
    <col min="8" max="8" width="10.7109375" style="23" customWidth="1"/>
    <col min="9" max="10" width="18.42578125" style="50" hidden="1" customWidth="1"/>
    <col min="11" max="13" width="18.42578125" style="3" customWidth="1"/>
    <col min="14" max="16384" width="7.85546875" style="3"/>
  </cols>
  <sheetData>
    <row r="1" spans="1:12" ht="18" hidden="1" customHeight="1" x14ac:dyDescent="0.3">
      <c r="A1" s="18" t="s">
        <v>30</v>
      </c>
    </row>
    <row r="2" spans="1:12" ht="18" hidden="1" customHeight="1" x14ac:dyDescent="0.3">
      <c r="A2" s="18" t="s">
        <v>11</v>
      </c>
      <c r="B2" s="4"/>
    </row>
    <row r="3" spans="1:12" ht="18" hidden="1" customHeight="1" x14ac:dyDescent="0.3">
      <c r="A3" s="18" t="s">
        <v>225</v>
      </c>
      <c r="B3" s="4"/>
    </row>
    <row r="4" spans="1:12" ht="18" hidden="1" customHeight="1" x14ac:dyDescent="0.3">
      <c r="A4" s="4"/>
      <c r="B4" s="4"/>
    </row>
    <row r="5" spans="1:12" ht="18" customHeight="1" x14ac:dyDescent="0.3">
      <c r="A5" s="4"/>
      <c r="B5" s="4"/>
    </row>
    <row r="6" spans="1:12" ht="37.5" x14ac:dyDescent="0.3">
      <c r="C6" s="1" t="s">
        <v>216</v>
      </c>
      <c r="D6" s="111" t="s">
        <v>217</v>
      </c>
      <c r="E6" s="1" t="s">
        <v>9</v>
      </c>
      <c r="F6" s="1" t="s">
        <v>189</v>
      </c>
      <c r="G6" s="2" t="s">
        <v>159</v>
      </c>
      <c r="I6" s="50" t="s">
        <v>150</v>
      </c>
    </row>
    <row r="7" spans="1:12" s="5" customFormat="1" ht="18" customHeight="1" x14ac:dyDescent="0.3">
      <c r="A7" s="6"/>
      <c r="B7" s="7" t="s">
        <v>0</v>
      </c>
      <c r="C7" s="105" t="s">
        <v>10</v>
      </c>
      <c r="D7" s="19" t="s">
        <v>10</v>
      </c>
      <c r="E7" s="20" t="s">
        <v>10</v>
      </c>
      <c r="F7" s="19" t="s">
        <v>10</v>
      </c>
      <c r="G7" s="19" t="s">
        <v>10</v>
      </c>
      <c r="H7" s="24"/>
      <c r="I7" s="51"/>
      <c r="J7" s="51"/>
    </row>
    <row r="8" spans="1:12" ht="18" customHeight="1" x14ac:dyDescent="0.3">
      <c r="A8" s="10" t="s">
        <v>14</v>
      </c>
      <c r="B8" s="9"/>
      <c r="C8" s="32"/>
      <c r="D8" s="26"/>
      <c r="E8" s="27"/>
      <c r="F8" s="26"/>
      <c r="G8" s="26"/>
    </row>
    <row r="9" spans="1:12" ht="18" customHeight="1" x14ac:dyDescent="0.3">
      <c r="A9" s="8" t="s">
        <v>31</v>
      </c>
      <c r="B9" s="9"/>
      <c r="C9" s="26">
        <v>1459</v>
      </c>
      <c r="D9" s="26">
        <v>9413.1999999999989</v>
      </c>
      <c r="E9" s="27">
        <f>C9-D9</f>
        <v>-7954.1999999999989</v>
      </c>
      <c r="F9" s="26">
        <v>9413.1999999999989</v>
      </c>
      <c r="G9" s="26">
        <v>15320.8</v>
      </c>
    </row>
    <row r="10" spans="1:12" ht="18" customHeight="1" x14ac:dyDescent="0.3">
      <c r="A10" s="8"/>
      <c r="B10" s="9"/>
      <c r="C10" s="26"/>
      <c r="D10" s="26"/>
      <c r="E10" s="27"/>
      <c r="F10" s="26"/>
      <c r="G10" s="26"/>
    </row>
    <row r="11" spans="1:12" ht="18" customHeight="1" x14ac:dyDescent="0.3">
      <c r="A11" s="8" t="s">
        <v>32</v>
      </c>
      <c r="B11" s="9"/>
      <c r="C11" s="26"/>
      <c r="D11" s="26"/>
      <c r="E11" s="27"/>
      <c r="F11" s="26"/>
      <c r="G11" s="26"/>
    </row>
    <row r="12" spans="1:12" ht="18" customHeight="1" x14ac:dyDescent="0.3">
      <c r="A12" s="8" t="s">
        <v>33</v>
      </c>
      <c r="B12" s="9"/>
      <c r="C12" s="26"/>
      <c r="D12" s="26"/>
      <c r="E12" s="27"/>
      <c r="F12" s="26"/>
      <c r="G12" s="26"/>
    </row>
    <row r="13" spans="1:12" ht="18" customHeight="1" x14ac:dyDescent="0.3">
      <c r="A13" s="8" t="s">
        <v>34</v>
      </c>
      <c r="B13" s="9"/>
      <c r="C13" s="29">
        <v>367.29999999999995</v>
      </c>
      <c r="D13" s="29">
        <v>6305.38</v>
      </c>
      <c r="E13" s="30">
        <f>C13-D13</f>
        <v>-5938.08</v>
      </c>
      <c r="F13" s="29">
        <v>6305.38</v>
      </c>
      <c r="G13" s="29">
        <v>5369.9</v>
      </c>
      <c r="K13" s="50"/>
      <c r="L13" s="109"/>
    </row>
    <row r="14" spans="1:12" ht="18" customHeight="1" x14ac:dyDescent="0.3">
      <c r="A14" s="10" t="s">
        <v>2</v>
      </c>
      <c r="B14" s="9"/>
      <c r="C14" s="26">
        <f>C9-C13</f>
        <v>1091.7</v>
      </c>
      <c r="D14" s="26">
        <f>D9-D13</f>
        <v>3107.8199999999988</v>
      </c>
      <c r="E14" s="25">
        <f t="shared" ref="E14:F14" si="0">E9-E13</f>
        <v>-2016.119999999999</v>
      </c>
      <c r="F14" s="26">
        <f t="shared" si="0"/>
        <v>3107.8199999999988</v>
      </c>
      <c r="G14" s="26">
        <f>G9-G13</f>
        <v>9950.9</v>
      </c>
    </row>
    <row r="15" spans="1:12" ht="18" customHeight="1" x14ac:dyDescent="0.3">
      <c r="A15" s="8"/>
      <c r="B15" s="9"/>
      <c r="C15" s="26"/>
      <c r="D15" s="26"/>
      <c r="E15" s="27"/>
      <c r="F15" s="26"/>
      <c r="G15" s="26"/>
    </row>
    <row r="16" spans="1:12" ht="18" customHeight="1" x14ac:dyDescent="0.3">
      <c r="A16" s="10" t="s">
        <v>39</v>
      </c>
      <c r="B16" s="9"/>
      <c r="C16" s="26"/>
      <c r="D16" s="26"/>
      <c r="E16" s="27"/>
      <c r="F16" s="26"/>
      <c r="G16" s="26"/>
    </row>
    <row r="17" spans="1:12" ht="18" customHeight="1" x14ac:dyDescent="0.3">
      <c r="A17" s="8" t="s">
        <v>162</v>
      </c>
      <c r="B17" s="9"/>
      <c r="C17" s="26">
        <v>4980550.4799999986</v>
      </c>
      <c r="D17" s="26">
        <v>9035368.7100000009</v>
      </c>
      <c r="E17" s="27">
        <f>C17-D17</f>
        <v>-4054818.2300000023</v>
      </c>
      <c r="F17" s="26">
        <v>9035368.7100000009</v>
      </c>
      <c r="G17" s="26">
        <v>11127639.580000004</v>
      </c>
      <c r="K17" s="100">
        <f>C17-C91-C92</f>
        <v>4594299.5199999986</v>
      </c>
      <c r="L17" s="109"/>
    </row>
    <row r="18" spans="1:12" ht="18" customHeight="1" x14ac:dyDescent="0.3">
      <c r="A18" s="8" t="s">
        <v>163</v>
      </c>
      <c r="B18" s="9"/>
      <c r="C18" s="26">
        <v>2293038.2000000002</v>
      </c>
      <c r="D18" s="26">
        <v>7891130.5499999998</v>
      </c>
      <c r="E18" s="27">
        <f>C18-D18</f>
        <v>-5598092.3499999996</v>
      </c>
      <c r="F18" s="26">
        <v>7891130.5499999998</v>
      </c>
      <c r="G18" s="26">
        <v>4980000</v>
      </c>
      <c r="K18" s="100"/>
    </row>
    <row r="19" spans="1:12" ht="18" customHeight="1" x14ac:dyDescent="0.3">
      <c r="A19" s="8" t="s">
        <v>192</v>
      </c>
      <c r="B19" s="9"/>
      <c r="C19" s="26">
        <v>1821807.01</v>
      </c>
      <c r="D19" s="26">
        <v>1.21</v>
      </c>
      <c r="E19" s="27">
        <v>0</v>
      </c>
      <c r="F19" s="26">
        <v>0</v>
      </c>
      <c r="G19" s="26"/>
      <c r="K19" s="100"/>
    </row>
    <row r="20" spans="1:12" ht="18" customHeight="1" x14ac:dyDescent="0.3">
      <c r="A20" s="8" t="s">
        <v>35</v>
      </c>
      <c r="B20" s="9"/>
      <c r="C20" s="26">
        <v>0</v>
      </c>
      <c r="D20" s="26">
        <v>0</v>
      </c>
      <c r="E20" s="27">
        <f>C20-D20</f>
        <v>0</v>
      </c>
      <c r="F20" s="26">
        <v>1.21</v>
      </c>
      <c r="G20" s="26">
        <v>14.88</v>
      </c>
      <c r="K20" s="100"/>
    </row>
    <row r="21" spans="1:12" ht="18" customHeight="1" x14ac:dyDescent="0.3">
      <c r="A21" s="8" t="s">
        <v>36</v>
      </c>
      <c r="B21" s="9">
        <v>6</v>
      </c>
      <c r="C21" s="26">
        <v>73753.17</v>
      </c>
      <c r="D21" s="26">
        <v>115379.59000000001</v>
      </c>
      <c r="E21" s="27">
        <f>C21-D21</f>
        <v>-41626.420000000013</v>
      </c>
      <c r="F21" s="26">
        <v>115379.59000000001</v>
      </c>
      <c r="G21" s="26">
        <v>97331.020000000019</v>
      </c>
      <c r="K21" s="100"/>
    </row>
    <row r="22" spans="1:12" ht="18" customHeight="1" x14ac:dyDescent="0.3">
      <c r="A22" s="8" t="s">
        <v>169</v>
      </c>
      <c r="B22" s="9"/>
      <c r="C22" s="29">
        <v>58800</v>
      </c>
      <c r="D22" s="29">
        <v>7000</v>
      </c>
      <c r="E22" s="30">
        <f>C22-D22</f>
        <v>51800</v>
      </c>
      <c r="F22" s="29">
        <v>7000</v>
      </c>
      <c r="G22" s="29">
        <v>97331.020000000019</v>
      </c>
      <c r="K22" s="100"/>
    </row>
    <row r="23" spans="1:12" ht="18" customHeight="1" x14ac:dyDescent="0.3">
      <c r="A23" s="8" t="s">
        <v>37</v>
      </c>
      <c r="B23" s="9"/>
      <c r="C23" s="26">
        <f>SUM(C17:C22)</f>
        <v>9227948.8599999994</v>
      </c>
      <c r="D23" s="25">
        <f>SUM(D17:D22)</f>
        <v>17048880.060000002</v>
      </c>
      <c r="E23" s="25">
        <f>SUM(E17:E22)</f>
        <v>-9642737.0000000019</v>
      </c>
      <c r="F23" s="26">
        <f>SUM(F17:F22)</f>
        <v>17048880.060000002</v>
      </c>
      <c r="G23" s="26">
        <f t="shared" ref="G23" si="1">SUM(G17:G22)</f>
        <v>16302316.500000004</v>
      </c>
      <c r="K23" s="100"/>
    </row>
    <row r="24" spans="1:12" ht="18" customHeight="1" x14ac:dyDescent="0.3">
      <c r="A24" s="8" t="s">
        <v>38</v>
      </c>
      <c r="B24" s="9"/>
      <c r="C24" s="26">
        <f>C23+C14</f>
        <v>9229040.5599999987</v>
      </c>
      <c r="D24" s="26">
        <f>D23+D14</f>
        <v>17051987.880000003</v>
      </c>
      <c r="E24" s="25">
        <f>E23+E14</f>
        <v>-9644753.120000001</v>
      </c>
      <c r="F24" s="26">
        <f>F23+F14</f>
        <v>17051987.880000003</v>
      </c>
      <c r="G24" s="26">
        <f>G23+G14</f>
        <v>16312267.400000004</v>
      </c>
      <c r="K24" s="100"/>
    </row>
    <row r="25" spans="1:12" ht="18" customHeight="1" x14ac:dyDescent="0.3">
      <c r="A25" s="21"/>
      <c r="B25" s="9"/>
      <c r="C25" s="26"/>
      <c r="D25" s="26"/>
      <c r="E25" s="27"/>
      <c r="F25" s="26"/>
      <c r="G25" s="26"/>
      <c r="K25" s="100"/>
    </row>
    <row r="26" spans="1:12" ht="18" customHeight="1" x14ac:dyDescent="0.3">
      <c r="A26" s="22" t="s">
        <v>29</v>
      </c>
      <c r="B26" s="9"/>
      <c r="C26" s="26"/>
      <c r="D26" s="26"/>
      <c r="E26" s="27"/>
      <c r="F26" s="26"/>
      <c r="G26" s="26"/>
      <c r="K26" s="100"/>
    </row>
    <row r="27" spans="1:12" ht="18" customHeight="1" x14ac:dyDescent="0.3">
      <c r="A27" s="11" t="s">
        <v>40</v>
      </c>
      <c r="B27" s="9"/>
      <c r="C27" s="26">
        <v>1031163.0700000001</v>
      </c>
      <c r="D27" s="26">
        <v>1125397.6600000001</v>
      </c>
      <c r="E27" s="27">
        <f t="shared" ref="E27:E66" si="2">C27-D27</f>
        <v>-94234.590000000084</v>
      </c>
      <c r="F27" s="26">
        <v>1125397.6600000001</v>
      </c>
      <c r="G27" s="26">
        <v>1324860</v>
      </c>
      <c r="I27" s="50">
        <v>1200060</v>
      </c>
      <c r="J27" s="50">
        <f>I27/12*7</f>
        <v>700035</v>
      </c>
      <c r="K27" s="53"/>
    </row>
    <row r="28" spans="1:12" ht="18" customHeight="1" x14ac:dyDescent="0.3">
      <c r="A28" s="11" t="s">
        <v>41</v>
      </c>
      <c r="B28" s="9"/>
      <c r="C28" s="26">
        <v>13860</v>
      </c>
      <c r="D28" s="26">
        <v>13900</v>
      </c>
      <c r="E28" s="27">
        <f t="shared" si="2"/>
        <v>-40</v>
      </c>
      <c r="F28" s="26">
        <v>13900</v>
      </c>
      <c r="G28" s="26">
        <v>8400</v>
      </c>
      <c r="I28" s="50">
        <v>8400</v>
      </c>
      <c r="J28" s="50">
        <f t="shared" ref="J28:J35" si="3">I28/12*7</f>
        <v>4900</v>
      </c>
      <c r="K28" s="53"/>
    </row>
    <row r="29" spans="1:12" ht="18" customHeight="1" x14ac:dyDescent="0.3">
      <c r="A29" s="11" t="s">
        <v>42</v>
      </c>
      <c r="B29" s="9"/>
      <c r="C29" s="26">
        <v>80669.38</v>
      </c>
      <c r="D29" s="26">
        <v>85486.23</v>
      </c>
      <c r="E29" s="27">
        <f t="shared" si="2"/>
        <v>-4816.8499999999913</v>
      </c>
      <c r="F29" s="26">
        <v>85486.23</v>
      </c>
      <c r="G29" s="26">
        <v>220810</v>
      </c>
      <c r="I29" s="50">
        <v>200010</v>
      </c>
      <c r="J29" s="50">
        <f t="shared" si="3"/>
        <v>116672.5</v>
      </c>
      <c r="K29" s="53"/>
    </row>
    <row r="30" spans="1:12" ht="18" customHeight="1" x14ac:dyDescent="0.3">
      <c r="A30" s="11" t="s">
        <v>43</v>
      </c>
      <c r="B30" s="9"/>
      <c r="C30" s="26">
        <v>128517</v>
      </c>
      <c r="D30" s="26">
        <v>136071</v>
      </c>
      <c r="E30" s="27">
        <f t="shared" si="2"/>
        <v>-7554</v>
      </c>
      <c r="F30" s="26">
        <v>136071</v>
      </c>
      <c r="G30" s="26">
        <v>200937.09999999995</v>
      </c>
      <c r="I30" s="50">
        <v>182009.1</v>
      </c>
      <c r="J30" s="50">
        <f t="shared" si="3"/>
        <v>106171.97500000001</v>
      </c>
      <c r="K30" s="53"/>
    </row>
    <row r="31" spans="1:12" ht="18" customHeight="1" x14ac:dyDescent="0.3">
      <c r="A31" s="11" t="s">
        <v>44</v>
      </c>
      <c r="B31" s="9"/>
      <c r="C31" s="26">
        <v>12328.449999999997</v>
      </c>
      <c r="D31" s="26">
        <v>13881.7</v>
      </c>
      <c r="E31" s="27">
        <f t="shared" si="2"/>
        <v>-1553.2500000000036</v>
      </c>
      <c r="F31" s="26">
        <v>13881.7</v>
      </c>
      <c r="G31" s="26">
        <v>14999.999999999998</v>
      </c>
      <c r="I31" s="50">
        <v>15000</v>
      </c>
      <c r="J31" s="50">
        <f t="shared" si="3"/>
        <v>8750</v>
      </c>
      <c r="K31" s="53"/>
    </row>
    <row r="32" spans="1:12" ht="18" customHeight="1" x14ac:dyDescent="0.3">
      <c r="A32" s="11" t="s">
        <v>160</v>
      </c>
      <c r="B32" s="9"/>
      <c r="C32" s="26">
        <v>1372.9</v>
      </c>
      <c r="D32" s="26">
        <v>1506.9</v>
      </c>
      <c r="E32" s="27">
        <f t="shared" si="2"/>
        <v>-134</v>
      </c>
      <c r="F32" s="26">
        <v>1506.9</v>
      </c>
      <c r="G32" s="26">
        <v>1579.1999999999996</v>
      </c>
      <c r="K32" s="53"/>
    </row>
    <row r="33" spans="1:11" ht="18" customHeight="1" x14ac:dyDescent="0.3">
      <c r="A33" s="11" t="s">
        <v>45</v>
      </c>
      <c r="B33" s="9"/>
      <c r="C33" s="26">
        <v>968</v>
      </c>
      <c r="D33" s="26">
        <v>1496</v>
      </c>
      <c r="E33" s="27">
        <f t="shared" si="2"/>
        <v>-528</v>
      </c>
      <c r="F33" s="26">
        <v>1496</v>
      </c>
      <c r="G33" s="26">
        <v>8240</v>
      </c>
      <c r="I33" s="50">
        <v>8240</v>
      </c>
      <c r="J33" s="50">
        <f t="shared" si="3"/>
        <v>4806.6666666666661</v>
      </c>
      <c r="K33" s="53"/>
    </row>
    <row r="34" spans="1:11" ht="18" customHeight="1" x14ac:dyDescent="0.3">
      <c r="A34" s="11" t="s">
        <v>46</v>
      </c>
      <c r="B34" s="9"/>
      <c r="C34" s="26">
        <v>3396.79</v>
      </c>
      <c r="D34" s="26">
        <v>2775.89</v>
      </c>
      <c r="E34" s="27">
        <f t="shared" si="2"/>
        <v>620.90000000000009</v>
      </c>
      <c r="F34" s="26">
        <v>2775.89</v>
      </c>
      <c r="G34" s="26">
        <v>2400</v>
      </c>
      <c r="I34" s="50">
        <v>2400</v>
      </c>
      <c r="J34" s="50">
        <f>I34/12*7</f>
        <v>1400</v>
      </c>
      <c r="K34" s="53"/>
    </row>
    <row r="35" spans="1:11" ht="18" customHeight="1" x14ac:dyDescent="0.3">
      <c r="A35" s="11" t="s">
        <v>47</v>
      </c>
      <c r="B35" s="9"/>
      <c r="C35" s="26">
        <v>43916.76</v>
      </c>
      <c r="D35" s="26">
        <v>41866.339999999997</v>
      </c>
      <c r="E35" s="27">
        <f t="shared" si="2"/>
        <v>2050.4200000000055</v>
      </c>
      <c r="F35" s="26">
        <v>41866.339999999997</v>
      </c>
      <c r="G35" s="26">
        <v>47000</v>
      </c>
      <c r="I35" s="50">
        <v>45000</v>
      </c>
      <c r="J35" s="50">
        <f t="shared" si="3"/>
        <v>26250</v>
      </c>
      <c r="K35" s="53"/>
    </row>
    <row r="36" spans="1:11" ht="18" customHeight="1" x14ac:dyDescent="0.3">
      <c r="A36" s="11" t="s">
        <v>198</v>
      </c>
      <c r="B36" s="9"/>
      <c r="C36" s="26">
        <v>35399.68</v>
      </c>
      <c r="D36" s="26">
        <v>0</v>
      </c>
      <c r="E36" s="27">
        <f t="shared" si="2"/>
        <v>35399.68</v>
      </c>
      <c r="F36" s="26"/>
      <c r="G36" s="26"/>
      <c r="K36" s="53"/>
    </row>
    <row r="37" spans="1:11" ht="18" customHeight="1" x14ac:dyDescent="0.3">
      <c r="A37" s="11" t="s">
        <v>48</v>
      </c>
      <c r="B37" s="9"/>
      <c r="C37" s="26">
        <v>7548.9</v>
      </c>
      <c r="D37" s="26">
        <v>4689.68</v>
      </c>
      <c r="E37" s="27">
        <f t="shared" si="2"/>
        <v>2859.2199999999993</v>
      </c>
      <c r="F37" s="26">
        <v>4689.68</v>
      </c>
      <c r="G37" s="26">
        <v>0</v>
      </c>
      <c r="I37" s="50">
        <v>10000</v>
      </c>
      <c r="J37" s="50">
        <f t="shared" ref="J37:J41" si="4">I37/12*7</f>
        <v>5833.3333333333339</v>
      </c>
      <c r="K37" s="53"/>
    </row>
    <row r="38" spans="1:11" ht="18" customHeight="1" x14ac:dyDescent="0.3">
      <c r="A38" s="11" t="s">
        <v>49</v>
      </c>
      <c r="B38" s="9"/>
      <c r="C38" s="26">
        <v>10983.94</v>
      </c>
      <c r="D38" s="26">
        <v>18404.37</v>
      </c>
      <c r="E38" s="27">
        <f t="shared" si="2"/>
        <v>-7420.4299999999985</v>
      </c>
      <c r="F38" s="26">
        <v>18404.37</v>
      </c>
      <c r="G38" s="26">
        <v>18000.000000000004</v>
      </c>
      <c r="I38" s="50">
        <v>21000</v>
      </c>
      <c r="J38" s="50">
        <f t="shared" si="4"/>
        <v>12250</v>
      </c>
      <c r="K38" s="53"/>
    </row>
    <row r="39" spans="1:11" ht="18" customHeight="1" x14ac:dyDescent="0.3">
      <c r="A39" s="11" t="s">
        <v>51</v>
      </c>
      <c r="B39" s="9"/>
      <c r="C39" s="26">
        <v>0</v>
      </c>
      <c r="D39" s="26">
        <v>159</v>
      </c>
      <c r="E39" s="27">
        <f t="shared" si="2"/>
        <v>-159</v>
      </c>
      <c r="F39" s="26">
        <v>159</v>
      </c>
      <c r="G39" s="26">
        <v>24000.000000000007</v>
      </c>
      <c r="I39" s="50">
        <v>25000</v>
      </c>
      <c r="J39" s="50">
        <f t="shared" si="4"/>
        <v>14583.333333333334</v>
      </c>
      <c r="K39" s="53"/>
    </row>
    <row r="40" spans="1:11" ht="18" customHeight="1" x14ac:dyDescent="0.3">
      <c r="A40" s="11" t="s">
        <v>52</v>
      </c>
      <c r="B40" s="9"/>
      <c r="C40" s="26">
        <v>3325</v>
      </c>
      <c r="D40" s="26">
        <v>4000</v>
      </c>
      <c r="E40" s="27">
        <f t="shared" si="2"/>
        <v>-675</v>
      </c>
      <c r="F40" s="26">
        <v>4000</v>
      </c>
      <c r="G40" s="26">
        <v>4000</v>
      </c>
      <c r="I40" s="50">
        <v>4000</v>
      </c>
      <c r="J40" s="50">
        <f t="shared" si="4"/>
        <v>2333.333333333333</v>
      </c>
      <c r="K40" s="53"/>
    </row>
    <row r="41" spans="1:11" ht="18" customHeight="1" x14ac:dyDescent="0.3">
      <c r="A41" s="11" t="s">
        <v>53</v>
      </c>
      <c r="B41" s="9"/>
      <c r="C41" s="26">
        <v>0</v>
      </c>
      <c r="D41" s="26">
        <v>0</v>
      </c>
      <c r="E41" s="27">
        <f t="shared" si="2"/>
        <v>0</v>
      </c>
      <c r="F41" s="26"/>
      <c r="G41" s="26">
        <v>7200</v>
      </c>
      <c r="I41" s="50">
        <v>6800</v>
      </c>
      <c r="J41" s="50">
        <f t="shared" si="4"/>
        <v>3966.6666666666665</v>
      </c>
      <c r="K41" s="53"/>
    </row>
    <row r="42" spans="1:11" ht="18" customHeight="1" x14ac:dyDescent="0.3">
      <c r="A42" s="11" t="s">
        <v>54</v>
      </c>
      <c r="B42" s="9"/>
      <c r="C42" s="26">
        <v>3125</v>
      </c>
      <c r="D42" s="26">
        <v>2606.8000000000002</v>
      </c>
      <c r="E42" s="27">
        <f t="shared" si="2"/>
        <v>518.19999999999982</v>
      </c>
      <c r="F42" s="26">
        <v>2606.8000000000002</v>
      </c>
      <c r="G42" s="26">
        <v>9000</v>
      </c>
      <c r="I42" s="50">
        <v>12000</v>
      </c>
      <c r="J42" s="50">
        <v>0</v>
      </c>
      <c r="K42" s="53"/>
    </row>
    <row r="43" spans="1:11" ht="18" customHeight="1" x14ac:dyDescent="0.3">
      <c r="A43" s="11" t="s">
        <v>55</v>
      </c>
      <c r="B43" s="9"/>
      <c r="C43" s="26">
        <v>25940.640000000003</v>
      </c>
      <c r="D43" s="26">
        <v>29579.99</v>
      </c>
      <c r="E43" s="27">
        <f t="shared" si="2"/>
        <v>-3639.3499999999985</v>
      </c>
      <c r="F43" s="26">
        <v>29579.99</v>
      </c>
      <c r="G43" s="26">
        <v>42636.000000000007</v>
      </c>
      <c r="I43" s="50">
        <v>42636</v>
      </c>
      <c r="J43" s="50">
        <f>I43/12*7</f>
        <v>24871</v>
      </c>
      <c r="K43" s="53"/>
    </row>
    <row r="44" spans="1:11" ht="18" customHeight="1" x14ac:dyDescent="0.3">
      <c r="A44" s="11" t="s">
        <v>56</v>
      </c>
      <c r="B44" s="9"/>
      <c r="C44" s="26">
        <v>5604.73</v>
      </c>
      <c r="D44" s="26">
        <v>18739.5</v>
      </c>
      <c r="E44" s="27">
        <f t="shared" si="2"/>
        <v>-13134.77</v>
      </c>
      <c r="F44" s="26">
        <v>18739.5</v>
      </c>
      <c r="G44" s="26">
        <v>20000.000000000007</v>
      </c>
      <c r="I44" s="50">
        <v>20000</v>
      </c>
      <c r="J44" s="50">
        <f>I44/12*7</f>
        <v>11666.666666666668</v>
      </c>
      <c r="K44" s="53"/>
    </row>
    <row r="45" spans="1:11" ht="18" customHeight="1" x14ac:dyDescent="0.3">
      <c r="A45" s="11" t="s">
        <v>57</v>
      </c>
      <c r="B45" s="9"/>
      <c r="C45" s="26">
        <v>100640</v>
      </c>
      <c r="D45" s="26">
        <v>120768</v>
      </c>
      <c r="E45" s="27">
        <f t="shared" si="2"/>
        <v>-20128</v>
      </c>
      <c r="F45" s="26">
        <v>120768</v>
      </c>
      <c r="G45" s="26">
        <v>128014.07999999997</v>
      </c>
      <c r="I45" s="50">
        <v>136300</v>
      </c>
      <c r="J45" s="50">
        <f>I45/12*7</f>
        <v>79508.333333333343</v>
      </c>
      <c r="K45" s="53"/>
    </row>
    <row r="46" spans="1:11" ht="18" customHeight="1" x14ac:dyDescent="0.3">
      <c r="A46" s="11" t="s">
        <v>58</v>
      </c>
      <c r="B46" s="9"/>
      <c r="C46" s="26">
        <v>3461.97</v>
      </c>
      <c r="D46" s="26">
        <v>4571.7</v>
      </c>
      <c r="E46" s="27">
        <f t="shared" si="2"/>
        <v>-1109.73</v>
      </c>
      <c r="F46" s="26">
        <v>4571.7</v>
      </c>
      <c r="G46" s="26">
        <v>6000</v>
      </c>
      <c r="I46" s="50">
        <v>6000</v>
      </c>
      <c r="J46" s="50">
        <f t="shared" ref="J46:J54" si="5">I46/12*7</f>
        <v>3500</v>
      </c>
      <c r="K46" s="53"/>
    </row>
    <row r="47" spans="1:11" ht="18" customHeight="1" x14ac:dyDescent="0.3">
      <c r="A47" s="11" t="s">
        <v>59</v>
      </c>
      <c r="B47" s="9"/>
      <c r="C47" s="26">
        <v>17095.7</v>
      </c>
      <c r="D47" s="128">
        <v>27393.06</v>
      </c>
      <c r="E47" s="27">
        <f t="shared" si="2"/>
        <v>-10297.36</v>
      </c>
      <c r="F47" s="26">
        <v>27393.06</v>
      </c>
      <c r="G47" s="26">
        <v>20000.000000000004</v>
      </c>
      <c r="I47" s="50">
        <v>20000</v>
      </c>
      <c r="J47" s="50">
        <f t="shared" si="5"/>
        <v>11666.666666666668</v>
      </c>
      <c r="K47" s="53"/>
    </row>
    <row r="48" spans="1:11" ht="18" customHeight="1" x14ac:dyDescent="0.3">
      <c r="A48" s="11" t="s">
        <v>60</v>
      </c>
      <c r="B48" s="9"/>
      <c r="C48" s="26">
        <v>720.5</v>
      </c>
      <c r="D48" s="26">
        <v>1989.5</v>
      </c>
      <c r="E48" s="27">
        <f t="shared" si="2"/>
        <v>-1269</v>
      </c>
      <c r="F48" s="26">
        <v>1989.5</v>
      </c>
      <c r="G48" s="26">
        <v>1999.9999999999995</v>
      </c>
      <c r="I48" s="50">
        <v>2000</v>
      </c>
      <c r="J48" s="50">
        <f t="shared" si="5"/>
        <v>1166.6666666666665</v>
      </c>
      <c r="K48" s="53"/>
    </row>
    <row r="49" spans="1:11" ht="18" customHeight="1" x14ac:dyDescent="0.3">
      <c r="A49" s="11" t="s">
        <v>61</v>
      </c>
      <c r="B49" s="9"/>
      <c r="C49" s="26">
        <v>32523.100000000002</v>
      </c>
      <c r="D49" s="26">
        <v>36436.639999999999</v>
      </c>
      <c r="E49" s="27">
        <f t="shared" si="2"/>
        <v>-3913.5399999999972</v>
      </c>
      <c r="F49" s="26">
        <v>36436.639999999999</v>
      </c>
      <c r="G49" s="26">
        <v>33500</v>
      </c>
      <c r="I49" s="50">
        <v>31000</v>
      </c>
      <c r="J49" s="50">
        <f t="shared" si="5"/>
        <v>18083.333333333336</v>
      </c>
      <c r="K49" s="53"/>
    </row>
    <row r="50" spans="1:11" ht="18" customHeight="1" x14ac:dyDescent="0.3">
      <c r="A50" s="11" t="s">
        <v>62</v>
      </c>
      <c r="B50" s="9"/>
      <c r="C50" s="26">
        <v>3695.7</v>
      </c>
      <c r="D50" s="26">
        <v>7483.26</v>
      </c>
      <c r="E50" s="27">
        <f t="shared" si="2"/>
        <v>-3787.5600000000004</v>
      </c>
      <c r="F50" s="26">
        <v>7483.26</v>
      </c>
      <c r="G50" s="26">
        <v>8200.0000000000018</v>
      </c>
      <c r="I50" s="50">
        <v>2100</v>
      </c>
      <c r="J50" s="50">
        <f t="shared" si="5"/>
        <v>1225</v>
      </c>
      <c r="K50" s="53"/>
    </row>
    <row r="51" spans="1:11" ht="18" customHeight="1" x14ac:dyDescent="0.3">
      <c r="A51" s="11" t="s">
        <v>63</v>
      </c>
      <c r="B51" s="9"/>
      <c r="C51" s="26">
        <v>679</v>
      </c>
      <c r="D51" s="26">
        <v>352</v>
      </c>
      <c r="E51" s="27">
        <f t="shared" si="2"/>
        <v>327</v>
      </c>
      <c r="F51" s="26">
        <v>352</v>
      </c>
      <c r="G51" s="26">
        <v>1500.0000000000005</v>
      </c>
      <c r="I51" s="50">
        <v>1500</v>
      </c>
      <c r="J51" s="50">
        <f t="shared" si="5"/>
        <v>875</v>
      </c>
      <c r="K51" s="53"/>
    </row>
    <row r="52" spans="1:11" ht="18" customHeight="1" x14ac:dyDescent="0.3">
      <c r="A52" s="11" t="s">
        <v>64</v>
      </c>
      <c r="B52" s="9"/>
      <c r="C52" s="26">
        <v>1528.6</v>
      </c>
      <c r="D52" s="26">
        <v>2326.9</v>
      </c>
      <c r="E52" s="27">
        <f t="shared" si="2"/>
        <v>-798.30000000000018</v>
      </c>
      <c r="F52" s="26">
        <v>2326.9</v>
      </c>
      <c r="G52" s="26">
        <v>5499.9999999999991</v>
      </c>
      <c r="I52" s="50">
        <v>5500</v>
      </c>
      <c r="J52" s="50">
        <f t="shared" si="5"/>
        <v>3208.333333333333</v>
      </c>
      <c r="K52" s="53"/>
    </row>
    <row r="53" spans="1:11" ht="18" customHeight="1" x14ac:dyDescent="0.3">
      <c r="A53" s="11" t="s">
        <v>170</v>
      </c>
      <c r="B53" s="9"/>
      <c r="C53" s="26">
        <v>-0.72</v>
      </c>
      <c r="D53" s="26">
        <v>0.72</v>
      </c>
      <c r="E53" s="27">
        <f t="shared" si="2"/>
        <v>-1.44</v>
      </c>
      <c r="F53" s="26">
        <v>0.72</v>
      </c>
      <c r="G53" s="26"/>
      <c r="K53" s="53"/>
    </row>
    <row r="54" spans="1:11" ht="18" customHeight="1" x14ac:dyDescent="0.3">
      <c r="A54" s="11" t="s">
        <v>65</v>
      </c>
      <c r="B54" s="9"/>
      <c r="C54" s="26">
        <v>20053.299999999996</v>
      </c>
      <c r="D54" s="26">
        <v>25977.71</v>
      </c>
      <c r="E54" s="27">
        <f t="shared" si="2"/>
        <v>-5924.4100000000035</v>
      </c>
      <c r="F54" s="26">
        <v>25977.71</v>
      </c>
      <c r="G54" s="26">
        <v>31000.000000000004</v>
      </c>
      <c r="I54" s="50">
        <v>31000</v>
      </c>
      <c r="J54" s="50">
        <f t="shared" si="5"/>
        <v>18083.333333333336</v>
      </c>
      <c r="K54" s="53"/>
    </row>
    <row r="55" spans="1:11" ht="18" customHeight="1" x14ac:dyDescent="0.3">
      <c r="A55" s="11" t="s">
        <v>188</v>
      </c>
      <c r="B55" s="9"/>
      <c r="C55" s="26">
        <v>1518</v>
      </c>
      <c r="D55" s="26">
        <v>0</v>
      </c>
      <c r="E55" s="27">
        <f t="shared" si="2"/>
        <v>1518</v>
      </c>
      <c r="F55" s="26">
        <v>0</v>
      </c>
      <c r="G55" s="26"/>
      <c r="K55" s="53"/>
    </row>
    <row r="56" spans="1:11" ht="18" customHeight="1" x14ac:dyDescent="0.3">
      <c r="A56" s="11" t="s">
        <v>66</v>
      </c>
      <c r="B56" s="9"/>
      <c r="C56" s="26">
        <v>3700</v>
      </c>
      <c r="D56" s="26">
        <v>7850</v>
      </c>
      <c r="E56" s="27">
        <f t="shared" si="2"/>
        <v>-4150</v>
      </c>
      <c r="F56" s="26">
        <v>7850</v>
      </c>
      <c r="G56" s="26">
        <v>12250</v>
      </c>
      <c r="I56" s="50">
        <v>12250</v>
      </c>
      <c r="J56" s="50">
        <v>0</v>
      </c>
      <c r="K56" s="53"/>
    </row>
    <row r="57" spans="1:11" ht="18" customHeight="1" x14ac:dyDescent="0.3">
      <c r="A57" s="11" t="s">
        <v>67</v>
      </c>
      <c r="B57" s="9"/>
      <c r="C57" s="26">
        <v>5000</v>
      </c>
      <c r="D57" s="26">
        <v>5000</v>
      </c>
      <c r="E57" s="27">
        <f t="shared" si="2"/>
        <v>0</v>
      </c>
      <c r="F57" s="26">
        <v>5000</v>
      </c>
      <c r="G57" s="26">
        <v>5000</v>
      </c>
      <c r="I57" s="50">
        <v>5000</v>
      </c>
      <c r="J57" s="50">
        <v>0</v>
      </c>
      <c r="K57" s="53"/>
    </row>
    <row r="58" spans="1:11" ht="18" customHeight="1" x14ac:dyDescent="0.3">
      <c r="A58" s="11" t="s">
        <v>68</v>
      </c>
      <c r="B58" s="9"/>
      <c r="C58" s="26">
        <v>7590</v>
      </c>
      <c r="D58" s="26">
        <v>12116.8</v>
      </c>
      <c r="E58" s="27">
        <f t="shared" si="2"/>
        <v>-4526.7999999999993</v>
      </c>
      <c r="F58" s="26">
        <v>12116.8</v>
      </c>
      <c r="G58" s="26">
        <v>9900</v>
      </c>
      <c r="I58" s="50">
        <v>9900</v>
      </c>
      <c r="J58" s="50">
        <f>I58/12*7</f>
        <v>5775</v>
      </c>
      <c r="K58" s="53"/>
    </row>
    <row r="59" spans="1:11" ht="18" customHeight="1" x14ac:dyDescent="0.3">
      <c r="A59" s="11" t="s">
        <v>69</v>
      </c>
      <c r="B59" s="9"/>
      <c r="C59" s="26">
        <v>1908</v>
      </c>
      <c r="D59" s="26">
        <v>2545.54</v>
      </c>
      <c r="E59" s="27">
        <f t="shared" si="2"/>
        <v>-637.54</v>
      </c>
      <c r="F59" s="26">
        <v>2545.54</v>
      </c>
      <c r="G59" s="26">
        <v>3000</v>
      </c>
      <c r="I59" s="50">
        <v>3000</v>
      </c>
      <c r="J59" s="50">
        <f t="shared" ref="J59:J60" si="6">I59/12*7</f>
        <v>1750</v>
      </c>
      <c r="K59" s="53"/>
    </row>
    <row r="60" spans="1:11" ht="18" customHeight="1" x14ac:dyDescent="0.3">
      <c r="A60" s="11" t="s">
        <v>70</v>
      </c>
      <c r="B60" s="9"/>
      <c r="C60" s="26">
        <v>4141.42</v>
      </c>
      <c r="D60" s="26">
        <v>4960.8</v>
      </c>
      <c r="E60" s="27">
        <f t="shared" si="2"/>
        <v>-819.38000000000011</v>
      </c>
      <c r="F60" s="26">
        <v>4960.8</v>
      </c>
      <c r="G60" s="26">
        <v>4500</v>
      </c>
      <c r="I60" s="50">
        <v>3000</v>
      </c>
      <c r="J60" s="50">
        <f t="shared" si="6"/>
        <v>1750</v>
      </c>
      <c r="K60" s="53"/>
    </row>
    <row r="61" spans="1:11" ht="18" customHeight="1" x14ac:dyDescent="0.3">
      <c r="A61" s="11" t="s">
        <v>71</v>
      </c>
      <c r="B61" s="9"/>
      <c r="C61" s="26">
        <v>764.95</v>
      </c>
      <c r="D61" s="26">
        <v>1334.86</v>
      </c>
      <c r="E61" s="27">
        <f t="shared" si="2"/>
        <v>-569.90999999999985</v>
      </c>
      <c r="F61" s="26">
        <v>1334.86</v>
      </c>
      <c r="G61" s="26">
        <v>1000.0000000000002</v>
      </c>
      <c r="I61" s="50">
        <v>1000</v>
      </c>
      <c r="J61" s="50">
        <f>I61/12*7</f>
        <v>583.33333333333326</v>
      </c>
      <c r="K61" s="53"/>
    </row>
    <row r="62" spans="1:11" ht="18" customHeight="1" x14ac:dyDescent="0.3">
      <c r="A62" s="11" t="s">
        <v>72</v>
      </c>
      <c r="B62" s="9"/>
      <c r="C62" s="26">
        <v>200</v>
      </c>
      <c r="D62" s="128">
        <v>200</v>
      </c>
      <c r="E62" s="27">
        <f t="shared" si="2"/>
        <v>0</v>
      </c>
      <c r="F62" s="26">
        <v>200</v>
      </c>
      <c r="G62" s="26">
        <v>180</v>
      </c>
      <c r="I62" s="50">
        <v>180</v>
      </c>
      <c r="J62" s="50">
        <v>180</v>
      </c>
      <c r="K62" s="53"/>
    </row>
    <row r="63" spans="1:11" ht="18" customHeight="1" x14ac:dyDescent="0.3">
      <c r="A63" s="11" t="s">
        <v>73</v>
      </c>
      <c r="B63" s="9"/>
      <c r="C63" s="26">
        <v>0</v>
      </c>
      <c r="D63" s="26">
        <v>1167.49</v>
      </c>
      <c r="E63" s="27">
        <f t="shared" si="2"/>
        <v>-1167.49</v>
      </c>
      <c r="F63" s="26">
        <v>1167.49</v>
      </c>
      <c r="G63" s="26">
        <v>999.99999999999977</v>
      </c>
      <c r="I63" s="50">
        <v>1000</v>
      </c>
      <c r="J63" s="50">
        <f t="shared" ref="J63" si="7">I63/12*7</f>
        <v>583.33333333333326</v>
      </c>
      <c r="K63" s="53"/>
    </row>
    <row r="64" spans="1:11" ht="18" customHeight="1" x14ac:dyDescent="0.3">
      <c r="A64" s="11" t="s">
        <v>193</v>
      </c>
      <c r="B64" s="9"/>
      <c r="C64" s="139">
        <v>330</v>
      </c>
      <c r="D64" s="26">
        <v>330</v>
      </c>
      <c r="E64" s="27">
        <f t="shared" si="2"/>
        <v>0</v>
      </c>
      <c r="F64" s="26">
        <v>330</v>
      </c>
      <c r="G64" s="26">
        <v>330</v>
      </c>
      <c r="I64" s="50">
        <v>330</v>
      </c>
      <c r="J64" s="50">
        <v>330</v>
      </c>
      <c r="K64" s="53"/>
    </row>
    <row r="65" spans="1:11" ht="18" customHeight="1" x14ac:dyDescent="0.3">
      <c r="A65" s="11" t="s">
        <v>153</v>
      </c>
      <c r="B65" s="9"/>
      <c r="C65" s="26">
        <v>44</v>
      </c>
      <c r="D65" s="26">
        <v>6310.2</v>
      </c>
      <c r="E65" s="27">
        <f t="shared" si="2"/>
        <v>-6266.2</v>
      </c>
      <c r="F65" s="26">
        <v>6310.2</v>
      </c>
      <c r="G65" s="26">
        <v>0</v>
      </c>
    </row>
    <row r="66" spans="1:11" ht="18" customHeight="1" x14ac:dyDescent="0.3">
      <c r="A66" s="11" t="s">
        <v>80</v>
      </c>
      <c r="B66" s="9"/>
      <c r="C66" s="26">
        <v>57825.34</v>
      </c>
      <c r="D66" s="26">
        <v>60442.09</v>
      </c>
      <c r="E66" s="27">
        <f t="shared" si="2"/>
        <v>-2616.75</v>
      </c>
      <c r="F66" s="26">
        <v>60442.09</v>
      </c>
      <c r="G66" s="26">
        <v>0</v>
      </c>
      <c r="I66" s="50">
        <v>0</v>
      </c>
      <c r="K66" s="53">
        <f>SUM(C27:C66)</f>
        <v>1671539.0999999999</v>
      </c>
    </row>
    <row r="67" spans="1:11" ht="18" customHeight="1" x14ac:dyDescent="0.3">
      <c r="A67" s="11"/>
      <c r="B67" s="9"/>
      <c r="C67" s="26"/>
      <c r="D67" s="25"/>
      <c r="E67" s="25"/>
      <c r="F67" s="26"/>
      <c r="G67" s="26">
        <v>0</v>
      </c>
    </row>
    <row r="68" spans="1:11" ht="18" customHeight="1" x14ac:dyDescent="0.3">
      <c r="A68" s="22" t="s">
        <v>74</v>
      </c>
      <c r="B68" s="9"/>
      <c r="C68" s="26"/>
      <c r="D68" s="26"/>
      <c r="E68" s="27"/>
      <c r="F68" s="26"/>
      <c r="G68" s="26">
        <v>0</v>
      </c>
    </row>
    <row r="69" spans="1:11" ht="18" customHeight="1" x14ac:dyDescent="0.3">
      <c r="A69" s="11" t="s">
        <v>50</v>
      </c>
      <c r="B69" s="9"/>
      <c r="C69" s="26">
        <v>14654.03</v>
      </c>
      <c r="D69" s="26">
        <v>11405.22</v>
      </c>
      <c r="E69" s="27">
        <f t="shared" ref="E69:E109" si="8">C69-D69</f>
        <v>3248.8100000000013</v>
      </c>
      <c r="F69" s="26">
        <v>11405.22</v>
      </c>
      <c r="G69" s="26">
        <v>105000</v>
      </c>
      <c r="I69" s="50">
        <v>105000</v>
      </c>
      <c r="J69" s="50">
        <f>I69/12*7</f>
        <v>61250</v>
      </c>
      <c r="K69" s="53"/>
    </row>
    <row r="70" spans="1:11" ht="18" customHeight="1" x14ac:dyDescent="0.3">
      <c r="A70" s="11" t="s">
        <v>75</v>
      </c>
      <c r="B70" s="9"/>
      <c r="C70" s="140">
        <v>629520.54</v>
      </c>
      <c r="D70" s="26">
        <v>1418620.8599999999</v>
      </c>
      <c r="E70" s="27">
        <f t="shared" si="8"/>
        <v>-789100.31999999983</v>
      </c>
      <c r="F70" s="26">
        <v>1418620.8599999999</v>
      </c>
      <c r="G70" s="26">
        <v>1317120.0000000002</v>
      </c>
      <c r="I70" s="50">
        <v>845000</v>
      </c>
      <c r="J70" s="50">
        <f>I70/12*7</f>
        <v>492916.66666666669</v>
      </c>
      <c r="K70" s="53"/>
    </row>
    <row r="71" spans="1:11" ht="18" customHeight="1" x14ac:dyDescent="0.3">
      <c r="A71" s="11" t="s">
        <v>76</v>
      </c>
      <c r="B71" s="9"/>
      <c r="C71" s="140">
        <v>63840</v>
      </c>
      <c r="D71" s="26">
        <v>374560.18</v>
      </c>
      <c r="E71" s="27">
        <f t="shared" si="8"/>
        <v>-310720.18</v>
      </c>
      <c r="F71" s="26">
        <v>374560.18</v>
      </c>
      <c r="G71" s="26">
        <v>374300</v>
      </c>
      <c r="I71" s="50">
        <v>368300</v>
      </c>
      <c r="J71" s="50">
        <f t="shared" ref="J71:J75" si="9">I71/12*7</f>
        <v>214841.66666666669</v>
      </c>
      <c r="K71" s="53"/>
    </row>
    <row r="72" spans="1:11" ht="18" customHeight="1" x14ac:dyDescent="0.3">
      <c r="A72" s="11" t="s">
        <v>77</v>
      </c>
      <c r="B72" s="9"/>
      <c r="C72" s="140">
        <v>68391.600000000006</v>
      </c>
      <c r="D72" s="26">
        <v>171683.87</v>
      </c>
      <c r="E72" s="27">
        <f t="shared" si="8"/>
        <v>-103292.26999999999</v>
      </c>
      <c r="F72" s="26">
        <v>171683.87</v>
      </c>
      <c r="G72" s="26">
        <v>165000.00000000003</v>
      </c>
      <c r="I72" s="50">
        <v>150000</v>
      </c>
      <c r="J72" s="50">
        <f t="shared" si="9"/>
        <v>87500</v>
      </c>
      <c r="K72" s="53"/>
    </row>
    <row r="73" spans="1:11" ht="18" customHeight="1" x14ac:dyDescent="0.3">
      <c r="A73" s="11" t="s">
        <v>78</v>
      </c>
      <c r="B73" s="9"/>
      <c r="C73" s="26">
        <v>17095</v>
      </c>
      <c r="D73" s="26">
        <v>11500</v>
      </c>
      <c r="E73" s="27">
        <f t="shared" si="8"/>
        <v>5595</v>
      </c>
      <c r="F73" s="26">
        <v>11500</v>
      </c>
      <c r="G73" s="26">
        <v>0</v>
      </c>
      <c r="I73" s="50">
        <v>0</v>
      </c>
      <c r="K73" s="53"/>
    </row>
    <row r="74" spans="1:11" ht="18" customHeight="1" x14ac:dyDescent="0.3">
      <c r="A74" s="11" t="s">
        <v>79</v>
      </c>
      <c r="B74" s="9"/>
      <c r="C74" s="26">
        <v>1335</v>
      </c>
      <c r="D74" s="26">
        <v>6365.8</v>
      </c>
      <c r="E74" s="27">
        <f t="shared" si="8"/>
        <v>-5030.8</v>
      </c>
      <c r="F74" s="26">
        <v>6365.8</v>
      </c>
      <c r="G74" s="26">
        <v>6000.0000000000009</v>
      </c>
      <c r="I74" s="50">
        <v>6000</v>
      </c>
      <c r="J74" s="50">
        <f t="shared" si="9"/>
        <v>3500</v>
      </c>
      <c r="K74" s="53"/>
    </row>
    <row r="75" spans="1:11" ht="18" customHeight="1" x14ac:dyDescent="0.3">
      <c r="A75" s="11" t="s">
        <v>171</v>
      </c>
      <c r="B75" s="9"/>
      <c r="C75" s="26">
        <v>23935.48</v>
      </c>
      <c r="D75" s="26">
        <v>32864.51</v>
      </c>
      <c r="E75" s="27">
        <f t="shared" si="8"/>
        <v>-8929.0300000000025</v>
      </c>
      <c r="F75" s="26">
        <v>32864.51</v>
      </c>
      <c r="G75" s="26">
        <v>30000</v>
      </c>
      <c r="I75" s="50">
        <v>30000</v>
      </c>
      <c r="J75" s="50">
        <f t="shared" si="9"/>
        <v>17500</v>
      </c>
      <c r="K75" s="53"/>
    </row>
    <row r="76" spans="1:11" ht="18" customHeight="1" x14ac:dyDescent="0.3">
      <c r="A76" s="11" t="s">
        <v>212</v>
      </c>
      <c r="B76" s="9"/>
      <c r="C76" s="26">
        <v>12720</v>
      </c>
      <c r="D76" s="26">
        <v>12720</v>
      </c>
      <c r="E76" s="26">
        <f t="shared" si="8"/>
        <v>0</v>
      </c>
      <c r="F76" s="122">
        <v>12720</v>
      </c>
      <c r="G76" s="26">
        <v>40000</v>
      </c>
      <c r="I76" s="50">
        <v>0</v>
      </c>
      <c r="K76" s="53"/>
    </row>
    <row r="77" spans="1:11" ht="18" customHeight="1" x14ac:dyDescent="0.3">
      <c r="A77" s="11" t="s">
        <v>81</v>
      </c>
      <c r="B77" s="9"/>
      <c r="C77" s="140">
        <v>10446.75</v>
      </c>
      <c r="D77" s="26">
        <v>46784.76</v>
      </c>
      <c r="E77" s="26">
        <f t="shared" si="8"/>
        <v>-36338.01</v>
      </c>
      <c r="F77" s="122">
        <v>46784.76</v>
      </c>
      <c r="G77" s="26">
        <v>1600000</v>
      </c>
      <c r="I77" s="50">
        <v>1750000</v>
      </c>
      <c r="J77" s="50">
        <f>I77/12*7</f>
        <v>1020833.3333333334</v>
      </c>
      <c r="K77" s="53"/>
    </row>
    <row r="78" spans="1:11" ht="18" customHeight="1" x14ac:dyDescent="0.3">
      <c r="A78" s="11" t="s">
        <v>82</v>
      </c>
      <c r="B78" s="9"/>
      <c r="C78" s="140">
        <v>6178</v>
      </c>
      <c r="D78" s="26">
        <v>23400</v>
      </c>
      <c r="E78" s="26">
        <f t="shared" si="8"/>
        <v>-17222</v>
      </c>
      <c r="F78" s="122">
        <v>23400</v>
      </c>
      <c r="G78" s="26">
        <v>52999.999999999985</v>
      </c>
      <c r="I78" s="50">
        <v>66000</v>
      </c>
      <c r="J78" s="50">
        <f t="shared" ref="J78:J89" si="10">I78/12*7</f>
        <v>38500</v>
      </c>
      <c r="K78" s="53"/>
    </row>
    <row r="79" spans="1:11" ht="18" customHeight="1" x14ac:dyDescent="0.3">
      <c r="A79" s="11" t="s">
        <v>83</v>
      </c>
      <c r="B79" s="9"/>
      <c r="C79" s="140">
        <v>15030</v>
      </c>
      <c r="D79" s="26">
        <v>14250</v>
      </c>
      <c r="E79" s="26">
        <f t="shared" si="8"/>
        <v>780</v>
      </c>
      <c r="F79" s="125">
        <v>14250</v>
      </c>
      <c r="G79" s="26">
        <v>80000</v>
      </c>
      <c r="I79" s="50">
        <v>27000</v>
      </c>
      <c r="J79" s="50">
        <f t="shared" si="10"/>
        <v>15750</v>
      </c>
      <c r="K79" s="53"/>
    </row>
    <row r="80" spans="1:11" ht="18" customHeight="1" x14ac:dyDescent="0.3">
      <c r="A80" s="11" t="s">
        <v>84</v>
      </c>
      <c r="B80" s="9"/>
      <c r="C80" s="140">
        <v>213438.21000000002</v>
      </c>
      <c r="D80" s="26">
        <v>126200</v>
      </c>
      <c r="E80" s="26">
        <f t="shared" si="8"/>
        <v>87238.210000000021</v>
      </c>
      <c r="F80" s="122">
        <v>126200</v>
      </c>
      <c r="G80" s="26">
        <v>84800</v>
      </c>
      <c r="I80" s="50">
        <v>84800</v>
      </c>
      <c r="J80" s="50">
        <f t="shared" si="10"/>
        <v>49466.666666666672</v>
      </c>
      <c r="K80" s="53"/>
    </row>
    <row r="81" spans="1:11" ht="18" customHeight="1" x14ac:dyDescent="0.3">
      <c r="A81" s="11" t="s">
        <v>85</v>
      </c>
      <c r="B81" s="9"/>
      <c r="C81" s="26">
        <v>67116.799999999988</v>
      </c>
      <c r="D81" s="26">
        <v>498341.3</v>
      </c>
      <c r="E81" s="26">
        <f t="shared" si="8"/>
        <v>-431224.5</v>
      </c>
      <c r="F81" s="122">
        <v>498341.3</v>
      </c>
      <c r="G81" s="26">
        <v>579880</v>
      </c>
      <c r="I81" s="50">
        <v>765000</v>
      </c>
      <c r="J81" s="50">
        <f>I81/12*7</f>
        <v>446250</v>
      </c>
      <c r="K81" s="53"/>
    </row>
    <row r="82" spans="1:11" ht="18" hidden="1" customHeight="1" x14ac:dyDescent="0.3">
      <c r="A82" s="11" t="s">
        <v>164</v>
      </c>
      <c r="B82" s="9"/>
      <c r="C82" s="26"/>
      <c r="D82" s="26"/>
      <c r="E82" s="26">
        <f t="shared" si="8"/>
        <v>0</v>
      </c>
      <c r="F82" s="122"/>
      <c r="G82" s="26"/>
      <c r="K82" s="53"/>
    </row>
    <row r="83" spans="1:11" ht="18" customHeight="1" x14ac:dyDescent="0.3">
      <c r="A83" s="11" t="s">
        <v>86</v>
      </c>
      <c r="B83" s="9"/>
      <c r="C83" s="140">
        <v>196759.24</v>
      </c>
      <c r="D83" s="26">
        <v>882673.51</v>
      </c>
      <c r="E83" s="27">
        <f t="shared" si="8"/>
        <v>-685914.27</v>
      </c>
      <c r="F83" s="26">
        <v>882673.51</v>
      </c>
      <c r="G83" s="26">
        <v>1504000</v>
      </c>
      <c r="I83" s="50">
        <v>1280000</v>
      </c>
      <c r="J83" s="50">
        <f t="shared" si="10"/>
        <v>746666.66666666674</v>
      </c>
      <c r="K83" s="53"/>
    </row>
    <row r="84" spans="1:11" ht="18" hidden="1" customHeight="1" x14ac:dyDescent="0.3">
      <c r="A84" s="11" t="s">
        <v>87</v>
      </c>
      <c r="B84" s="9"/>
      <c r="C84" s="140"/>
      <c r="D84" s="26"/>
      <c r="E84" s="27">
        <f t="shared" si="8"/>
        <v>0</v>
      </c>
      <c r="F84" s="26"/>
      <c r="G84" s="26">
        <v>200000</v>
      </c>
      <c r="I84" s="50">
        <v>200000</v>
      </c>
      <c r="J84" s="50">
        <f>I84/12*7</f>
        <v>116666.66666666667</v>
      </c>
      <c r="K84" s="53"/>
    </row>
    <row r="85" spans="1:11" ht="18" customHeight="1" x14ac:dyDescent="0.3">
      <c r="A85" s="11" t="s">
        <v>88</v>
      </c>
      <c r="B85" s="9"/>
      <c r="C85" s="140">
        <v>88674.700000000012</v>
      </c>
      <c r="D85" s="26">
        <v>118710.56</v>
      </c>
      <c r="E85" s="27">
        <f t="shared" si="8"/>
        <v>-30035.859999999986</v>
      </c>
      <c r="F85" s="26">
        <v>118710.56</v>
      </c>
      <c r="G85" s="26">
        <v>52999.999999999985</v>
      </c>
      <c r="I85" s="50">
        <v>84800</v>
      </c>
      <c r="J85" s="50">
        <f t="shared" si="10"/>
        <v>49466.666666666672</v>
      </c>
      <c r="K85" s="53"/>
    </row>
    <row r="86" spans="1:11" ht="18" customHeight="1" x14ac:dyDescent="0.3">
      <c r="A86" s="11" t="s">
        <v>89</v>
      </c>
      <c r="B86" s="9"/>
      <c r="C86" s="26">
        <v>283663.13</v>
      </c>
      <c r="D86" s="26">
        <v>768644.07000000007</v>
      </c>
      <c r="E86" s="27">
        <f t="shared" si="8"/>
        <v>-484980.94000000006</v>
      </c>
      <c r="F86" s="26">
        <v>768644.07000000007</v>
      </c>
      <c r="G86" s="26">
        <v>1722000.0000000002</v>
      </c>
      <c r="I86" s="50">
        <v>2894000</v>
      </c>
      <c r="J86" s="50">
        <f t="shared" si="10"/>
        <v>1688166.6666666665</v>
      </c>
      <c r="K86" s="53"/>
    </row>
    <row r="87" spans="1:11" ht="18" customHeight="1" x14ac:dyDescent="0.3">
      <c r="A87" s="11" t="s">
        <v>90</v>
      </c>
      <c r="B87" s="9"/>
      <c r="C87" s="26">
        <v>322627.26</v>
      </c>
      <c r="D87" s="26">
        <v>881112.57</v>
      </c>
      <c r="E87" s="27">
        <f t="shared" si="8"/>
        <v>-558485.30999999994</v>
      </c>
      <c r="F87" s="26">
        <v>881112.57</v>
      </c>
      <c r="G87" s="26">
        <v>1045000</v>
      </c>
      <c r="I87" s="50">
        <v>1066000</v>
      </c>
      <c r="J87" s="50">
        <f t="shared" si="10"/>
        <v>621833.33333333326</v>
      </c>
      <c r="K87" s="53"/>
    </row>
    <row r="88" spans="1:11" ht="18" customHeight="1" x14ac:dyDescent="0.3">
      <c r="A88" s="11" t="s">
        <v>172</v>
      </c>
      <c r="B88" s="9"/>
      <c r="C88" s="26">
        <v>2305.87</v>
      </c>
      <c r="D88" s="26">
        <v>1015239.0800000001</v>
      </c>
      <c r="E88" s="27">
        <f t="shared" si="8"/>
        <v>-1012933.2100000001</v>
      </c>
      <c r="F88" s="26">
        <v>1015239.0800000001</v>
      </c>
      <c r="G88" s="26"/>
      <c r="K88" s="53"/>
    </row>
    <row r="89" spans="1:11" ht="18" customHeight="1" x14ac:dyDescent="0.3">
      <c r="A89" s="11" t="s">
        <v>91</v>
      </c>
      <c r="B89" s="9"/>
      <c r="C89" s="140">
        <v>0</v>
      </c>
      <c r="D89" s="26">
        <v>3824.15</v>
      </c>
      <c r="E89" s="27">
        <f t="shared" si="8"/>
        <v>-3824.15</v>
      </c>
      <c r="F89" s="26">
        <v>3824.15</v>
      </c>
      <c r="G89" s="26">
        <v>30000.000000000004</v>
      </c>
      <c r="I89" s="50">
        <v>30000</v>
      </c>
      <c r="J89" s="50">
        <f t="shared" si="10"/>
        <v>17500</v>
      </c>
      <c r="K89" s="53"/>
    </row>
    <row r="90" spans="1:11" ht="18" customHeight="1" x14ac:dyDescent="0.3">
      <c r="A90" s="11" t="s">
        <v>196</v>
      </c>
      <c r="B90" s="9"/>
      <c r="C90" s="140">
        <v>1018673.68</v>
      </c>
      <c r="D90" s="26">
        <v>0</v>
      </c>
      <c r="E90" s="27">
        <f t="shared" si="8"/>
        <v>1018673.68</v>
      </c>
      <c r="F90" s="26">
        <v>0</v>
      </c>
      <c r="G90" s="26"/>
      <c r="K90" s="53"/>
    </row>
    <row r="91" spans="1:11" ht="18" customHeight="1" x14ac:dyDescent="0.3">
      <c r="A91" s="11" t="s">
        <v>173</v>
      </c>
      <c r="B91" s="9"/>
      <c r="C91" s="140">
        <v>14335.52</v>
      </c>
      <c r="D91" s="26">
        <v>497894.96</v>
      </c>
      <c r="E91" s="27">
        <f t="shared" si="8"/>
        <v>-483559.44</v>
      </c>
      <c r="F91" s="26">
        <v>497894.96</v>
      </c>
      <c r="G91" s="26"/>
      <c r="K91" s="53"/>
    </row>
    <row r="92" spans="1:11" ht="18" customHeight="1" x14ac:dyDescent="0.3">
      <c r="A92" s="11" t="s">
        <v>174</v>
      </c>
      <c r="B92" s="9"/>
      <c r="C92" s="140">
        <v>371915.44</v>
      </c>
      <c r="D92" s="26">
        <v>413940</v>
      </c>
      <c r="E92" s="27">
        <f t="shared" si="8"/>
        <v>-42024.56</v>
      </c>
      <c r="F92" s="26">
        <v>413940</v>
      </c>
      <c r="G92" s="26"/>
      <c r="K92" s="53"/>
    </row>
    <row r="93" spans="1:11" ht="18" customHeight="1" x14ac:dyDescent="0.3">
      <c r="A93" s="11" t="s">
        <v>185</v>
      </c>
      <c r="B93" s="9"/>
      <c r="C93" s="140">
        <v>137878.21000000002</v>
      </c>
      <c r="D93" s="26">
        <v>0</v>
      </c>
      <c r="E93" s="27">
        <f t="shared" si="8"/>
        <v>137878.21000000002</v>
      </c>
      <c r="F93" s="26">
        <v>0</v>
      </c>
      <c r="G93" s="26"/>
      <c r="K93" s="53"/>
    </row>
    <row r="94" spans="1:11" ht="18" customHeight="1" x14ac:dyDescent="0.3">
      <c r="A94" s="11" t="s">
        <v>194</v>
      </c>
      <c r="B94" s="9"/>
      <c r="C94" s="140">
        <v>641951.16999999993</v>
      </c>
      <c r="D94" s="26">
        <v>0</v>
      </c>
      <c r="E94" s="27">
        <f t="shared" si="8"/>
        <v>641951.16999999993</v>
      </c>
      <c r="F94" s="26">
        <v>0</v>
      </c>
      <c r="G94" s="26"/>
      <c r="K94" s="53"/>
    </row>
    <row r="95" spans="1:11" ht="18" customHeight="1" x14ac:dyDescent="0.3">
      <c r="A95" s="11" t="s">
        <v>195</v>
      </c>
      <c r="B95" s="9"/>
      <c r="C95" s="140">
        <v>1041977.63</v>
      </c>
      <c r="D95" s="26">
        <v>0</v>
      </c>
      <c r="E95" s="27">
        <f t="shared" si="8"/>
        <v>1041977.63</v>
      </c>
      <c r="F95" s="26">
        <v>0</v>
      </c>
      <c r="G95" s="26"/>
      <c r="K95" s="53"/>
    </row>
    <row r="96" spans="1:11" ht="18" customHeight="1" x14ac:dyDescent="0.3">
      <c r="A96" s="11" t="s">
        <v>186</v>
      </c>
      <c r="B96" s="9"/>
      <c r="C96" s="140">
        <v>98379.81</v>
      </c>
      <c r="D96" s="26">
        <v>493337.85</v>
      </c>
      <c r="E96" s="27">
        <f t="shared" si="8"/>
        <v>-394958.04</v>
      </c>
      <c r="F96" s="26">
        <v>493337.85</v>
      </c>
      <c r="G96" s="26">
        <v>1980000</v>
      </c>
      <c r="I96" s="50">
        <v>2160000</v>
      </c>
      <c r="J96" s="50">
        <f>I96/12*7</f>
        <v>1260000</v>
      </c>
      <c r="K96" s="53"/>
    </row>
    <row r="97" spans="1:12" ht="18" customHeight="1" x14ac:dyDescent="0.3">
      <c r="A97" s="11" t="s">
        <v>167</v>
      </c>
      <c r="B97" s="9"/>
      <c r="C97" s="140">
        <v>0</v>
      </c>
      <c r="D97" s="26">
        <v>500177.58</v>
      </c>
      <c r="E97" s="27">
        <f t="shared" si="8"/>
        <v>-500177.58</v>
      </c>
      <c r="F97" s="26">
        <v>500177.58</v>
      </c>
      <c r="G97" s="26"/>
      <c r="K97" s="53"/>
    </row>
    <row r="98" spans="1:12" ht="18" customHeight="1" x14ac:dyDescent="0.3">
      <c r="A98" s="11" t="s">
        <v>191</v>
      </c>
      <c r="B98" s="9"/>
      <c r="C98" s="140">
        <v>548129.05000000005</v>
      </c>
      <c r="D98" s="26">
        <v>714958.27999999991</v>
      </c>
      <c r="E98" s="27">
        <f t="shared" si="8"/>
        <v>-166829.22999999986</v>
      </c>
      <c r="F98" s="26">
        <v>714958.27999999991</v>
      </c>
      <c r="G98" s="26"/>
      <c r="K98" s="53"/>
    </row>
    <row r="99" spans="1:12" ht="18" customHeight="1" x14ac:dyDescent="0.3">
      <c r="A99" s="11" t="s">
        <v>92</v>
      </c>
      <c r="B99" s="9"/>
      <c r="C99" s="140">
        <v>0</v>
      </c>
      <c r="D99" s="26">
        <v>1500820.22</v>
      </c>
      <c r="E99" s="27">
        <f t="shared" si="8"/>
        <v>-1500820.22</v>
      </c>
      <c r="F99" s="26">
        <v>1500820.22</v>
      </c>
      <c r="G99" s="26">
        <v>1500000</v>
      </c>
      <c r="I99" s="50">
        <v>1500000</v>
      </c>
      <c r="J99" s="50">
        <v>1500000</v>
      </c>
      <c r="K99" s="53"/>
    </row>
    <row r="100" spans="1:12" ht="18" customHeight="1" x14ac:dyDescent="0.3">
      <c r="A100" s="11" t="s">
        <v>161</v>
      </c>
      <c r="B100" s="9"/>
      <c r="C100" s="26">
        <v>1006965.55</v>
      </c>
      <c r="D100" s="26">
        <v>881702.41999999993</v>
      </c>
      <c r="E100" s="27">
        <f t="shared" si="8"/>
        <v>125263.13000000012</v>
      </c>
      <c r="F100" s="26">
        <v>881702.41999999993</v>
      </c>
      <c r="G100" s="26">
        <v>1000000</v>
      </c>
      <c r="K100" s="53"/>
    </row>
    <row r="101" spans="1:12" ht="18" customHeight="1" x14ac:dyDescent="0.3">
      <c r="A101" s="11" t="s">
        <v>151</v>
      </c>
      <c r="B101" s="9"/>
      <c r="C101" s="140">
        <v>0</v>
      </c>
      <c r="D101" s="26">
        <v>339873.73</v>
      </c>
      <c r="E101" s="27">
        <f t="shared" si="8"/>
        <v>-339873.73</v>
      </c>
      <c r="F101" s="26">
        <v>339873.73</v>
      </c>
      <c r="G101" s="26"/>
      <c r="K101" s="53"/>
    </row>
    <row r="102" spans="1:12" ht="18" customHeight="1" x14ac:dyDescent="0.3">
      <c r="A102" s="11" t="s">
        <v>175</v>
      </c>
      <c r="B102" s="9"/>
      <c r="C102" s="140">
        <v>0</v>
      </c>
      <c r="D102" s="26">
        <v>731891.3</v>
      </c>
      <c r="E102" s="27">
        <f t="shared" si="8"/>
        <v>-731891.3</v>
      </c>
      <c r="F102" s="26">
        <v>731891.3</v>
      </c>
      <c r="G102" s="26"/>
      <c r="K102" s="53"/>
    </row>
    <row r="103" spans="1:12" ht="18" customHeight="1" x14ac:dyDescent="0.3">
      <c r="A103" s="11" t="s">
        <v>93</v>
      </c>
      <c r="B103" s="9"/>
      <c r="C103" s="140">
        <v>3000</v>
      </c>
      <c r="D103" s="26">
        <v>422757.28</v>
      </c>
      <c r="E103" s="27">
        <f t="shared" si="8"/>
        <v>-419757.28</v>
      </c>
      <c r="F103" s="26">
        <v>422757.28</v>
      </c>
      <c r="G103" s="26">
        <v>0</v>
      </c>
      <c r="I103" s="50">
        <v>400000</v>
      </c>
      <c r="J103" s="50">
        <v>0</v>
      </c>
      <c r="K103" s="53"/>
    </row>
    <row r="104" spans="1:12" ht="18" customHeight="1" x14ac:dyDescent="0.3">
      <c r="A104" s="11" t="s">
        <v>165</v>
      </c>
      <c r="B104" s="9"/>
      <c r="C104" s="140">
        <v>0</v>
      </c>
      <c r="D104" s="26">
        <v>112667.16</v>
      </c>
      <c r="E104" s="27">
        <f t="shared" si="8"/>
        <v>-112667.16</v>
      </c>
      <c r="F104" s="26">
        <v>112667.16</v>
      </c>
      <c r="G104" s="26"/>
      <c r="K104" s="53"/>
    </row>
    <row r="105" spans="1:12" ht="18" customHeight="1" x14ac:dyDescent="0.3">
      <c r="A105" s="11" t="s">
        <v>176</v>
      </c>
      <c r="B105" s="9"/>
      <c r="C105" s="140">
        <v>0</v>
      </c>
      <c r="D105" s="26">
        <v>1000035.3</v>
      </c>
      <c r="E105" s="27">
        <f t="shared" si="8"/>
        <v>-1000035.3</v>
      </c>
      <c r="F105" s="26">
        <v>1000035.3</v>
      </c>
      <c r="G105" s="26"/>
      <c r="K105" s="53"/>
    </row>
    <row r="106" spans="1:12" ht="37.5" x14ac:dyDescent="0.3">
      <c r="A106" s="126" t="s">
        <v>177</v>
      </c>
      <c r="B106" s="9"/>
      <c r="C106" s="140">
        <v>199681.56</v>
      </c>
      <c r="D106" s="142">
        <v>304458.07999999996</v>
      </c>
      <c r="E106" s="27">
        <f t="shared" si="8"/>
        <v>-104776.51999999996</v>
      </c>
      <c r="F106" s="26">
        <v>304458.07999999996</v>
      </c>
      <c r="G106" s="26"/>
      <c r="K106" s="53"/>
    </row>
    <row r="107" spans="1:12" ht="18" customHeight="1" x14ac:dyDescent="0.3">
      <c r="A107" s="11" t="s">
        <v>178</v>
      </c>
      <c r="B107" s="9"/>
      <c r="C107" s="140">
        <v>360000</v>
      </c>
      <c r="D107" s="26">
        <v>720000</v>
      </c>
      <c r="E107" s="27">
        <f t="shared" si="8"/>
        <v>-360000</v>
      </c>
      <c r="F107" s="26">
        <v>720000</v>
      </c>
      <c r="G107" s="26"/>
      <c r="K107" s="53"/>
    </row>
    <row r="108" spans="1:12" ht="18" customHeight="1" x14ac:dyDescent="0.3">
      <c r="A108" s="11" t="s">
        <v>182</v>
      </c>
      <c r="B108" s="9"/>
      <c r="C108" s="140">
        <v>31821.279999999999</v>
      </c>
      <c r="D108" s="26">
        <v>44928.27</v>
      </c>
      <c r="E108" s="27">
        <f t="shared" si="8"/>
        <v>-13106.989999999998</v>
      </c>
      <c r="F108" s="26">
        <v>44928.27</v>
      </c>
      <c r="G108" s="26"/>
      <c r="K108" s="53"/>
    </row>
    <row r="109" spans="1:12" ht="18" customHeight="1" x14ac:dyDescent="0.3">
      <c r="A109" s="11" t="s">
        <v>166</v>
      </c>
      <c r="B109" s="9"/>
      <c r="C109" s="141">
        <v>45060.950000000004</v>
      </c>
      <c r="D109" s="29">
        <v>123523.08</v>
      </c>
      <c r="E109" s="30">
        <f t="shared" si="8"/>
        <v>-78462.13</v>
      </c>
      <c r="F109" s="29">
        <v>123523.08</v>
      </c>
      <c r="G109" s="26"/>
      <c r="K109" s="53">
        <f>SUM(C69:C109)</f>
        <v>7557501.459999999</v>
      </c>
    </row>
    <row r="110" spans="1:12" ht="18" customHeight="1" x14ac:dyDescent="0.3">
      <c r="A110" s="22" t="s">
        <v>94</v>
      </c>
      <c r="B110" s="9"/>
      <c r="C110" s="26">
        <f>SUM(C27:C109)</f>
        <v>9229040.5599999987</v>
      </c>
      <c r="D110" s="25">
        <f>SUM(D27:D109)</f>
        <v>17051984.279999997</v>
      </c>
      <c r="E110" s="25">
        <f>SUM(E27:E109)</f>
        <v>-7822943.7200000007</v>
      </c>
      <c r="F110" s="26">
        <f>SUM(F27:F109)</f>
        <v>17051984.279999997</v>
      </c>
      <c r="G110" s="26">
        <f>SUM(G27:G109)</f>
        <v>15696036.379999999</v>
      </c>
      <c r="K110" s="53"/>
      <c r="L110" s="53"/>
    </row>
    <row r="111" spans="1:12" ht="18" customHeight="1" x14ac:dyDescent="0.3">
      <c r="A111" s="21"/>
      <c r="B111" s="9"/>
      <c r="C111" s="29"/>
      <c r="D111" s="29"/>
      <c r="E111" s="30"/>
      <c r="F111" s="29"/>
      <c r="G111" s="29"/>
    </row>
    <row r="112" spans="1:12" ht="18" customHeight="1" x14ac:dyDescent="0.3">
      <c r="A112" s="10" t="s">
        <v>16</v>
      </c>
      <c r="B112" s="9"/>
      <c r="C112" s="26">
        <f>C24-C110</f>
        <v>0</v>
      </c>
      <c r="D112" s="25">
        <f>D24-D110</f>
        <v>3.6000000052154064</v>
      </c>
      <c r="E112" s="25">
        <v>0</v>
      </c>
      <c r="F112" s="26">
        <f>F24-F110</f>
        <v>3.6000000052154064</v>
      </c>
      <c r="G112" s="26">
        <f>G24-G110</f>
        <v>616231.02000000514</v>
      </c>
    </row>
    <row r="113" spans="1:323" s="12" customFormat="1" ht="18" customHeight="1" x14ac:dyDescent="0.3">
      <c r="A113" s="13" t="s">
        <v>3</v>
      </c>
      <c r="B113" s="14"/>
      <c r="C113" s="29"/>
      <c r="D113" s="29"/>
      <c r="E113" s="30"/>
      <c r="F113" s="29"/>
      <c r="G113" s="29"/>
      <c r="H113" s="31"/>
      <c r="I113" s="52"/>
      <c r="J113" s="52"/>
    </row>
    <row r="114" spans="1:323" ht="18" customHeight="1" x14ac:dyDescent="0.3">
      <c r="A114" s="10" t="s">
        <v>15</v>
      </c>
      <c r="B114" s="14"/>
      <c r="C114" s="32">
        <f>C112-C113</f>
        <v>0</v>
      </c>
      <c r="D114" s="32">
        <f>D112-D113</f>
        <v>3.6000000052154064</v>
      </c>
      <c r="E114" s="32">
        <f t="shared" ref="E114:G114" si="11">E112-E113</f>
        <v>0</v>
      </c>
      <c r="F114" s="32">
        <f t="shared" si="11"/>
        <v>3.6000000052154064</v>
      </c>
      <c r="G114" s="32">
        <f t="shared" si="11"/>
        <v>616231.02000000514</v>
      </c>
      <c r="H114" s="31"/>
      <c r="I114" s="52"/>
      <c r="J114" s="52"/>
      <c r="K114" s="54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  <c r="IR114" s="12"/>
      <c r="IS114" s="12"/>
      <c r="IT114" s="12"/>
      <c r="IU114" s="12"/>
      <c r="IV114" s="12"/>
      <c r="IW114" s="12"/>
      <c r="IX114" s="12"/>
      <c r="IY114" s="12"/>
      <c r="IZ114" s="12"/>
      <c r="JA114" s="12"/>
      <c r="JB114" s="12"/>
      <c r="JC114" s="12"/>
      <c r="JD114" s="12"/>
      <c r="JE114" s="12"/>
      <c r="JF114" s="12"/>
      <c r="JG114" s="12"/>
      <c r="JH114" s="12"/>
      <c r="JI114" s="12"/>
      <c r="JJ114" s="12"/>
      <c r="JK114" s="12"/>
      <c r="JL114" s="12"/>
      <c r="JM114" s="12"/>
      <c r="JN114" s="12"/>
      <c r="JO114" s="12"/>
      <c r="JP114" s="12"/>
      <c r="JQ114" s="12"/>
      <c r="JR114" s="12"/>
      <c r="JS114" s="12"/>
      <c r="JT114" s="12"/>
      <c r="JU114" s="12"/>
      <c r="JV114" s="12"/>
      <c r="JW114" s="12"/>
      <c r="JX114" s="12"/>
      <c r="JY114" s="12"/>
      <c r="JZ114" s="12"/>
      <c r="KA114" s="12"/>
      <c r="KB114" s="12"/>
      <c r="KC114" s="12"/>
      <c r="KD114" s="12"/>
      <c r="KE114" s="12"/>
      <c r="KF114" s="12"/>
      <c r="KG114" s="12"/>
      <c r="KH114" s="12"/>
      <c r="KI114" s="12"/>
      <c r="KJ114" s="12"/>
      <c r="KK114" s="12"/>
      <c r="KL114" s="12"/>
      <c r="KM114" s="12"/>
      <c r="KN114" s="12"/>
      <c r="KO114" s="12"/>
      <c r="KP114" s="12"/>
      <c r="KQ114" s="12"/>
      <c r="KR114" s="12"/>
      <c r="KS114" s="12"/>
      <c r="KT114" s="12"/>
      <c r="KU114" s="12"/>
      <c r="KV114" s="12"/>
      <c r="KW114" s="12"/>
      <c r="KX114" s="12"/>
      <c r="KY114" s="12"/>
      <c r="KZ114" s="12"/>
      <c r="LA114" s="12"/>
      <c r="LB114" s="12"/>
      <c r="LC114" s="12"/>
      <c r="LD114" s="12"/>
      <c r="LE114" s="12"/>
      <c r="LF114" s="12"/>
      <c r="LG114" s="12"/>
      <c r="LH114" s="12"/>
      <c r="LI114" s="12"/>
      <c r="LJ114" s="12"/>
      <c r="LK114" s="12"/>
    </row>
    <row r="115" spans="1:323" ht="18" customHeight="1" x14ac:dyDescent="0.3">
      <c r="A115" s="8" t="s">
        <v>4</v>
      </c>
      <c r="B115" s="9"/>
      <c r="C115" s="29"/>
      <c r="D115" s="28"/>
      <c r="E115" s="28">
        <v>0</v>
      </c>
      <c r="F115" s="29">
        <v>3.6000000052154064</v>
      </c>
      <c r="G115" s="29"/>
    </row>
    <row r="116" spans="1:323" ht="18" customHeight="1" x14ac:dyDescent="0.3">
      <c r="A116" s="10" t="s">
        <v>17</v>
      </c>
      <c r="B116" s="9"/>
      <c r="C116" s="26">
        <f>C114-C115</f>
        <v>0</v>
      </c>
      <c r="D116" s="25">
        <f>D114-D115</f>
        <v>3.6000000052154064</v>
      </c>
      <c r="E116" s="25">
        <f t="shared" ref="E116" si="12">E114-E115</f>
        <v>0</v>
      </c>
      <c r="F116" s="26">
        <f>F114-F115</f>
        <v>0</v>
      </c>
      <c r="G116" s="101">
        <f>G114-G115</f>
        <v>616231.02000000514</v>
      </c>
    </row>
    <row r="117" spans="1:323" ht="18" customHeight="1" x14ac:dyDescent="0.3">
      <c r="A117" s="15" t="s">
        <v>5</v>
      </c>
      <c r="B117" s="16"/>
      <c r="C117" s="29">
        <v>-100003</v>
      </c>
      <c r="D117" s="28">
        <v>-100003</v>
      </c>
      <c r="E117" s="28"/>
      <c r="F117" s="29">
        <v>-100003</v>
      </c>
      <c r="G117" s="29">
        <v>-100003</v>
      </c>
    </row>
    <row r="118" spans="1:323" ht="18" customHeight="1" x14ac:dyDescent="0.3">
      <c r="A118" s="15"/>
      <c r="B118" s="16"/>
      <c r="C118" s="26"/>
      <c r="D118" s="26"/>
      <c r="E118" s="27"/>
      <c r="F118" s="26"/>
      <c r="G118" s="26"/>
    </row>
    <row r="119" spans="1:323" ht="18" customHeight="1" x14ac:dyDescent="0.3">
      <c r="A119" s="12" t="s">
        <v>6</v>
      </c>
      <c r="B119" s="16"/>
      <c r="C119" s="26">
        <v>0</v>
      </c>
      <c r="D119" s="25">
        <v>0</v>
      </c>
      <c r="E119" s="25">
        <v>0</v>
      </c>
      <c r="F119" s="26">
        <v>0</v>
      </c>
      <c r="G119" s="26">
        <v>0</v>
      </c>
    </row>
    <row r="120" spans="1:323" ht="18" customHeight="1" x14ac:dyDescent="0.3">
      <c r="A120" s="12" t="s">
        <v>7</v>
      </c>
      <c r="B120" s="16"/>
      <c r="C120" s="26">
        <v>0</v>
      </c>
      <c r="D120" s="25">
        <v>0</v>
      </c>
      <c r="E120" s="25">
        <v>0</v>
      </c>
      <c r="F120" s="26">
        <v>0</v>
      </c>
      <c r="G120" s="26">
        <v>0</v>
      </c>
    </row>
    <row r="121" spans="1:323" ht="18" customHeight="1" x14ac:dyDescent="0.3">
      <c r="A121" s="15" t="s">
        <v>8</v>
      </c>
      <c r="B121" s="16"/>
      <c r="C121" s="34">
        <f>C116+C117-C119-C120</f>
        <v>-100003</v>
      </c>
      <c r="D121" s="33">
        <f t="shared" ref="D121:G121" si="13">D116+D117-D119-D120</f>
        <v>-99999.399999994785</v>
      </c>
      <c r="E121" s="33">
        <f t="shared" si="13"/>
        <v>0</v>
      </c>
      <c r="F121" s="34">
        <f t="shared" si="13"/>
        <v>-100003</v>
      </c>
      <c r="G121" s="34">
        <f t="shared" si="13"/>
        <v>516228.02000000514</v>
      </c>
    </row>
    <row r="123" spans="1:323" ht="18" customHeight="1" x14ac:dyDescent="0.3">
      <c r="I123" s="23"/>
      <c r="J123" s="23"/>
    </row>
    <row r="124" spans="1:323" ht="18" customHeight="1" x14ac:dyDescent="0.3">
      <c r="C124" s="100"/>
    </row>
    <row r="125" spans="1:323" ht="18" customHeight="1" x14ac:dyDescent="0.3">
      <c r="C125" s="100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60" fitToWidth="2" orientation="portrait" r:id="rId1"/>
  <headerFooter alignWithMargins="0">
    <oddFooter>&amp;L&amp;D&amp;T&amp;C&amp;F&amp;R&amp;A</oddFooter>
  </headerFooter>
  <rowBreaks count="1" manualBreakCount="1">
    <brk id="67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topLeftCell="A24" zoomScale="85" zoomScaleNormal="100" zoomScaleSheetLayoutView="85" workbookViewId="0">
      <selection activeCell="D28" sqref="D28"/>
    </sheetView>
  </sheetViews>
  <sheetFormatPr defaultRowHeight="18.75" x14ac:dyDescent="0.3"/>
  <cols>
    <col min="1" max="1" width="7.28515625" style="35" customWidth="1"/>
    <col min="2" max="3" width="13.42578125" style="35" customWidth="1"/>
    <col min="4" max="4" width="16.5703125" style="35" customWidth="1"/>
    <col min="5" max="5" width="16" style="35" customWidth="1"/>
    <col min="6" max="6" width="19.42578125" style="43" bestFit="1" customWidth="1"/>
    <col min="7" max="7" width="18.5703125" style="103" bestFit="1" customWidth="1"/>
    <col min="8" max="8" width="1.42578125" style="35" customWidth="1"/>
    <col min="9" max="9" width="17.7109375" style="35" customWidth="1"/>
    <col min="10" max="10" width="14.5703125" style="35" bestFit="1" customWidth="1"/>
    <col min="11" max="11" width="18.7109375" style="37" customWidth="1"/>
    <col min="12" max="12" width="13.7109375" style="35" bestFit="1" customWidth="1"/>
    <col min="13" max="13" width="11" style="35" bestFit="1" customWidth="1"/>
    <col min="14" max="16384" width="9.140625" style="35"/>
  </cols>
  <sheetData>
    <row r="1" spans="1:13" x14ac:dyDescent="0.3">
      <c r="A1" s="18" t="s">
        <v>30</v>
      </c>
    </row>
    <row r="2" spans="1:13" x14ac:dyDescent="0.3">
      <c r="A2" s="18" t="s">
        <v>110</v>
      </c>
    </row>
    <row r="3" spans="1:13" x14ac:dyDescent="0.3">
      <c r="A3" s="18"/>
    </row>
    <row r="4" spans="1:13" x14ac:dyDescent="0.3">
      <c r="A4" s="35" t="s">
        <v>111</v>
      </c>
      <c r="B4" s="35" t="s">
        <v>112</v>
      </c>
    </row>
    <row r="5" spans="1:13" x14ac:dyDescent="0.3">
      <c r="B5" s="35" t="s">
        <v>113</v>
      </c>
      <c r="H5" s="39"/>
    </row>
    <row r="6" spans="1:13" x14ac:dyDescent="0.3">
      <c r="H6" s="39"/>
    </row>
    <row r="7" spans="1:13" x14ac:dyDescent="0.3">
      <c r="D7" s="143" t="s">
        <v>114</v>
      </c>
      <c r="E7" s="143"/>
      <c r="F7" s="143"/>
      <c r="G7" s="143"/>
      <c r="H7" s="40"/>
    </row>
    <row r="8" spans="1:13" ht="93.75" x14ac:dyDescent="0.3">
      <c r="D8" s="36" t="s">
        <v>179</v>
      </c>
      <c r="E8" s="36" t="s">
        <v>115</v>
      </c>
      <c r="F8" s="44" t="s">
        <v>116</v>
      </c>
      <c r="G8" s="113" t="s">
        <v>180</v>
      </c>
      <c r="H8" s="41"/>
      <c r="I8" s="110" t="s">
        <v>181</v>
      </c>
      <c r="J8" s="36"/>
    </row>
    <row r="9" spans="1:13" x14ac:dyDescent="0.3">
      <c r="B9" s="35" t="s">
        <v>95</v>
      </c>
      <c r="D9" s="45">
        <v>92281.2</v>
      </c>
      <c r="E9" s="45">
        <v>2580</v>
      </c>
      <c r="F9" s="45"/>
      <c r="G9" s="43">
        <f>D9+E9-F9</f>
        <v>94861.2</v>
      </c>
      <c r="H9" s="106"/>
      <c r="I9" s="107">
        <v>5255.19</v>
      </c>
      <c r="K9" s="38"/>
      <c r="L9" s="103"/>
      <c r="M9" s="103"/>
    </row>
    <row r="10" spans="1:13" x14ac:dyDescent="0.3">
      <c r="B10" s="35" t="s">
        <v>96</v>
      </c>
      <c r="D10" s="45">
        <v>57885.8</v>
      </c>
      <c r="E10" s="45">
        <v>1907</v>
      </c>
      <c r="F10" s="45">
        <v>220</v>
      </c>
      <c r="G10" s="43">
        <f>D10+E10-F10</f>
        <v>59572.800000000003</v>
      </c>
      <c r="H10" s="106"/>
      <c r="I10" s="107">
        <v>11383.98</v>
      </c>
      <c r="J10" s="42"/>
      <c r="K10" s="38"/>
      <c r="L10" s="103"/>
    </row>
    <row r="11" spans="1:13" x14ac:dyDescent="0.3">
      <c r="B11" s="35" t="s">
        <v>97</v>
      </c>
      <c r="D11" s="45">
        <v>149499.25</v>
      </c>
      <c r="E11" s="45">
        <v>3300</v>
      </c>
      <c r="F11" s="45">
        <v>0</v>
      </c>
      <c r="G11" s="43">
        <f t="shared" ref="G11:G14" si="0">D11+E11</f>
        <v>152799.25</v>
      </c>
      <c r="H11" s="106"/>
      <c r="I11" s="107">
        <v>44215.43</v>
      </c>
      <c r="K11" s="38"/>
    </row>
    <row r="12" spans="1:13" x14ac:dyDescent="0.3">
      <c r="B12" s="35" t="s">
        <v>98</v>
      </c>
      <c r="D12" s="45">
        <v>12350.99</v>
      </c>
      <c r="E12" s="45">
        <v>0</v>
      </c>
      <c r="F12" s="45">
        <v>0</v>
      </c>
      <c r="G12" s="43">
        <f t="shared" si="0"/>
        <v>12350.99</v>
      </c>
      <c r="H12" s="106"/>
      <c r="I12" s="107">
        <v>6.99</v>
      </c>
      <c r="K12" s="38"/>
    </row>
    <row r="13" spans="1:13" x14ac:dyDescent="0.3">
      <c r="B13" s="35" t="s">
        <v>99</v>
      </c>
      <c r="D13" s="45">
        <v>147403.20000000001</v>
      </c>
      <c r="E13" s="45"/>
      <c r="F13" s="45">
        <v>0</v>
      </c>
      <c r="G13" s="43">
        <f>D13+E13</f>
        <v>147403.20000000001</v>
      </c>
      <c r="H13" s="106"/>
      <c r="I13" s="107">
        <v>87482.92</v>
      </c>
      <c r="K13" s="38"/>
    </row>
    <row r="14" spans="1:13" x14ac:dyDescent="0.3">
      <c r="B14" s="35" t="s">
        <v>100</v>
      </c>
      <c r="D14" s="45">
        <v>182935.5</v>
      </c>
      <c r="E14" s="45">
        <v>0</v>
      </c>
      <c r="F14" s="45">
        <v>0</v>
      </c>
      <c r="G14" s="43">
        <f t="shared" si="0"/>
        <v>182935.5</v>
      </c>
      <c r="H14" s="106"/>
      <c r="I14" s="107">
        <v>1031</v>
      </c>
      <c r="K14" s="38"/>
    </row>
    <row r="15" spans="1:13" x14ac:dyDescent="0.3">
      <c r="B15" s="35" t="s">
        <v>101</v>
      </c>
      <c r="D15" s="45">
        <v>136718</v>
      </c>
      <c r="E15" s="45">
        <v>0</v>
      </c>
      <c r="F15" s="45">
        <v>3500</v>
      </c>
      <c r="G15" s="43">
        <f>D15+E15-F15</f>
        <v>133218</v>
      </c>
      <c r="H15" s="106"/>
      <c r="I15" s="107">
        <v>2</v>
      </c>
      <c r="K15" s="38"/>
    </row>
    <row r="16" spans="1:13" ht="19.5" thickBot="1" x14ac:dyDescent="0.35">
      <c r="D16" s="46">
        <f t="shared" ref="D16:G16" si="1">SUM(D9:D15)</f>
        <v>779073.94</v>
      </c>
      <c r="E16" s="48">
        <f t="shared" si="1"/>
        <v>7787</v>
      </c>
      <c r="F16" s="46">
        <f t="shared" si="1"/>
        <v>3720</v>
      </c>
      <c r="G16" s="46">
        <f t="shared" si="1"/>
        <v>783140.94</v>
      </c>
      <c r="H16" s="106"/>
      <c r="I16" s="108">
        <f>SUM(I9:I15)</f>
        <v>149377.51</v>
      </c>
    </row>
    <row r="17" spans="1:10" x14ac:dyDescent="0.3">
      <c r="H17" s="39"/>
    </row>
    <row r="19" spans="1:10" hidden="1" x14ac:dyDescent="0.3">
      <c r="A19" s="35" t="s">
        <v>117</v>
      </c>
      <c r="B19" s="35" t="s">
        <v>119</v>
      </c>
    </row>
    <row r="20" spans="1:10" hidden="1" x14ac:dyDescent="0.3">
      <c r="F20" s="47" t="s">
        <v>154</v>
      </c>
      <c r="G20" s="114" t="s">
        <v>155</v>
      </c>
    </row>
    <row r="21" spans="1:10" hidden="1" x14ac:dyDescent="0.3">
      <c r="B21" s="35" t="s">
        <v>152</v>
      </c>
      <c r="F21" s="45">
        <v>0</v>
      </c>
      <c r="G21" s="115">
        <v>0</v>
      </c>
      <c r="I21" s="42"/>
      <c r="J21" s="42"/>
    </row>
    <row r="22" spans="1:10" ht="19.5" hidden="1" thickBot="1" x14ac:dyDescent="0.35">
      <c r="F22" s="46">
        <f>SUM(F21:F21)</f>
        <v>0</v>
      </c>
      <c r="G22" s="116">
        <f>SUM(G21:G21)</f>
        <v>0</v>
      </c>
    </row>
    <row r="23" spans="1:10" hidden="1" x14ac:dyDescent="0.3">
      <c r="G23" s="115"/>
    </row>
    <row r="24" spans="1:10" x14ac:dyDescent="0.3">
      <c r="A24" s="35" t="s">
        <v>117</v>
      </c>
      <c r="B24" s="35" t="s">
        <v>121</v>
      </c>
      <c r="F24" s="45"/>
      <c r="G24" s="115"/>
    </row>
    <row r="25" spans="1:10" x14ac:dyDescent="0.3">
      <c r="F25" s="45"/>
      <c r="G25" s="115"/>
    </row>
    <row r="26" spans="1:10" x14ac:dyDescent="0.3">
      <c r="F26" s="47" t="s">
        <v>218</v>
      </c>
      <c r="G26" s="114" t="s">
        <v>219</v>
      </c>
    </row>
    <row r="27" spans="1:10" x14ac:dyDescent="0.3">
      <c r="B27" s="35" t="s">
        <v>122</v>
      </c>
      <c r="F27" s="45">
        <v>48636</v>
      </c>
      <c r="G27" s="45">
        <v>44862</v>
      </c>
    </row>
    <row r="28" spans="1:10" x14ac:dyDescent="0.3">
      <c r="B28" s="35" t="s">
        <v>156</v>
      </c>
      <c r="F28" s="45"/>
      <c r="G28" s="45">
        <v>2736350</v>
      </c>
    </row>
    <row r="29" spans="1:10" x14ac:dyDescent="0.3">
      <c r="B29" s="35" t="s">
        <v>224</v>
      </c>
      <c r="F29" s="45">
        <v>822299.25</v>
      </c>
      <c r="G29" s="45">
        <v>156212.88</v>
      </c>
    </row>
    <row r="30" spans="1:10" x14ac:dyDescent="0.3">
      <c r="B30" s="35" t="s">
        <v>226</v>
      </c>
      <c r="F30" s="45">
        <v>193229.24</v>
      </c>
      <c r="G30" s="45">
        <v>0</v>
      </c>
    </row>
    <row r="31" spans="1:10" x14ac:dyDescent="0.3">
      <c r="B31" s="35" t="s">
        <v>227</v>
      </c>
      <c r="F31" s="45">
        <v>6000</v>
      </c>
      <c r="G31" s="45">
        <v>0</v>
      </c>
    </row>
    <row r="32" spans="1:10" ht="19.5" thickBot="1" x14ac:dyDescent="0.35">
      <c r="F32" s="48">
        <f>SUM(F27:F31)</f>
        <v>1070164.49</v>
      </c>
      <c r="G32" s="48">
        <f>SUM(G27:G31)</f>
        <v>2937424.88</v>
      </c>
    </row>
    <row r="33" spans="1:11" x14ac:dyDescent="0.3">
      <c r="F33" s="45"/>
      <c r="G33" s="115"/>
    </row>
    <row r="34" spans="1:11" x14ac:dyDescent="0.3">
      <c r="A34" s="35" t="s">
        <v>120</v>
      </c>
      <c r="B34" s="35" t="s">
        <v>124</v>
      </c>
      <c r="F34" s="47"/>
      <c r="G34" s="114"/>
    </row>
    <row r="35" spans="1:11" x14ac:dyDescent="0.3">
      <c r="F35" s="47" t="s">
        <v>218</v>
      </c>
      <c r="G35" s="114" t="s">
        <v>219</v>
      </c>
    </row>
    <row r="36" spans="1:11" x14ac:dyDescent="0.3">
      <c r="B36" s="35" t="s">
        <v>126</v>
      </c>
      <c r="F36" s="45">
        <v>985.94</v>
      </c>
      <c r="G36" s="127">
        <v>532.64</v>
      </c>
    </row>
    <row r="37" spans="1:11" x14ac:dyDescent="0.3">
      <c r="B37" s="35" t="s">
        <v>125</v>
      </c>
      <c r="F37" s="45"/>
      <c r="G37" s="45"/>
      <c r="K37" s="37">
        <v>1188785.6100000001</v>
      </c>
    </row>
    <row r="38" spans="1:11" x14ac:dyDescent="0.3">
      <c r="B38" s="35" t="s">
        <v>127</v>
      </c>
      <c r="F38" s="45">
        <v>1271630.58</v>
      </c>
      <c r="G38" s="45">
        <v>765299.99</v>
      </c>
    </row>
    <row r="39" spans="1:11" x14ac:dyDescent="0.3">
      <c r="B39" s="35" t="s">
        <v>128</v>
      </c>
      <c r="F39" s="45">
        <v>5472107.1600000001</v>
      </c>
      <c r="G39" s="45">
        <v>2098353.9900000002</v>
      </c>
    </row>
    <row r="40" spans="1:11" ht="19.5" thickBot="1" x14ac:dyDescent="0.35">
      <c r="F40" s="48">
        <f>SUM(F36:F39)</f>
        <v>6744723.6799999997</v>
      </c>
      <c r="G40" s="48">
        <f>SUM(G36:G39)</f>
        <v>2864186.62</v>
      </c>
    </row>
    <row r="42" spans="1:11" x14ac:dyDescent="0.3">
      <c r="A42" s="35" t="s">
        <v>123</v>
      </c>
      <c r="B42" s="35" t="s">
        <v>131</v>
      </c>
    </row>
    <row r="43" spans="1:11" x14ac:dyDescent="0.3">
      <c r="F43" s="47" t="s">
        <v>218</v>
      </c>
      <c r="G43" s="114" t="s">
        <v>219</v>
      </c>
    </row>
    <row r="45" spans="1:11" x14ac:dyDescent="0.3">
      <c r="B45" s="35" t="s">
        <v>132</v>
      </c>
      <c r="F45" s="43">
        <v>444.8</v>
      </c>
      <c r="G45" s="43">
        <v>532.79999999999995</v>
      </c>
    </row>
    <row r="46" spans="1:11" x14ac:dyDescent="0.3">
      <c r="B46" s="35" t="s">
        <v>133</v>
      </c>
      <c r="F46" s="43">
        <v>799876.35</v>
      </c>
      <c r="G46" s="43">
        <v>508731.98</v>
      </c>
    </row>
    <row r="47" spans="1:11" ht="19.5" thickBot="1" x14ac:dyDescent="0.35">
      <c r="F47" s="46">
        <f>SUM(F45:F46)</f>
        <v>800321.15</v>
      </c>
      <c r="G47" s="46">
        <f>SUM(G45:G46)</f>
        <v>509264.77999999997</v>
      </c>
    </row>
    <row r="49" spans="1:10" x14ac:dyDescent="0.3">
      <c r="A49" s="35" t="s">
        <v>129</v>
      </c>
      <c r="B49" s="35" t="s">
        <v>135</v>
      </c>
    </row>
    <row r="50" spans="1:10" x14ac:dyDescent="0.3">
      <c r="F50" s="47" t="s">
        <v>218</v>
      </c>
      <c r="G50" s="114" t="s">
        <v>219</v>
      </c>
    </row>
    <row r="51" spans="1:10" x14ac:dyDescent="0.3">
      <c r="B51" s="35" t="s">
        <v>136</v>
      </c>
      <c r="F51" s="43">
        <v>5460356.0800000001</v>
      </c>
      <c r="G51" s="43">
        <v>5843817.2699999996</v>
      </c>
    </row>
    <row r="52" spans="1:10" x14ac:dyDescent="0.3">
      <c r="B52" s="35" t="s">
        <v>220</v>
      </c>
      <c r="F52" s="49">
        <v>11738425</v>
      </c>
      <c r="G52" s="49">
        <v>16542290</v>
      </c>
    </row>
    <row r="53" spans="1:10" x14ac:dyDescent="0.3">
      <c r="B53" s="35" t="s">
        <v>137</v>
      </c>
      <c r="F53" s="43">
        <f>SUM(F51:F52)</f>
        <v>17198781.079999998</v>
      </c>
      <c r="G53" s="43">
        <f>SUM(G51:G52)</f>
        <v>22386107.27</v>
      </c>
    </row>
    <row r="54" spans="1:10" x14ac:dyDescent="0.3">
      <c r="G54" s="43"/>
    </row>
    <row r="55" spans="1:10" x14ac:dyDescent="0.3">
      <c r="B55" s="35" t="s">
        <v>138</v>
      </c>
      <c r="F55" s="49">
        <v>3480.95</v>
      </c>
      <c r="G55" s="49">
        <v>748.06999999999994</v>
      </c>
    </row>
    <row r="56" spans="1:10" x14ac:dyDescent="0.3">
      <c r="F56" s="106"/>
      <c r="G56" s="106"/>
    </row>
    <row r="57" spans="1:10" x14ac:dyDescent="0.3">
      <c r="B57" s="35" t="s">
        <v>157</v>
      </c>
      <c r="F57" s="106">
        <f>F53+F55</f>
        <v>17202262.029999997</v>
      </c>
      <c r="G57" s="106">
        <f>G53+G55</f>
        <v>22386855.34</v>
      </c>
    </row>
    <row r="58" spans="1:10" x14ac:dyDescent="0.3">
      <c r="F58" s="106"/>
      <c r="G58" s="106"/>
    </row>
    <row r="59" spans="1:10" x14ac:dyDescent="0.3">
      <c r="B59" s="35" t="s">
        <v>197</v>
      </c>
      <c r="F59" s="49">
        <v>942024.56</v>
      </c>
      <c r="G59" s="49">
        <v>0</v>
      </c>
    </row>
    <row r="60" spans="1:10" x14ac:dyDescent="0.3">
      <c r="F60" s="43">
        <f>F57-F59</f>
        <v>16260237.469999997</v>
      </c>
      <c r="G60" s="43">
        <f>G57-G59</f>
        <v>22386855.34</v>
      </c>
    </row>
    <row r="61" spans="1:10" x14ac:dyDescent="0.3">
      <c r="B61" s="35" t="s">
        <v>139</v>
      </c>
      <c r="G61" s="43"/>
    </row>
    <row r="62" spans="1:10" x14ac:dyDescent="0.3">
      <c r="C62" s="35" t="s">
        <v>140</v>
      </c>
      <c r="F62" s="43">
        <v>73753.17</v>
      </c>
      <c r="G62" s="43">
        <v>115379.59000000001</v>
      </c>
    </row>
    <row r="63" spans="1:10" x14ac:dyDescent="0.3">
      <c r="C63" s="35" t="s">
        <v>187</v>
      </c>
      <c r="F63" s="43">
        <v>58800</v>
      </c>
      <c r="G63" s="43">
        <v>7000</v>
      </c>
    </row>
    <row r="64" spans="1:10" x14ac:dyDescent="0.3">
      <c r="C64" s="35" t="s">
        <v>143</v>
      </c>
      <c r="F64" s="49">
        <v>1459</v>
      </c>
      <c r="G64" s="49">
        <v>9413.1999999999989</v>
      </c>
      <c r="J64" s="43"/>
    </row>
    <row r="65" spans="1:11" x14ac:dyDescent="0.3">
      <c r="C65" s="35" t="s">
        <v>141</v>
      </c>
      <c r="F65" s="43">
        <f>SUM(F62:F64)</f>
        <v>134012.16999999998</v>
      </c>
      <c r="G65" s="43">
        <f>SUM(G62:G64)</f>
        <v>131792.79</v>
      </c>
    </row>
    <row r="66" spans="1:11" x14ac:dyDescent="0.3">
      <c r="G66" s="43"/>
    </row>
    <row r="67" spans="1:11" x14ac:dyDescent="0.3">
      <c r="B67" s="35" t="s">
        <v>32</v>
      </c>
      <c r="G67" s="43"/>
    </row>
    <row r="68" spans="1:11" x14ac:dyDescent="0.3">
      <c r="C68" s="35" t="s">
        <v>142</v>
      </c>
      <c r="F68" s="43">
        <v>-367.3</v>
      </c>
      <c r="G68" s="43">
        <v>-6305.38</v>
      </c>
    </row>
    <row r="69" spans="1:11" x14ac:dyDescent="0.3">
      <c r="C69" s="35" t="s">
        <v>144</v>
      </c>
      <c r="F69" s="43">
        <v>-1671539.1</v>
      </c>
      <c r="G69" s="43">
        <v>-1830118.33</v>
      </c>
    </row>
    <row r="70" spans="1:11" x14ac:dyDescent="0.3">
      <c r="C70" s="35" t="s">
        <v>145</v>
      </c>
      <c r="F70" s="43">
        <v>-7557501.46</v>
      </c>
      <c r="G70" s="43">
        <v>-15221865.949999999</v>
      </c>
      <c r="I70" s="43"/>
    </row>
    <row r="71" spans="1:11" x14ac:dyDescent="0.3">
      <c r="C71" s="35" t="s">
        <v>158</v>
      </c>
      <c r="F71" s="49">
        <v>0</v>
      </c>
      <c r="G71" s="49">
        <v>-3</v>
      </c>
    </row>
    <row r="72" spans="1:11" x14ac:dyDescent="0.3">
      <c r="C72" s="35" t="s">
        <v>146</v>
      </c>
      <c r="F72" s="43">
        <f>SUM(F68:F71)</f>
        <v>-9229407.8599999994</v>
      </c>
      <c r="G72" s="43">
        <f>SUM(G68:G71)</f>
        <v>-17058292.66</v>
      </c>
    </row>
    <row r="73" spans="1:11" x14ac:dyDescent="0.3">
      <c r="G73" s="43"/>
    </row>
    <row r="74" spans="1:11" x14ac:dyDescent="0.3">
      <c r="B74" s="35" t="s">
        <v>221</v>
      </c>
      <c r="F74" s="43">
        <v>-9095395.6899999995</v>
      </c>
      <c r="G74" s="43">
        <v>-16926499.260000002</v>
      </c>
    </row>
    <row r="75" spans="1:11" ht="19.5" thickBot="1" x14ac:dyDescent="0.35">
      <c r="B75" s="35" t="s">
        <v>222</v>
      </c>
      <c r="F75" s="46">
        <f>F53+F55+F74-F59</f>
        <v>7164841.7799999975</v>
      </c>
      <c r="G75" s="46">
        <f>G53+G55+G74-G59</f>
        <v>5460356.0799999982</v>
      </c>
      <c r="I75" s="42"/>
      <c r="J75" s="103"/>
      <c r="K75" s="37">
        <v>5499247.7000000002</v>
      </c>
    </row>
    <row r="76" spans="1:11" x14ac:dyDescent="0.3">
      <c r="K76" s="37">
        <f>K75-F75</f>
        <v>-1665594.0799999973</v>
      </c>
    </row>
    <row r="77" spans="1:11" x14ac:dyDescent="0.3">
      <c r="A77" s="35" t="s">
        <v>134</v>
      </c>
      <c r="B77" s="35" t="s">
        <v>147</v>
      </c>
      <c r="F77" s="47" t="s">
        <v>218</v>
      </c>
      <c r="G77" s="114" t="s">
        <v>219</v>
      </c>
    </row>
    <row r="79" spans="1:11" x14ac:dyDescent="0.3">
      <c r="B79" s="35" t="s">
        <v>223</v>
      </c>
      <c r="E79" s="35" t="s">
        <v>149</v>
      </c>
      <c r="F79" s="43">
        <v>70901.930000000008</v>
      </c>
      <c r="G79" s="43">
        <v>111926.29999999999</v>
      </c>
    </row>
    <row r="80" spans="1:11" x14ac:dyDescent="0.3">
      <c r="B80" s="35" t="s">
        <v>148</v>
      </c>
      <c r="E80" s="35" t="s">
        <v>149</v>
      </c>
      <c r="F80" s="49">
        <v>2851.2400000000002</v>
      </c>
      <c r="G80" s="49">
        <v>3453.2900000000009</v>
      </c>
    </row>
    <row r="81" spans="2:7" ht="19.5" thickBot="1" x14ac:dyDescent="0.35">
      <c r="F81" s="46">
        <f>SUM(F79:F80)</f>
        <v>73753.170000000013</v>
      </c>
      <c r="G81" s="46">
        <f>SUM(G79:G80)</f>
        <v>115379.59</v>
      </c>
    </row>
    <row r="82" spans="2:7" x14ac:dyDescent="0.3">
      <c r="B82" s="129"/>
    </row>
    <row r="87" spans="2:7" x14ac:dyDescent="0.3">
      <c r="E87" s="42"/>
    </row>
    <row r="88" spans="2:7" x14ac:dyDescent="0.3">
      <c r="E88" s="42"/>
    </row>
    <row r="90" spans="2:7" x14ac:dyDescent="0.3">
      <c r="E90" s="42"/>
    </row>
  </sheetData>
  <mergeCells count="1">
    <mergeCell ref="D7:G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1" manualBreakCount="1">
    <brk id="4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B2E52-9C83-4CE3-A1B9-5222BD834CD0}">
  <dimension ref="A1:E12"/>
  <sheetViews>
    <sheetView workbookViewId="0">
      <selection activeCell="A10" sqref="A10"/>
    </sheetView>
  </sheetViews>
  <sheetFormatPr defaultRowHeight="12.75" x14ac:dyDescent="0.2"/>
  <cols>
    <col min="1" max="1" width="14.5703125" style="130" customWidth="1"/>
    <col min="2" max="2" width="29.42578125" style="130" customWidth="1"/>
    <col min="3" max="3" width="12.5703125" style="130" customWidth="1"/>
    <col min="4" max="4" width="13.42578125" style="130" customWidth="1"/>
    <col min="5" max="5" width="15.7109375" style="130" customWidth="1"/>
    <col min="6" max="16384" width="9.140625" style="130"/>
  </cols>
  <sheetData>
    <row r="1" spans="1:5" ht="18.75" x14ac:dyDescent="0.3">
      <c r="A1" s="104" t="s">
        <v>30</v>
      </c>
    </row>
    <row r="2" spans="1:5" ht="18.75" x14ac:dyDescent="0.3">
      <c r="A2" s="104" t="s">
        <v>199</v>
      </c>
    </row>
    <row r="4" spans="1:5" s="137" customFormat="1" ht="31.5" customHeight="1" x14ac:dyDescent="0.2">
      <c r="A4" s="135" t="s">
        <v>200</v>
      </c>
      <c r="B4" s="135" t="s">
        <v>201</v>
      </c>
      <c r="C4" s="138" t="s">
        <v>209</v>
      </c>
      <c r="D4" s="135" t="s">
        <v>202</v>
      </c>
      <c r="E4" s="135" t="s">
        <v>203</v>
      </c>
    </row>
    <row r="5" spans="1:5" s="132" customFormat="1" ht="18.75" customHeight="1" x14ac:dyDescent="0.2">
      <c r="A5" s="133">
        <v>43949</v>
      </c>
      <c r="B5" s="131" t="s">
        <v>204</v>
      </c>
      <c r="C5" s="134">
        <v>1200</v>
      </c>
      <c r="D5" s="131">
        <v>11</v>
      </c>
      <c r="E5" s="134">
        <f>C5*D5</f>
        <v>13200</v>
      </c>
    </row>
    <row r="6" spans="1:5" s="132" customFormat="1" ht="18.75" customHeight="1" x14ac:dyDescent="0.2">
      <c r="A6" s="133">
        <v>43978</v>
      </c>
      <c r="B6" s="131" t="s">
        <v>205</v>
      </c>
      <c r="C6" s="134">
        <v>1200</v>
      </c>
      <c r="D6" s="131">
        <v>11</v>
      </c>
      <c r="E6" s="134">
        <f t="shared" ref="E6:E10" si="0">C6*D6</f>
        <v>13200</v>
      </c>
    </row>
    <row r="7" spans="1:5" s="132" customFormat="1" ht="18.75" customHeight="1" x14ac:dyDescent="0.2">
      <c r="A7" s="133">
        <v>44014</v>
      </c>
      <c r="B7" s="131" t="s">
        <v>206</v>
      </c>
      <c r="C7" s="134">
        <v>1200</v>
      </c>
      <c r="D7" s="131">
        <v>11</v>
      </c>
      <c r="E7" s="134">
        <f t="shared" si="0"/>
        <v>13200</v>
      </c>
    </row>
    <row r="8" spans="1:5" s="132" customFormat="1" ht="18.75" customHeight="1" x14ac:dyDescent="0.2">
      <c r="A8" s="133">
        <v>44040</v>
      </c>
      <c r="B8" s="131" t="s">
        <v>207</v>
      </c>
      <c r="C8" s="134">
        <v>600</v>
      </c>
      <c r="D8" s="131">
        <v>11</v>
      </c>
      <c r="E8" s="134">
        <f t="shared" si="0"/>
        <v>6600</v>
      </c>
    </row>
    <row r="9" spans="1:5" s="132" customFormat="1" ht="18.75" customHeight="1" x14ac:dyDescent="0.2">
      <c r="A9" s="133">
        <v>44077</v>
      </c>
      <c r="B9" s="131" t="s">
        <v>208</v>
      </c>
      <c r="C9" s="134">
        <v>600</v>
      </c>
      <c r="D9" s="131">
        <v>10</v>
      </c>
      <c r="E9" s="134">
        <f t="shared" si="0"/>
        <v>6000</v>
      </c>
    </row>
    <row r="10" spans="1:5" s="132" customFormat="1" ht="18.75" customHeight="1" x14ac:dyDescent="0.2">
      <c r="A10" s="133"/>
      <c r="B10" s="131" t="s">
        <v>211</v>
      </c>
      <c r="C10" s="134">
        <v>600</v>
      </c>
      <c r="D10" s="131">
        <v>11</v>
      </c>
      <c r="E10" s="134">
        <f t="shared" si="0"/>
        <v>6600</v>
      </c>
    </row>
    <row r="11" spans="1:5" s="137" customFormat="1" ht="18.75" customHeight="1" x14ac:dyDescent="0.2">
      <c r="A11" s="135"/>
      <c r="B11" s="135" t="s">
        <v>210</v>
      </c>
      <c r="C11" s="136"/>
      <c r="D11" s="135"/>
      <c r="E11" s="136">
        <f>SUM(E5:E10)</f>
        <v>58800</v>
      </c>
    </row>
    <row r="12" spans="1:5" s="132" customForma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F10 -BS</vt:lpstr>
      <vt:lpstr>F20 IS</vt:lpstr>
      <vt:lpstr>NTC</vt:lpstr>
      <vt:lpstr>Sheet1</vt:lpstr>
      <vt:lpstr>'F10 -BS'!Print_Area</vt:lpstr>
      <vt:lpstr>'F20 IS'!Print_Area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2020-12-09T09:09:00Z</cp:lastPrinted>
  <dcterms:created xsi:type="dcterms:W3CDTF">2010-03-24T00:51:31Z</dcterms:created>
  <dcterms:modified xsi:type="dcterms:W3CDTF">2021-03-25T08:50:17Z</dcterms:modified>
</cp:coreProperties>
</file>