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55" yWindow="195" windowWidth="23745" windowHeight="538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L15" i="1" l="1"/>
  <c r="AO17" i="1"/>
  <c r="AL16" i="1"/>
  <c r="AL28" i="1" l="1"/>
  <c r="AL19" i="1"/>
  <c r="AL21" i="1" s="1"/>
  <c r="AL17" i="1"/>
  <c r="AL12" i="1"/>
  <c r="AL25" i="1"/>
  <c r="AL8" i="1"/>
  <c r="AL7" i="1"/>
  <c r="AQ42" i="1" l="1"/>
  <c r="AO42" i="1"/>
  <c r="AL42" i="1" s="1"/>
  <c r="AN41" i="1"/>
  <c r="AL41" i="1" s="1"/>
  <c r="AL18" i="1"/>
  <c r="AM37" i="1"/>
  <c r="AQ37" i="1"/>
  <c r="AP37" i="1"/>
  <c r="AO37" i="1"/>
  <c r="AN37" i="1"/>
  <c r="AM12" i="1"/>
  <c r="AN21" i="1"/>
  <c r="AQ21" i="1"/>
  <c r="AP21" i="1"/>
  <c r="AO21" i="1"/>
  <c r="AM21" i="1"/>
  <c r="AM23" i="1" s="1"/>
  <c r="AM26" i="1" s="1"/>
  <c r="AQ12" i="1"/>
  <c r="AP12" i="1"/>
  <c r="AO12" i="1"/>
  <c r="AN12" i="1"/>
  <c r="AG12" i="1"/>
  <c r="AK42" i="1"/>
  <c r="AS41" i="1"/>
  <c r="AR42" i="1"/>
  <c r="AF41" i="1"/>
  <c r="AG41" i="1"/>
  <c r="AO23" i="1" l="1"/>
  <c r="AQ23" i="1"/>
  <c r="AP23" i="1"/>
  <c r="AN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42" i="1" l="1"/>
  <c r="AF8" i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U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V49" i="1" l="1"/>
  <c r="AU49" i="1"/>
  <c r="AS49" i="1"/>
  <c r="AR49" i="1"/>
  <c r="AF48" i="1"/>
  <c r="I48" i="1"/>
  <c r="D41" i="1"/>
  <c r="D28" i="1" l="1"/>
  <c r="D29" i="1"/>
  <c r="D27" i="1"/>
  <c r="D15" i="1"/>
  <c r="D21" i="1" s="1"/>
  <c r="AV21" i="1" l="1"/>
  <c r="AU21" i="1"/>
  <c r="AT21" i="1"/>
  <c r="AS21" i="1"/>
  <c r="AR21" i="1"/>
  <c r="Z21" i="1"/>
  <c r="Z23" i="1" s="1"/>
  <c r="I21" i="1"/>
  <c r="I23" i="1" s="1"/>
  <c r="H21" i="1"/>
  <c r="G21" i="1"/>
  <c r="F21" i="1"/>
  <c r="D42" i="1" l="1"/>
  <c r="AV34" i="1"/>
  <c r="AT34" i="1"/>
  <c r="AT37" i="1" s="1"/>
  <c r="AU34" i="1" s="1"/>
  <c r="AS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AV12" i="1"/>
  <c r="AV23" i="1" s="1"/>
  <c r="AU12" i="1"/>
  <c r="AT12" i="1"/>
  <c r="AT23" i="1" s="1"/>
  <c r="AS12" i="1"/>
  <c r="AR12" i="1"/>
  <c r="AL23" i="1"/>
  <c r="D9" i="1"/>
  <c r="D12" i="1" s="1"/>
  <c r="AL26" i="1" l="1"/>
  <c r="AL30" i="1" s="1"/>
  <c r="AR23" i="1"/>
  <c r="AS23" i="1"/>
  <c r="AU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S46" i="1"/>
  <c r="AS50" i="1" s="1"/>
  <c r="V25" i="1" l="1"/>
  <c r="V26" i="1" s="1"/>
  <c r="P25" i="1"/>
  <c r="AT46" i="1"/>
  <c r="AT50" i="1" s="1"/>
  <c r="AS54" i="1"/>
  <c r="V30" i="1" l="1"/>
  <c r="V52" i="1" s="1"/>
  <c r="P26" i="1"/>
  <c r="P30" i="1" s="1"/>
  <c r="AT54" i="1"/>
  <c r="AU46" i="1"/>
  <c r="AU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U54" i="1"/>
  <c r="AV46" i="1"/>
  <c r="AV50" i="1" s="1"/>
  <c r="AV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AG26" i="1" s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F26" i="1" l="1"/>
  <c r="AF30" i="1" s="1"/>
  <c r="AG30" i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G52" i="1" l="1"/>
  <c r="AH25" i="1"/>
  <c r="AH26" i="1" s="1"/>
  <c r="AH30" i="1" s="1"/>
  <c r="W53" i="1"/>
  <c r="W55" i="1" s="1"/>
  <c r="AF52" i="1"/>
  <c r="Y40" i="1"/>
  <c r="X55" i="1"/>
  <c r="AH52" i="1" l="1"/>
  <c r="AI25" i="1"/>
  <c r="AM25" i="1"/>
  <c r="AM30" i="1" s="1"/>
  <c r="AI26" i="1"/>
  <c r="AI30" i="1" s="1"/>
  <c r="AJ25" i="1" s="1"/>
  <c r="AJ26" i="1" s="1"/>
  <c r="AJ30" i="1" s="1"/>
  <c r="Y43" i="1"/>
  <c r="AA40" i="1" s="1"/>
  <c r="AA43" i="1" s="1"/>
  <c r="AA53" i="1" s="1"/>
  <c r="AL52" i="1" l="1"/>
  <c r="AM52" i="1"/>
  <c r="AN25" i="1"/>
  <c r="AI52" i="1"/>
  <c r="AK25" i="1"/>
  <c r="AK26" i="1" s="1"/>
  <c r="AK30" i="1" s="1"/>
  <c r="AK52" i="1" s="1"/>
  <c r="AJ52" i="1"/>
  <c r="Y53" i="1"/>
  <c r="Y55" i="1" s="1"/>
  <c r="AN26" i="1" l="1"/>
  <c r="AN30" i="1" s="1"/>
  <c r="AA55" i="1"/>
  <c r="AB40" i="1"/>
  <c r="AB43" i="1" s="1"/>
  <c r="AO25" i="1" l="1"/>
  <c r="AO26" i="1" s="1"/>
  <c r="AO30" i="1" s="1"/>
  <c r="AN52" i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R26" i="1" s="1"/>
  <c r="AR30" i="1" s="1"/>
  <c r="AQ52" i="1"/>
  <c r="AF43" i="1"/>
  <c r="AL40" i="1" s="1"/>
  <c r="AS25" i="1" l="1"/>
  <c r="AS26" i="1" s="1"/>
  <c r="AS30" i="1" s="1"/>
  <c r="AR52" i="1"/>
  <c r="AL43" i="1"/>
  <c r="AM40" i="1"/>
  <c r="AM43" i="1" s="1"/>
  <c r="AG43" i="1"/>
  <c r="AG53" i="1" s="1"/>
  <c r="AG55" i="1" s="1"/>
  <c r="AF53" i="1"/>
  <c r="AF55" i="1" s="1"/>
  <c r="AL53" i="1"/>
  <c r="AL55" i="1" s="1"/>
  <c r="AR40" i="1"/>
  <c r="AR43" i="1" s="1"/>
  <c r="AT25" i="1" l="1"/>
  <c r="AT26" i="1" s="1"/>
  <c r="AT30" i="1" s="1"/>
  <c r="AS52" i="1"/>
  <c r="AM53" i="1"/>
  <c r="AM55" i="1" s="1"/>
  <c r="AN40" i="1"/>
  <c r="AN43" i="1" s="1"/>
  <c r="AH40" i="1"/>
  <c r="AH43" i="1" s="1"/>
  <c r="AH53" i="1" s="1"/>
  <c r="AH55" i="1" s="1"/>
  <c r="AR53" i="1"/>
  <c r="AR55" i="1" s="1"/>
  <c r="AS40" i="1"/>
  <c r="AS43" i="1" s="1"/>
  <c r="AT52" i="1" l="1"/>
  <c r="AU25" i="1"/>
  <c r="AU26" i="1" s="1"/>
  <c r="AU30" i="1" s="1"/>
  <c r="AN53" i="1"/>
  <c r="AN55" i="1" s="1"/>
  <c r="AO40" i="1"/>
  <c r="AO43" i="1" s="1"/>
  <c r="AP40" i="1" s="1"/>
  <c r="AI40" i="1"/>
  <c r="AI43" i="1" s="1"/>
  <c r="AI53" i="1" s="1"/>
  <c r="AI55" i="1" s="1"/>
  <c r="AT40" i="1"/>
  <c r="AT43" i="1" s="1"/>
  <c r="AS53" i="1"/>
  <c r="AS55" i="1" s="1"/>
  <c r="AU52" i="1" l="1"/>
  <c r="AV25" i="1"/>
  <c r="AV26" i="1" s="1"/>
  <c r="AV30" i="1" s="1"/>
  <c r="AV52" i="1" s="1"/>
  <c r="AO53" i="1"/>
  <c r="AO55" i="1" s="1"/>
  <c r="AP43" i="1"/>
  <c r="AJ40" i="1"/>
  <c r="AJ43" i="1" s="1"/>
  <c r="AK40" i="1" s="1"/>
  <c r="AU40" i="1"/>
  <c r="AU43" i="1" s="1"/>
  <c r="AT53" i="1"/>
  <c r="AT55" i="1" s="1"/>
  <c r="AJ53" i="1"/>
  <c r="AJ55" i="1" s="1"/>
  <c r="AQ40" i="1" l="1"/>
  <c r="AQ43" i="1" s="1"/>
  <c r="AQ53" i="1" s="1"/>
  <c r="AQ55" i="1" s="1"/>
  <c r="AP53" i="1"/>
  <c r="AP55" i="1" s="1"/>
  <c r="AK43" i="1"/>
  <c r="AK53" i="1" s="1"/>
  <c r="AK55" i="1" s="1"/>
  <c r="AV40" i="1"/>
  <c r="AV43" i="1" s="1"/>
  <c r="AV53" i="1" s="1"/>
  <c r="AV55" i="1" s="1"/>
  <c r="AU53" i="1"/>
  <c r="AU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<sst xmlns="http://schemas.openxmlformats.org/spreadsheetml/2006/main" count="134" uniqueCount="58">
  <si>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</si>
  <si>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</si>
  <si>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</si>
  <si>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</si>
  <si>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</si>
  <si>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</si>
  <si>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</si>
  <si>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</si>
  <si>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</si>
  <si>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</si>
  <si>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</si>
  <si>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</si>
  <si>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</si>
  <si>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</si>
  <si>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</si>
  <si>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</si>
  <si>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</si>
  <si>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</si>
  <si>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</si>
  <si>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</si>
  <si>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</si>
  <si>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</si>
  <si>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</si>
  <si>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</si>
  <si>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</si>
  <si>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</si>
  <si>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</si>
  <si>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</si>
  <si>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</si>
  <si>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</si>
  <si>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</si>
  <si>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</si>
  <si>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</si>
  <si>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</si>
  <si>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</si>
  <si>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</si>
  <si>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</si>
  <si>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</si>
  <si>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</si>
  <si>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</si>
  <si>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</si>
  <si>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</si>
  <si>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</si>
  <si>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</si>
  <si>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</si>
  <si>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</si>
  <si>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</si>
  <si>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</si>
  <si>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</si>
  <si>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</si>
  <si>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</si>
  <si>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</si>
  <si>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</si>
  <si>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</si>
  <si>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</si>
  <si>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</si>
  <si>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</si>
  <si>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9 July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</si>
</sst>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76"/>
  <sheetViews>
    <sheetView tabSelected="1" workbookViewId="0">
      <pane xSplit="3" ySplit="1" topLeftCell="AF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43" width="13" style="12" customWidth="1"/>
    <col min="44" max="46" width="12.140625" style="12" customWidth="1"/>
    <col min="47" max="47" width="12.28515625" style="12" bestFit="1" customWidth="1"/>
    <col min="48" max="48" width="13.28515625" style="12" customWidth="1"/>
    <col min="49" max="49" width="14.42578125" style="13" customWidth="1"/>
  </cols>
  <sheetData>
    <row r="1" spans="1:48" x14ac:dyDescent="0.25">
      <c r="A1" s="1" t="s">
        <v>57</v>
      </c>
      <c r="B1" s="2"/>
      <c r="C1" s="2"/>
    </row>
    <row r="2" spans="1:48" x14ac:dyDescent="0.25">
      <c r="A2" s="1"/>
      <c r="B2" s="2"/>
      <c r="C2" s="2"/>
    </row>
    <row r="3" spans="1:48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5"/>
    </row>
    <row r="4" spans="1:48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4" t="s">
        <v>38</v>
      </c>
      <c r="AT4" s="14" t="s">
        <v>39</v>
      </c>
      <c r="AU4" s="14" t="s">
        <v>40</v>
      </c>
      <c r="AV4" s="14" t="s">
        <v>28</v>
      </c>
    </row>
    <row r="5" spans="1:48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6" t="s">
        <v>54</v>
      </c>
      <c r="AT5" s="16" t="s">
        <v>54</v>
      </c>
      <c r="AU5" s="16" t="s">
        <v>54</v>
      </c>
      <c r="AV5" s="16" t="s">
        <v>54</v>
      </c>
    </row>
    <row r="6" spans="1:48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8"/>
      <c r="AT6" s="18"/>
      <c r="AU6" s="18"/>
      <c r="AV6" s="18"/>
    </row>
    <row r="7" spans="1:48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1500000</v>
      </c>
      <c r="AM7" s="19"/>
      <c r="AN7" s="19"/>
      <c r="AO7" s="19">
        <v>1500000</v>
      </c>
      <c r="AP7" s="19"/>
      <c r="AQ7" s="19"/>
      <c r="AR7" s="18">
        <v>1000000</v>
      </c>
      <c r="AS7" s="18">
        <v>1000000</v>
      </c>
      <c r="AT7" s="18">
        <v>1000000</v>
      </c>
      <c r="AU7" s="18">
        <v>1000000</v>
      </c>
      <c r="AV7" s="18">
        <v>1000000</v>
      </c>
    </row>
    <row r="8" spans="1:48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f>SUM(AM8:AQ8)</f>
        <v>2000</v>
      </c>
      <c r="AM8" s="19">
        <v>400</v>
      </c>
      <c r="AN8" s="19">
        <v>400</v>
      </c>
      <c r="AO8" s="19">
        <v>400</v>
      </c>
      <c r="AP8" s="19">
        <v>400</v>
      </c>
      <c r="AQ8" s="19">
        <v>400</v>
      </c>
      <c r="AR8" s="18">
        <v>2000</v>
      </c>
      <c r="AS8" s="18">
        <v>2000</v>
      </c>
      <c r="AT8" s="18">
        <v>2000</v>
      </c>
      <c r="AU8" s="18">
        <v>2000</v>
      </c>
      <c r="AV8" s="18">
        <v>2000</v>
      </c>
    </row>
    <row r="9" spans="1:48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9"/>
      <c r="AN9" s="19"/>
      <c r="AO9" s="19"/>
      <c r="AP9" s="19"/>
      <c r="AQ9" s="19"/>
      <c r="AR9" s="18"/>
      <c r="AS9" s="18"/>
      <c r="AT9" s="18"/>
      <c r="AU9" s="18"/>
      <c r="AV9" s="18"/>
    </row>
    <row r="10" spans="1:48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9"/>
      <c r="AN10" s="19"/>
      <c r="AO10" s="19"/>
      <c r="AP10" s="19"/>
      <c r="AQ10" s="19"/>
      <c r="AR10" s="18"/>
      <c r="AS10" s="18"/>
      <c r="AT10" s="18"/>
      <c r="AU10" s="18"/>
      <c r="AV10" s="18"/>
    </row>
    <row r="11" spans="1:48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/>
      <c r="AS11" s="18"/>
      <c r="AT11" s="18"/>
      <c r="AU11" s="18"/>
      <c r="AV11" s="18"/>
    </row>
    <row r="12" spans="1:48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V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1503140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390</v>
      </c>
      <c r="AD12" s="21">
        <f t="shared" si="10"/>
        <v>1501550</v>
      </c>
      <c r="AE12" s="21">
        <f t="shared" si="10"/>
        <v>0</v>
      </c>
      <c r="AF12" s="20">
        <f>SUM(AF7:AF11)</f>
        <v>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0</v>
      </c>
      <c r="AL12" s="20">
        <f>SUM(AL7:AL11)</f>
        <v>1502000</v>
      </c>
      <c r="AM12" s="21">
        <f>SUM(AM7:AM11)</f>
        <v>400</v>
      </c>
      <c r="AN12" s="21">
        <f t="shared" si="6"/>
        <v>400</v>
      </c>
      <c r="AO12" s="21">
        <f t="shared" si="6"/>
        <v>1500400</v>
      </c>
      <c r="AP12" s="21">
        <f t="shared" si="6"/>
        <v>400</v>
      </c>
      <c r="AQ12" s="21">
        <f t="shared" si="6"/>
        <v>400</v>
      </c>
      <c r="AR12" s="20">
        <f t="shared" si="6"/>
        <v>1002000</v>
      </c>
      <c r="AS12" s="20">
        <f t="shared" si="6"/>
        <v>1002000</v>
      </c>
      <c r="AT12" s="20">
        <f t="shared" si="6"/>
        <v>1002000</v>
      </c>
      <c r="AU12" s="20">
        <f t="shared" si="6"/>
        <v>1002000</v>
      </c>
      <c r="AV12" s="20">
        <f t="shared" si="6"/>
        <v>1002000</v>
      </c>
    </row>
    <row r="13" spans="1:48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8"/>
      <c r="AT13" s="18"/>
      <c r="AU13" s="18"/>
      <c r="AV13" s="18"/>
    </row>
    <row r="14" spans="1:48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8"/>
      <c r="AT14" s="18"/>
      <c r="AU14" s="18"/>
      <c r="AV14" s="18"/>
    </row>
    <row r="15" spans="1:48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f>SUM(AM15:AQ15)</f>
        <v>2125</v>
      </c>
      <c r="AM15" s="19"/>
      <c r="AN15" s="19"/>
      <c r="AO15" s="19"/>
      <c r="AP15" s="19"/>
      <c r="AQ15" s="19">
        <v>2125</v>
      </c>
      <c r="AR15" s="18">
        <v>1675</v>
      </c>
      <c r="AS15" s="18">
        <v>1675</v>
      </c>
      <c r="AT15" s="18">
        <v>1675</v>
      </c>
      <c r="AU15" s="18">
        <v>1675</v>
      </c>
      <c r="AV15" s="18">
        <v>1675</v>
      </c>
    </row>
    <row r="16" spans="1:48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123672.68000000002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108602.61000000003</v>
      </c>
      <c r="AL16" s="18">
        <f>SUM(AM16:AQ16)</f>
        <v>157574.69</v>
      </c>
      <c r="AM16" s="19">
        <v>10667.84</v>
      </c>
      <c r="AN16" s="19">
        <v>36869.85</v>
      </c>
      <c r="AO16" s="19">
        <v>15492</v>
      </c>
      <c r="AP16" s="19">
        <v>0</v>
      </c>
      <c r="AQ16" s="19">
        <v>94545</v>
      </c>
      <c r="AR16" s="18">
        <v>152262.96010000008</v>
      </c>
      <c r="AS16" s="18">
        <v>160762.96010000008</v>
      </c>
      <c r="AT16" s="18">
        <v>161262.96010000008</v>
      </c>
      <c r="AU16" s="18">
        <v>160762.96010000008</v>
      </c>
      <c r="AV16" s="18">
        <v>313550.96009999985</v>
      </c>
    </row>
    <row r="17" spans="1:48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393152.97599999997</v>
      </c>
      <c r="AG17" s="19">
        <v>9863.4760000000006</v>
      </c>
      <c r="AH17" s="19">
        <v>55766.31</v>
      </c>
      <c r="AI17" s="19">
        <v>63763.58</v>
      </c>
      <c r="AJ17" s="19">
        <v>179834.36</v>
      </c>
      <c r="AK17" s="19">
        <v>83925.25</v>
      </c>
      <c r="AL17" s="18">
        <f>SUM(AM17:AQ17)</f>
        <v>943243.34</v>
      </c>
      <c r="AM17" s="19">
        <v>0</v>
      </c>
      <c r="AN17" s="19">
        <v>31160.59</v>
      </c>
      <c r="AO17" s="19">
        <f>154622+650150.25</f>
        <v>804772.25</v>
      </c>
      <c r="AP17" s="19">
        <v>62310.5</v>
      </c>
      <c r="AQ17" s="19">
        <v>45000</v>
      </c>
      <c r="AR17" s="18">
        <v>972056.54669999995</v>
      </c>
      <c r="AS17" s="18">
        <v>375938.29670000006</v>
      </c>
      <c r="AT17" s="18">
        <v>713651.54669999995</v>
      </c>
      <c r="AU17" s="18">
        <v>395609.54670000001</v>
      </c>
      <c r="AV17" s="18">
        <v>951636.29669999995</v>
      </c>
    </row>
    <row r="18" spans="1:48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14">SUM(AM18:AQ18)</f>
        <v>0</v>
      </c>
      <c r="AM18" s="19"/>
      <c r="AN18" s="19"/>
      <c r="AO18" s="19"/>
      <c r="AP18" s="19"/>
      <c r="AQ18" s="19"/>
      <c r="AR18" s="18"/>
      <c r="AS18" s="18"/>
      <c r="AT18" s="18"/>
      <c r="AU18" s="18"/>
      <c r="AV18" s="18"/>
    </row>
    <row r="19" spans="1:48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5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2000</v>
      </c>
      <c r="AM19" s="19">
        <v>0</v>
      </c>
      <c r="AN19" s="19"/>
      <c r="AO19" s="19">
        <v>800</v>
      </c>
      <c r="AP19" s="19">
        <v>800</v>
      </c>
      <c r="AQ19" s="19">
        <v>400</v>
      </c>
      <c r="AR19" s="18">
        <v>2000</v>
      </c>
      <c r="AS19" s="18">
        <v>2000</v>
      </c>
      <c r="AT19" s="18">
        <v>2000</v>
      </c>
      <c r="AU19" s="18">
        <v>2000</v>
      </c>
      <c r="AV19" s="18">
        <v>2000</v>
      </c>
    </row>
    <row r="20" spans="1:48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5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8"/>
      <c r="AT20" s="18"/>
      <c r="AU20" s="18"/>
      <c r="AV20" s="18"/>
    </row>
    <row r="21" spans="1:48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V21" si="16">SUM(F14:F19)</f>
        <v>177191.75999999998</v>
      </c>
      <c r="G21" s="23">
        <f t="shared" si="16"/>
        <v>144254.31999999998</v>
      </c>
      <c r="H21" s="23">
        <f t="shared" si="16"/>
        <v>192652.66999999998</v>
      </c>
      <c r="I21" s="22">
        <f t="shared" si="16"/>
        <v>743866.87000000011</v>
      </c>
      <c r="J21" s="23">
        <f>SUM(J14:J19)</f>
        <v>10059</v>
      </c>
      <c r="K21" s="23">
        <f t="shared" ref="K21:M21" si="17">SUM(K14:K19)</f>
        <v>343080.28</v>
      </c>
      <c r="L21" s="23">
        <f t="shared" si="17"/>
        <v>314090.26</v>
      </c>
      <c r="M21" s="23">
        <f t="shared" si="17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8">SUM(Q14:Q19)</f>
        <v>670722.6399999999</v>
      </c>
      <c r="R21" s="23">
        <f t="shared" si="18"/>
        <v>2528.4499999999998</v>
      </c>
      <c r="S21" s="23">
        <f t="shared" si="18"/>
        <v>102510.2</v>
      </c>
      <c r="T21" s="22">
        <f>SUM(T14:T19)</f>
        <v>727299.11</v>
      </c>
      <c r="U21" s="23">
        <f>SUM(U15:U19)</f>
        <v>0</v>
      </c>
      <c r="V21" s="23">
        <f t="shared" ref="V21:X21" si="19">SUM(V15:V19)</f>
        <v>279795.95</v>
      </c>
      <c r="W21" s="23">
        <f t="shared" si="19"/>
        <v>53096.45</v>
      </c>
      <c r="X21" s="23">
        <f t="shared" si="19"/>
        <v>47631.220000000008</v>
      </c>
      <c r="Y21" s="23">
        <f>SUM(Y15:Y19)</f>
        <v>346775.49000000005</v>
      </c>
      <c r="Z21" s="22">
        <f t="shared" si="16"/>
        <v>1046166.84</v>
      </c>
      <c r="AA21" s="23">
        <f>SUM(AA15:AA19)</f>
        <v>10837.84</v>
      </c>
      <c r="AB21" s="23">
        <f t="shared" ref="AB21:AE21" si="20">SUM(AB15:AB19)</f>
        <v>0</v>
      </c>
      <c r="AC21" s="23">
        <f t="shared" si="20"/>
        <v>11610.11</v>
      </c>
      <c r="AD21" s="23">
        <f t="shared" si="20"/>
        <v>602165.01</v>
      </c>
      <c r="AE21" s="23">
        <f t="shared" si="20"/>
        <v>421553.88</v>
      </c>
      <c r="AF21" s="22">
        <f>SUM(AF14:AF19)</f>
        <v>519780.65599999996</v>
      </c>
      <c r="AG21" s="23">
        <f>SUM(AG15:AG19)</f>
        <v>20701.315999999999</v>
      </c>
      <c r="AH21" s="23">
        <f t="shared" ref="AH21:AK21" si="21">SUM(AH15:AH19)</f>
        <v>60278.539999999994</v>
      </c>
      <c r="AI21" s="23">
        <f t="shared" si="21"/>
        <v>63763.58</v>
      </c>
      <c r="AJ21" s="23">
        <f t="shared" si="21"/>
        <v>179834.36</v>
      </c>
      <c r="AK21" s="23">
        <f t="shared" si="21"/>
        <v>195202.86000000004</v>
      </c>
      <c r="AL21" s="22">
        <f>SUM(AL14:AL19)</f>
        <v>1104943.03</v>
      </c>
      <c r="AM21" s="23">
        <f>SUM(AM15:AM19)</f>
        <v>10667.84</v>
      </c>
      <c r="AN21" s="23">
        <f>SUM(AN15:AN19)</f>
        <v>68030.44</v>
      </c>
      <c r="AO21" s="23">
        <f t="shared" ref="AO21:AQ21" si="22">SUM(AO15:AO19)</f>
        <v>821064.25</v>
      </c>
      <c r="AP21" s="23">
        <f t="shared" si="22"/>
        <v>63110.5</v>
      </c>
      <c r="AQ21" s="23">
        <f t="shared" si="22"/>
        <v>142070</v>
      </c>
      <c r="AR21" s="22">
        <f t="shared" si="16"/>
        <v>1127994.5068000001</v>
      </c>
      <c r="AS21" s="22">
        <f t="shared" si="16"/>
        <v>540376.25680000009</v>
      </c>
      <c r="AT21" s="22">
        <f t="shared" si="16"/>
        <v>878589.50680000009</v>
      </c>
      <c r="AU21" s="22">
        <f t="shared" si="16"/>
        <v>560047.50680000009</v>
      </c>
      <c r="AV21" s="22">
        <f t="shared" si="16"/>
        <v>1268862.2567999999</v>
      </c>
    </row>
    <row r="22" spans="1:48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8"/>
      <c r="AT22" s="18"/>
      <c r="AU22" s="18"/>
      <c r="AV22" s="18"/>
    </row>
    <row r="23" spans="1:48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3">+E12-E21</f>
        <v>-111000.63</v>
      </c>
      <c r="F23" s="25">
        <f t="shared" si="23"/>
        <v>335308.24</v>
      </c>
      <c r="G23" s="25">
        <f t="shared" si="23"/>
        <v>-144254.31999999998</v>
      </c>
      <c r="H23" s="25">
        <f t="shared" si="23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4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5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6">+W12-W21</f>
        <v>-53096.45</v>
      </c>
      <c r="X23" s="25">
        <f t="shared" si="26"/>
        <v>-46631.220000000008</v>
      </c>
      <c r="Y23" s="25">
        <f t="shared" si="26"/>
        <v>-338793.44000000006</v>
      </c>
      <c r="Z23" s="24">
        <f>+Z12-Z21</f>
        <v>456973.16000000003</v>
      </c>
      <c r="AA23" s="25">
        <f t="shared" ref="AA23:AV23" si="27">+AA12-AA21</f>
        <v>-10837.84</v>
      </c>
      <c r="AB23" s="25">
        <f t="shared" si="27"/>
        <v>1200</v>
      </c>
      <c r="AC23" s="25">
        <f t="shared" si="27"/>
        <v>-11220.11</v>
      </c>
      <c r="AD23" s="25">
        <f t="shared" si="27"/>
        <v>899384.99</v>
      </c>
      <c r="AE23" s="25">
        <f t="shared" si="27"/>
        <v>-421553.88</v>
      </c>
      <c r="AF23" s="24">
        <f>+AF12-AF21</f>
        <v>-517780.65599999996</v>
      </c>
      <c r="AG23" s="25">
        <f>+AG12-AG21</f>
        <v>-20701.315999999999</v>
      </c>
      <c r="AH23" s="25">
        <f t="shared" ref="AH23:AK23" si="28">+AH12-AH21</f>
        <v>-59278.539999999994</v>
      </c>
      <c r="AI23" s="25">
        <f t="shared" si="28"/>
        <v>-63763.58</v>
      </c>
      <c r="AJ23" s="25">
        <f t="shared" si="28"/>
        <v>-178834.36</v>
      </c>
      <c r="AK23" s="25">
        <f t="shared" si="28"/>
        <v>-195202.86000000004</v>
      </c>
      <c r="AL23" s="24">
        <f>+AL12-AL21</f>
        <v>397056.97</v>
      </c>
      <c r="AM23" s="25">
        <f>+AM12-AM21</f>
        <v>-10267.84</v>
      </c>
      <c r="AN23" s="25">
        <f t="shared" ref="AN23:AQ23" si="29">+AN12-AN21</f>
        <v>-67630.44</v>
      </c>
      <c r="AO23" s="25">
        <f t="shared" si="29"/>
        <v>679335.75</v>
      </c>
      <c r="AP23" s="25">
        <f t="shared" si="29"/>
        <v>-62710.5</v>
      </c>
      <c r="AQ23" s="25">
        <f t="shared" si="29"/>
        <v>-141670</v>
      </c>
      <c r="AR23" s="24">
        <f t="shared" si="27"/>
        <v>-125994.50680000009</v>
      </c>
      <c r="AS23" s="24">
        <f t="shared" si="27"/>
        <v>461623.74319999991</v>
      </c>
      <c r="AT23" s="24">
        <f t="shared" si="27"/>
        <v>123410.49319999991</v>
      </c>
      <c r="AU23" s="24">
        <f t="shared" si="27"/>
        <v>441952.49319999991</v>
      </c>
      <c r="AV23" s="24">
        <f t="shared" si="27"/>
        <v>-266862.25679999986</v>
      </c>
    </row>
    <row r="24" spans="1:48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8"/>
      <c r="AT24" s="18"/>
      <c r="AU24" s="18"/>
      <c r="AV24" s="18"/>
    </row>
    <row r="25" spans="1:48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82403.46399999992</v>
      </c>
      <c r="AL25" s="18">
        <f>AF30</f>
        <v>87200.603999999934</v>
      </c>
      <c r="AM25" s="19">
        <f>AL25</f>
        <v>87200.603999999934</v>
      </c>
      <c r="AN25" s="19">
        <f>AM30</f>
        <v>76932.763999999937</v>
      </c>
      <c r="AO25" s="19">
        <f>AN30</f>
        <v>9302.323999999935</v>
      </c>
      <c r="AP25" s="19">
        <f>AO30</f>
        <v>88638.073999999906</v>
      </c>
      <c r="AQ25" s="19">
        <f>AP30</f>
        <v>25927.573999999906</v>
      </c>
      <c r="AR25" s="18">
        <f>AQ30</f>
        <v>84257.573999999906</v>
      </c>
      <c r="AS25" s="18">
        <f>AR30</f>
        <v>58263.067199999816</v>
      </c>
      <c r="AT25" s="18">
        <f t="shared" ref="AS25:AV25" si="30">AS30</f>
        <v>19886.810399999726</v>
      </c>
      <c r="AU25" s="18">
        <f t="shared" si="30"/>
        <v>143297.30359999964</v>
      </c>
      <c r="AV25" s="18">
        <f t="shared" si="30"/>
        <v>285249.79679999955</v>
      </c>
    </row>
    <row r="26" spans="1:48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31">SUM(E23:E25)</f>
        <v>906061.54</v>
      </c>
      <c r="F26" s="19">
        <f t="shared" si="31"/>
        <v>1241369.78</v>
      </c>
      <c r="G26" s="19">
        <f t="shared" si="31"/>
        <v>1097115.46</v>
      </c>
      <c r="H26" s="19">
        <f t="shared" si="31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32">SUM(L23:L25)</f>
        <v>-260386.07</v>
      </c>
      <c r="M26" s="19">
        <f t="shared" ref="M26:S26" si="33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3"/>
        <v>266835.36000000004</v>
      </c>
      <c r="S26" s="19">
        <f t="shared" si="33"/>
        <v>164325.16000000003</v>
      </c>
      <c r="T26" s="18">
        <f t="shared" ref="T26:AA26" si="34">SUM(T23:T25)</f>
        <v>-551991.89999999991</v>
      </c>
      <c r="U26" s="18">
        <f t="shared" si="34"/>
        <v>164325.16000000003</v>
      </c>
      <c r="V26" s="18">
        <f t="shared" si="34"/>
        <v>-113470.78999999998</v>
      </c>
      <c r="W26" s="18">
        <f t="shared" si="34"/>
        <v>133432.76</v>
      </c>
      <c r="X26" s="18">
        <f t="shared" si="34"/>
        <v>86801.540000000008</v>
      </c>
      <c r="Y26" s="18">
        <f t="shared" si="34"/>
        <v>-251991.90000000005</v>
      </c>
      <c r="Z26" s="18">
        <f>SUM(Z23:Z25)</f>
        <v>604981.26</v>
      </c>
      <c r="AA26" s="19">
        <f t="shared" si="34"/>
        <v>137170.25999999995</v>
      </c>
      <c r="AB26" s="19">
        <f t="shared" ref="AB26:AE26" si="35">SUM(AB23:AB25)</f>
        <v>138370.25999999995</v>
      </c>
      <c r="AC26" s="19">
        <f t="shared" si="35"/>
        <v>127150.14999999995</v>
      </c>
      <c r="AD26" s="19">
        <f>SUM(AD23:AD25)</f>
        <v>1026535.1399999999</v>
      </c>
      <c r="AE26" s="19">
        <f t="shared" si="35"/>
        <v>604981.25999999989</v>
      </c>
      <c r="AF26" s="18">
        <f>SUM(AF23:AF25)</f>
        <v>87200.603999999934</v>
      </c>
      <c r="AG26" s="19">
        <f>SUM(AG23:AG25)</f>
        <v>584279.9439999999</v>
      </c>
      <c r="AH26" s="19">
        <f>SUM(AH23:AH25)</f>
        <v>125001.40399999991</v>
      </c>
      <c r="AI26" s="19">
        <f t="shared" ref="AI26:AK26" si="36">SUM(AI23:AI25)</f>
        <v>61237.823999999906</v>
      </c>
      <c r="AJ26" s="19">
        <f t="shared" si="36"/>
        <v>-117596.53600000008</v>
      </c>
      <c r="AK26" s="19">
        <f t="shared" si="36"/>
        <v>-112799.39600000012</v>
      </c>
      <c r="AL26" s="18">
        <f t="shared" ref="AL26:AQ26" si="37">SUM(AL23:AL25)</f>
        <v>484257.57399999991</v>
      </c>
      <c r="AM26" s="19">
        <f t="shared" si="37"/>
        <v>76932.763999999937</v>
      </c>
      <c r="AN26" s="19">
        <f t="shared" si="37"/>
        <v>9302.323999999935</v>
      </c>
      <c r="AO26" s="19">
        <f t="shared" si="37"/>
        <v>688638.07399999991</v>
      </c>
      <c r="AP26" s="19">
        <f t="shared" si="37"/>
        <v>25927.573999999906</v>
      </c>
      <c r="AQ26" s="19">
        <f t="shared" si="37"/>
        <v>-115742.42600000009</v>
      </c>
      <c r="AR26" s="18">
        <f t="shared" ref="AR26:AV26" si="38">SUM(AR23:AR25)</f>
        <v>-41736.932800000184</v>
      </c>
      <c r="AS26" s="18">
        <f t="shared" si="38"/>
        <v>519886.81039999973</v>
      </c>
      <c r="AT26" s="18">
        <f t="shared" si="38"/>
        <v>143297.30359999964</v>
      </c>
      <c r="AU26" s="18">
        <f t="shared" si="38"/>
        <v>585249.79679999955</v>
      </c>
      <c r="AV26" s="18">
        <f t="shared" si="38"/>
        <v>18387.539999999688</v>
      </c>
    </row>
    <row r="27" spans="1:48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x14ac:dyDescent="0.25">
      <c r="A28" s="5" t="s">
        <v>10</v>
      </c>
      <c r="B28" s="4"/>
      <c r="C28" s="4"/>
      <c r="D28" s="30">
        <f t="shared" ref="D28:D29" si="39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40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-400000</v>
      </c>
      <c r="AM28" s="30"/>
      <c r="AN28" s="30"/>
      <c r="AO28" s="30">
        <v>-600000</v>
      </c>
      <c r="AP28" s="30"/>
      <c r="AQ28" s="30">
        <v>200000</v>
      </c>
      <c r="AR28" s="30">
        <v>100000</v>
      </c>
      <c r="AS28" s="30">
        <v>-500000</v>
      </c>
      <c r="AT28" s="30"/>
      <c r="AU28" s="30">
        <v>-300000</v>
      </c>
      <c r="AV28" s="30"/>
    </row>
    <row r="29" spans="1:48" x14ac:dyDescent="0.25">
      <c r="A29" s="5" t="s">
        <v>11</v>
      </c>
      <c r="B29" s="4"/>
      <c r="C29" s="4"/>
      <c r="D29" s="30">
        <f t="shared" si="39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41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40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V30" si="42">SUM(F26:F29)</f>
        <v>1241369.78</v>
      </c>
      <c r="G30" s="27">
        <f t="shared" ref="G30:M30" si="43">SUM(G26:G29)</f>
        <v>1097115.46</v>
      </c>
      <c r="H30" s="27">
        <f t="shared" si="43"/>
        <v>905296.79</v>
      </c>
      <c r="I30" s="26">
        <f t="shared" si="43"/>
        <v>162976.59999999998</v>
      </c>
      <c r="J30" s="27">
        <f t="shared" si="43"/>
        <v>396437.79000000004</v>
      </c>
      <c r="K30" s="27">
        <f t="shared" si="43"/>
        <v>53357.510000000009</v>
      </c>
      <c r="L30" s="27">
        <f t="shared" si="43"/>
        <v>239613.93</v>
      </c>
      <c r="M30" s="27">
        <f t="shared" si="43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4">SUM(Q26:Q29)</f>
        <v>269363.81000000006</v>
      </c>
      <c r="R30" s="27">
        <f t="shared" ref="R30" si="45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6">SUM(V26:V29)</f>
        <v>186529.21000000002</v>
      </c>
      <c r="W30" s="26">
        <f t="shared" si="46"/>
        <v>133432.76</v>
      </c>
      <c r="X30" s="26">
        <f t="shared" si="46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7">SUM(AB26:AB29)</f>
        <v>138370.25999999995</v>
      </c>
      <c r="AC30" s="27">
        <f t="shared" si="47"/>
        <v>127150.14999999995</v>
      </c>
      <c r="AD30" s="27">
        <f t="shared" si="47"/>
        <v>1026535.1399999999</v>
      </c>
      <c r="AE30" s="27">
        <f t="shared" si="47"/>
        <v>604981.25999999989</v>
      </c>
      <c r="AF30" s="26">
        <f>SUM(AF26:AF29)</f>
        <v>87200.603999999934</v>
      </c>
      <c r="AG30" s="33">
        <f t="shared" si="42"/>
        <v>184279.9439999999</v>
      </c>
      <c r="AH30" s="33">
        <f t="shared" si="42"/>
        <v>125001.40399999991</v>
      </c>
      <c r="AI30" s="33">
        <f t="shared" si="42"/>
        <v>61237.823999999906</v>
      </c>
      <c r="AJ30" s="33">
        <f t="shared" si="42"/>
        <v>82403.46399999992</v>
      </c>
      <c r="AK30" s="33">
        <f t="shared" si="42"/>
        <v>87200.603999999876</v>
      </c>
      <c r="AL30" s="26">
        <f>SUM(AL26:AL29)</f>
        <v>84257.573999999906</v>
      </c>
      <c r="AM30" s="27">
        <f>SUM(AM26:AM29)</f>
        <v>76932.763999999937</v>
      </c>
      <c r="AN30" s="27">
        <f t="shared" si="42"/>
        <v>9302.323999999935</v>
      </c>
      <c r="AO30" s="27">
        <f t="shared" si="42"/>
        <v>88638.073999999906</v>
      </c>
      <c r="AP30" s="27">
        <f t="shared" si="42"/>
        <v>25927.573999999906</v>
      </c>
      <c r="AQ30" s="27">
        <f t="shared" si="42"/>
        <v>84257.573999999906</v>
      </c>
      <c r="AR30" s="26">
        <f t="shared" si="42"/>
        <v>58263.067199999816</v>
      </c>
      <c r="AS30" s="26">
        <f t="shared" si="42"/>
        <v>19886.810399999726</v>
      </c>
      <c r="AT30" s="26">
        <f t="shared" si="42"/>
        <v>143297.30359999964</v>
      </c>
      <c r="AU30" s="26">
        <f t="shared" si="42"/>
        <v>285249.79679999955</v>
      </c>
      <c r="AV30" s="26">
        <f t="shared" si="42"/>
        <v>18387.539999999688</v>
      </c>
    </row>
    <row r="31" spans="1:48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8"/>
      <c r="AT31" s="18"/>
      <c r="AU31" s="18"/>
      <c r="AV31" s="18"/>
    </row>
    <row r="32" spans="1:48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8"/>
      <c r="AT32" s="18"/>
      <c r="AU32" s="18"/>
      <c r="AV32" s="18"/>
    </row>
    <row r="33" spans="1:48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8"/>
      <c r="AT33" s="18"/>
      <c r="AU33" s="18"/>
      <c r="AV33" s="18"/>
    </row>
    <row r="34" spans="1:48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8">
        <f t="shared" ref="AS34:AV34" si="48">AR37</f>
        <v>0</v>
      </c>
      <c r="AT34" s="18">
        <f t="shared" si="48"/>
        <v>0</v>
      </c>
      <c r="AU34" s="18">
        <f t="shared" si="48"/>
        <v>0</v>
      </c>
      <c r="AV34" s="18">
        <f t="shared" si="48"/>
        <v>0</v>
      </c>
    </row>
    <row r="35" spans="1:48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8"/>
      <c r="AT35" s="18"/>
      <c r="AU35" s="18"/>
      <c r="AV35" s="18"/>
    </row>
    <row r="36" spans="1:48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8"/>
      <c r="AT36" s="18"/>
      <c r="AU36" s="18"/>
      <c r="AV36" s="18"/>
    </row>
    <row r="37" spans="1:48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9">SUM(AB32:AB36)</f>
        <v>0</v>
      </c>
      <c r="AC37" s="27">
        <f t="shared" si="49"/>
        <v>0</v>
      </c>
      <c r="AD37" s="27">
        <f t="shared" si="49"/>
        <v>0</v>
      </c>
      <c r="AE37" s="27">
        <f t="shared" si="49"/>
        <v>0</v>
      </c>
      <c r="AF37" s="26">
        <v>0</v>
      </c>
      <c r="AG37" s="27">
        <f t="shared" ref="AG37:AQ37" si="50">SUM(AG32:AG36)</f>
        <v>0</v>
      </c>
      <c r="AH37" s="27">
        <f t="shared" si="50"/>
        <v>0</v>
      </c>
      <c r="AI37" s="27">
        <f t="shared" si="50"/>
        <v>0</v>
      </c>
      <c r="AJ37" s="27">
        <f t="shared" si="50"/>
        <v>0</v>
      </c>
      <c r="AK37" s="27">
        <f t="shared" si="50"/>
        <v>0</v>
      </c>
      <c r="AL37" s="26">
        <v>0</v>
      </c>
      <c r="AM37" s="27">
        <f>SUM(AM32:AM36)</f>
        <v>0</v>
      </c>
      <c r="AN37" s="27">
        <f t="shared" si="50"/>
        <v>0</v>
      </c>
      <c r="AO37" s="27">
        <f t="shared" si="50"/>
        <v>0</v>
      </c>
      <c r="AP37" s="27">
        <f t="shared" si="50"/>
        <v>0</v>
      </c>
      <c r="AQ37" s="27">
        <f t="shared" si="50"/>
        <v>0</v>
      </c>
      <c r="AR37" s="26">
        <v>0</v>
      </c>
      <c r="AS37" s="26">
        <v>0</v>
      </c>
      <c r="AT37" s="26">
        <f>SUM(AT34:AT36)</f>
        <v>0</v>
      </c>
      <c r="AU37" s="26">
        <v>0</v>
      </c>
      <c r="AV37" s="26">
        <v>0</v>
      </c>
    </row>
    <row r="38" spans="1:48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8"/>
      <c r="AT38" s="18"/>
      <c r="AU38" s="18"/>
      <c r="AV38" s="18"/>
    </row>
    <row r="39" spans="1:48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8"/>
      <c r="AT39" s="18"/>
      <c r="AU39" s="18"/>
      <c r="AV39" s="18"/>
    </row>
    <row r="40" spans="1:48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51">F43</f>
        <v>0</v>
      </c>
      <c r="L40" s="30">
        <f t="shared" si="51"/>
        <v>0</v>
      </c>
      <c r="M40" s="30">
        <f t="shared" si="51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600000</v>
      </c>
      <c r="AQ40" s="30">
        <f>AP43</f>
        <v>600000</v>
      </c>
      <c r="AR40" s="30">
        <f>AL43</f>
        <v>400000</v>
      </c>
      <c r="AS40" s="30">
        <f t="shared" ref="AS40:AT40" si="52">AR43</f>
        <v>300000</v>
      </c>
      <c r="AT40" s="30">
        <f t="shared" si="52"/>
        <v>800000</v>
      </c>
      <c r="AU40" s="30">
        <f>AT43</f>
        <v>800000</v>
      </c>
      <c r="AV40" s="30">
        <f>AU43</f>
        <v>1100000</v>
      </c>
    </row>
    <row r="41" spans="1:48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53">-K28</f>
        <v>0</v>
      </c>
      <c r="L41" s="30"/>
      <c r="M41" s="30">
        <f t="shared" si="53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0</v>
      </c>
      <c r="AM41" s="30"/>
      <c r="AN41" s="30">
        <f>-AN28</f>
        <v>0</v>
      </c>
      <c r="AO41" s="30"/>
      <c r="AP41" s="30"/>
      <c r="AQ41" s="30"/>
      <c r="AR41" s="30"/>
      <c r="AS41" s="30">
        <f>-AS28</f>
        <v>500000</v>
      </c>
      <c r="AT41" s="30"/>
      <c r="AU41" s="30">
        <f>-AU28</f>
        <v>300000</v>
      </c>
      <c r="AV41" s="30"/>
    </row>
    <row r="42" spans="1:48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400000</v>
      </c>
      <c r="AM42" s="30"/>
      <c r="AN42" s="30"/>
      <c r="AO42" s="30">
        <f>-AO28</f>
        <v>600000</v>
      </c>
      <c r="AP42" s="30"/>
      <c r="AQ42" s="30">
        <f>-AQ28</f>
        <v>-200000</v>
      </c>
      <c r="AR42" s="30">
        <f>-AR28</f>
        <v>-100000</v>
      </c>
      <c r="AS42" s="30"/>
      <c r="AT42" s="30"/>
      <c r="AU42" s="30"/>
      <c r="AV42" s="30"/>
    </row>
    <row r="43" spans="1:48" ht="15" x14ac:dyDescent="0.25">
      <c r="A43" s="7" t="s">
        <v>17</v>
      </c>
      <c r="B43" s="8"/>
      <c r="C43" s="8"/>
      <c r="D43" s="26">
        <f t="shared" ref="D43:AR43" si="54">SUM(D40:D42)</f>
        <v>0</v>
      </c>
      <c r="E43" s="27">
        <f>SUM(E40:E42)</f>
        <v>0</v>
      </c>
      <c r="F43" s="27">
        <f t="shared" si="54"/>
        <v>0</v>
      </c>
      <c r="G43" s="27">
        <f t="shared" si="54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5">SUM(K40:K42)</f>
        <v>0</v>
      </c>
      <c r="L43" s="27">
        <f>SUM(L40:L42)</f>
        <v>-500000</v>
      </c>
      <c r="M43" s="27">
        <f t="shared" si="55"/>
        <v>0</v>
      </c>
      <c r="N43" s="26">
        <f t="shared" si="54"/>
        <v>700000</v>
      </c>
      <c r="O43" s="27">
        <f>SUM(O40:O42)</f>
        <v>0</v>
      </c>
      <c r="P43" s="27">
        <f t="shared" si="54"/>
        <v>0</v>
      </c>
      <c r="Q43" s="27">
        <f>SUM(Q40:Q42)</f>
        <v>700000</v>
      </c>
      <c r="R43" s="27">
        <f t="shared" si="54"/>
        <v>700000</v>
      </c>
      <c r="S43" s="27">
        <f>SUM(S40:S42)</f>
        <v>700000</v>
      </c>
      <c r="T43" s="26">
        <f>SUM(T40:T42)</f>
        <v>0</v>
      </c>
      <c r="U43" s="27">
        <f t="shared" si="54"/>
        <v>700000</v>
      </c>
      <c r="V43" s="27">
        <f t="shared" si="54"/>
        <v>400000</v>
      </c>
      <c r="W43" s="27">
        <f>SUM(W40:W42)</f>
        <v>400000</v>
      </c>
      <c r="X43" s="27">
        <f t="shared" si="54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6">SUM(AB40:AB42)</f>
        <v>0</v>
      </c>
      <c r="AC43" s="27">
        <f t="shared" si="56"/>
        <v>0</v>
      </c>
      <c r="AD43" s="27">
        <f t="shared" si="56"/>
        <v>0</v>
      </c>
      <c r="AE43" s="27">
        <f t="shared" si="56"/>
        <v>0</v>
      </c>
      <c r="AF43" s="26">
        <f t="shared" si="54"/>
        <v>0</v>
      </c>
      <c r="AG43" s="27">
        <f>SUM(AG40:AG42)</f>
        <v>400000</v>
      </c>
      <c r="AH43" s="27">
        <f t="shared" ref="AH43:AK43" si="57">SUM(AH40:AH42)</f>
        <v>400000</v>
      </c>
      <c r="AI43" s="27">
        <f t="shared" si="57"/>
        <v>400000</v>
      </c>
      <c r="AJ43" s="27">
        <f t="shared" si="57"/>
        <v>200000</v>
      </c>
      <c r="AK43" s="27">
        <f t="shared" si="57"/>
        <v>0</v>
      </c>
      <c r="AL43" s="26">
        <f t="shared" si="54"/>
        <v>400000</v>
      </c>
      <c r="AM43" s="27">
        <f>SUM(AM40:AM42)</f>
        <v>0</v>
      </c>
      <c r="AN43" s="27">
        <f t="shared" ref="AN43:AQ43" si="58">SUM(AN40:AN42)</f>
        <v>0</v>
      </c>
      <c r="AO43" s="27">
        <f t="shared" si="58"/>
        <v>600000</v>
      </c>
      <c r="AP43" s="27">
        <f t="shared" si="58"/>
        <v>600000</v>
      </c>
      <c r="AQ43" s="27">
        <f t="shared" si="58"/>
        <v>400000</v>
      </c>
      <c r="AR43" s="26">
        <f t="shared" si="54"/>
        <v>300000</v>
      </c>
      <c r="AS43" s="26">
        <f>SUM(AS40:AS42)</f>
        <v>800000</v>
      </c>
      <c r="AT43" s="26">
        <f>SUM(AT40:AT42)</f>
        <v>800000</v>
      </c>
      <c r="AU43" s="26">
        <f>SUM(AU40:AU42)</f>
        <v>1100000</v>
      </c>
      <c r="AV43" s="26">
        <f>SUM(AV40:AV42)</f>
        <v>1100000</v>
      </c>
    </row>
    <row r="44" spans="1:48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8"/>
      <c r="AT44" s="18"/>
      <c r="AU44" s="18"/>
      <c r="AV44" s="18"/>
    </row>
    <row r="45" spans="1:48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8"/>
      <c r="AT45" s="18"/>
      <c r="AU45" s="18"/>
      <c r="AV45" s="18"/>
    </row>
    <row r="46" spans="1:48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>
        <f t="shared" ref="AS46:AV46" si="59">AR50</f>
        <v>0</v>
      </c>
      <c r="AT46" s="30">
        <f t="shared" si="59"/>
        <v>0</v>
      </c>
      <c r="AU46" s="30">
        <f t="shared" si="59"/>
        <v>0</v>
      </c>
      <c r="AV46" s="30">
        <f t="shared" si="59"/>
        <v>0</v>
      </c>
    </row>
    <row r="47" spans="1:48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1:48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1:48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>
        <f>-AS29</f>
        <v>0</v>
      </c>
      <c r="AT49" s="30"/>
      <c r="AU49" s="30">
        <f>-AU29</f>
        <v>0</v>
      </c>
      <c r="AV49" s="30">
        <f>-AV29</f>
        <v>0</v>
      </c>
    </row>
    <row r="50" spans="1:48" ht="15" x14ac:dyDescent="0.25">
      <c r="A50" s="7" t="s">
        <v>17</v>
      </c>
      <c r="B50" s="8"/>
      <c r="C50" s="8"/>
      <c r="D50" s="26">
        <f t="shared" ref="D50:AV50" si="60">SUM(D46:D49)</f>
        <v>0</v>
      </c>
      <c r="E50" s="27">
        <f t="shared" si="60"/>
        <v>0</v>
      </c>
      <c r="F50" s="27">
        <f t="shared" si="60"/>
        <v>0</v>
      </c>
      <c r="G50" s="27">
        <f t="shared" si="60"/>
        <v>0</v>
      </c>
      <c r="H50" s="27">
        <f t="shared" si="60"/>
        <v>0</v>
      </c>
      <c r="I50" s="26">
        <f t="shared" si="60"/>
        <v>0</v>
      </c>
      <c r="J50" s="27">
        <f>SUM(J46:J49)</f>
        <v>0</v>
      </c>
      <c r="K50" s="27">
        <f t="shared" si="60"/>
        <v>0</v>
      </c>
      <c r="L50" s="27">
        <f t="shared" si="60"/>
        <v>0</v>
      </c>
      <c r="M50" s="27">
        <f t="shared" si="60"/>
        <v>0</v>
      </c>
      <c r="N50" s="26">
        <f t="shared" si="60"/>
        <v>0</v>
      </c>
      <c r="O50" s="27">
        <f>SUM(O46:O49)</f>
        <v>0</v>
      </c>
      <c r="P50" s="27">
        <f t="shared" ref="P50:S50" si="61">SUM(P46:P49)</f>
        <v>0</v>
      </c>
      <c r="Q50" s="27">
        <f t="shared" si="61"/>
        <v>0</v>
      </c>
      <c r="R50" s="27">
        <f t="shared" si="61"/>
        <v>0</v>
      </c>
      <c r="S50" s="27">
        <f t="shared" si="61"/>
        <v>0</v>
      </c>
      <c r="T50" s="26">
        <f t="shared" si="60"/>
        <v>0</v>
      </c>
      <c r="U50" s="27"/>
      <c r="V50" s="27"/>
      <c r="W50" s="27"/>
      <c r="X50" s="27"/>
      <c r="Y50" s="27"/>
      <c r="Z50" s="26">
        <f t="shared" si="60"/>
        <v>0</v>
      </c>
      <c r="AA50" s="27"/>
      <c r="AB50" s="27"/>
      <c r="AC50" s="27"/>
      <c r="AD50" s="27"/>
      <c r="AE50" s="27"/>
      <c r="AF50" s="26">
        <f t="shared" si="60"/>
        <v>0</v>
      </c>
      <c r="AG50" s="27"/>
      <c r="AH50" s="27"/>
      <c r="AI50" s="27"/>
      <c r="AJ50" s="27"/>
      <c r="AK50" s="27"/>
      <c r="AL50" s="26">
        <f t="shared" si="60"/>
        <v>0</v>
      </c>
      <c r="AM50" s="27"/>
      <c r="AN50" s="27"/>
      <c r="AO50" s="27"/>
      <c r="AP50" s="27"/>
      <c r="AQ50" s="27"/>
      <c r="AR50" s="26">
        <f t="shared" si="60"/>
        <v>0</v>
      </c>
      <c r="AS50" s="26">
        <f t="shared" si="60"/>
        <v>0</v>
      </c>
      <c r="AT50" s="26">
        <f t="shared" si="60"/>
        <v>0</v>
      </c>
      <c r="AU50" s="26">
        <f t="shared" si="60"/>
        <v>0</v>
      </c>
      <c r="AV50" s="26">
        <f t="shared" si="60"/>
        <v>0</v>
      </c>
    </row>
    <row r="51" spans="1:48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</row>
    <row r="52" spans="1:48" x14ac:dyDescent="0.25">
      <c r="A52" s="2"/>
      <c r="B52" s="2" t="s">
        <v>25</v>
      </c>
      <c r="C52" s="2"/>
      <c r="D52" s="28">
        <f>+D30</f>
        <v>905296.79</v>
      </c>
      <c r="E52" s="28">
        <f t="shared" ref="E52:AV52" si="62">+E30</f>
        <v>906061.54</v>
      </c>
      <c r="F52" s="28">
        <f t="shared" si="62"/>
        <v>1241369.78</v>
      </c>
      <c r="G52" s="28">
        <f t="shared" si="62"/>
        <v>1097115.46</v>
      </c>
      <c r="H52" s="28">
        <f t="shared" si="62"/>
        <v>905296.79</v>
      </c>
      <c r="I52" s="28">
        <f>+I30</f>
        <v>162976.59999999998</v>
      </c>
      <c r="J52" s="28">
        <f>+J30</f>
        <v>396437.79000000004</v>
      </c>
      <c r="K52" s="28">
        <f t="shared" si="62"/>
        <v>53357.510000000009</v>
      </c>
      <c r="L52" s="28">
        <f t="shared" si="62"/>
        <v>239613.93</v>
      </c>
      <c r="M52" s="28">
        <f t="shared" si="62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63">+Q30</f>
        <v>269363.81000000006</v>
      </c>
      <c r="R52" s="28">
        <f t="shared" si="63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64">+W30</f>
        <v>133432.76</v>
      </c>
      <c r="X52" s="28">
        <f t="shared" si="64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5">+AC30</f>
        <v>127150.14999999995</v>
      </c>
      <c r="AD52" s="28">
        <f t="shared" si="65"/>
        <v>1026535.1399999999</v>
      </c>
      <c r="AE52" s="28">
        <f t="shared" si="65"/>
        <v>604981.25999999989</v>
      </c>
      <c r="AF52" s="28">
        <f t="shared" si="62"/>
        <v>87200.603999999934</v>
      </c>
      <c r="AG52" s="28">
        <f>+AG30</f>
        <v>184279.9439999999</v>
      </c>
      <c r="AH52" s="28">
        <f>+AH30</f>
        <v>125001.40399999991</v>
      </c>
      <c r="AI52" s="28">
        <f t="shared" ref="AI52:AJ52" si="66">+AI30</f>
        <v>61237.823999999906</v>
      </c>
      <c r="AJ52" s="28">
        <f t="shared" si="66"/>
        <v>82403.46399999992</v>
      </c>
      <c r="AK52" s="28">
        <f>+AK30</f>
        <v>87200.603999999876</v>
      </c>
      <c r="AL52" s="28">
        <f>+AL30</f>
        <v>84257.573999999906</v>
      </c>
      <c r="AM52" s="28">
        <f>+AM30</f>
        <v>76932.763999999937</v>
      </c>
      <c r="AN52" s="28">
        <f>+AN30</f>
        <v>9302.323999999935</v>
      </c>
      <c r="AO52" s="28">
        <f t="shared" ref="AO52:AP52" si="67">+AO30</f>
        <v>88638.073999999906</v>
      </c>
      <c r="AP52" s="28">
        <f t="shared" si="67"/>
        <v>25927.573999999906</v>
      </c>
      <c r="AQ52" s="28">
        <f>+AQ30</f>
        <v>84257.573999999906</v>
      </c>
      <c r="AR52" s="28">
        <f t="shared" si="62"/>
        <v>58263.067199999816</v>
      </c>
      <c r="AS52" s="28">
        <f t="shared" si="62"/>
        <v>19886.810399999726</v>
      </c>
      <c r="AT52" s="28">
        <f t="shared" si="62"/>
        <v>143297.30359999964</v>
      </c>
      <c r="AU52" s="28">
        <f t="shared" si="62"/>
        <v>285249.79679999955</v>
      </c>
      <c r="AV52" s="28">
        <f t="shared" si="62"/>
        <v>18387.539999999688</v>
      </c>
    </row>
    <row r="53" spans="1:48" x14ac:dyDescent="0.25">
      <c r="A53" s="2"/>
      <c r="B53" s="2" t="s">
        <v>26</v>
      </c>
      <c r="C53" s="2"/>
      <c r="D53" s="28">
        <f>+D43</f>
        <v>0</v>
      </c>
      <c r="E53" s="28">
        <f t="shared" ref="E53:AV53" si="68">+E43</f>
        <v>0</v>
      </c>
      <c r="F53" s="28">
        <f t="shared" si="68"/>
        <v>0</v>
      </c>
      <c r="G53" s="28">
        <f t="shared" si="68"/>
        <v>0</v>
      </c>
      <c r="H53" s="28">
        <f t="shared" si="68"/>
        <v>0</v>
      </c>
      <c r="I53" s="28">
        <f>+I43</f>
        <v>0</v>
      </c>
      <c r="J53" s="28">
        <f t="shared" si="68"/>
        <v>500000</v>
      </c>
      <c r="K53" s="28">
        <f t="shared" si="68"/>
        <v>0</v>
      </c>
      <c r="L53" s="28">
        <f t="shared" si="68"/>
        <v>-500000</v>
      </c>
      <c r="M53" s="28">
        <f>+M43</f>
        <v>0</v>
      </c>
      <c r="N53" s="28">
        <f t="shared" si="68"/>
        <v>700000</v>
      </c>
      <c r="O53" s="28">
        <f t="shared" si="68"/>
        <v>0</v>
      </c>
      <c r="P53" s="28">
        <f t="shared" si="68"/>
        <v>0</v>
      </c>
      <c r="Q53" s="28">
        <f>+Q43</f>
        <v>700000</v>
      </c>
      <c r="R53" s="28">
        <f t="shared" si="68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9">+V43</f>
        <v>400000</v>
      </c>
      <c r="W53" s="28">
        <f t="shared" si="69"/>
        <v>400000</v>
      </c>
      <c r="X53" s="28">
        <f>+X43</f>
        <v>400000</v>
      </c>
      <c r="Y53" s="28">
        <f t="shared" si="69"/>
        <v>0</v>
      </c>
      <c r="Z53" s="28">
        <f t="shared" si="68"/>
        <v>0</v>
      </c>
      <c r="AA53" s="28">
        <f>+AA43</f>
        <v>0</v>
      </c>
      <c r="AB53" s="28">
        <f t="shared" si="68"/>
        <v>0</v>
      </c>
      <c r="AC53" s="28">
        <f t="shared" si="68"/>
        <v>0</v>
      </c>
      <c r="AD53" s="28">
        <f t="shared" si="68"/>
        <v>0</v>
      </c>
      <c r="AE53" s="28">
        <f>+AE43</f>
        <v>0</v>
      </c>
      <c r="AF53" s="28">
        <f t="shared" si="68"/>
        <v>0</v>
      </c>
      <c r="AG53" s="28">
        <f>+AG43</f>
        <v>400000</v>
      </c>
      <c r="AH53" s="28">
        <f t="shared" ref="AH53:AJ53" si="70">+AH43</f>
        <v>400000</v>
      </c>
      <c r="AI53" s="28">
        <f t="shared" si="70"/>
        <v>400000</v>
      </c>
      <c r="AJ53" s="28">
        <f t="shared" si="70"/>
        <v>200000</v>
      </c>
      <c r="AK53" s="28">
        <f>+AK43</f>
        <v>0</v>
      </c>
      <c r="AL53" s="28">
        <f t="shared" si="68"/>
        <v>400000</v>
      </c>
      <c r="AM53" s="28">
        <f>+AM43</f>
        <v>0</v>
      </c>
      <c r="AN53" s="28">
        <f t="shared" ref="AN53:AP53" si="71">+AN43</f>
        <v>0</v>
      </c>
      <c r="AO53" s="28">
        <f t="shared" si="71"/>
        <v>600000</v>
      </c>
      <c r="AP53" s="28">
        <f t="shared" si="71"/>
        <v>600000</v>
      </c>
      <c r="AQ53" s="28">
        <f>+AQ43</f>
        <v>400000</v>
      </c>
      <c r="AR53" s="28">
        <f t="shared" si="68"/>
        <v>300000</v>
      </c>
      <c r="AS53" s="28">
        <f t="shared" si="68"/>
        <v>800000</v>
      </c>
      <c r="AT53" s="28">
        <f t="shared" si="68"/>
        <v>800000</v>
      </c>
      <c r="AU53" s="28">
        <f t="shared" si="68"/>
        <v>1100000</v>
      </c>
      <c r="AV53" s="28">
        <f t="shared" si="68"/>
        <v>1100000</v>
      </c>
    </row>
    <row r="54" spans="1:48" x14ac:dyDescent="0.25">
      <c r="A54" s="2"/>
      <c r="B54" s="2" t="s">
        <v>21</v>
      </c>
      <c r="C54" s="2"/>
      <c r="D54" s="28">
        <f t="shared" ref="D54:AV54" si="72">+D50</f>
        <v>0</v>
      </c>
      <c r="E54" s="28">
        <f t="shared" si="72"/>
        <v>0</v>
      </c>
      <c r="F54" s="28">
        <f t="shared" si="72"/>
        <v>0</v>
      </c>
      <c r="G54" s="28">
        <f t="shared" si="72"/>
        <v>0</v>
      </c>
      <c r="H54" s="28">
        <f t="shared" si="72"/>
        <v>0</v>
      </c>
      <c r="I54" s="28">
        <f t="shared" si="72"/>
        <v>0</v>
      </c>
      <c r="J54" s="28">
        <f t="shared" si="72"/>
        <v>0</v>
      </c>
      <c r="K54" s="28">
        <f t="shared" si="72"/>
        <v>0</v>
      </c>
      <c r="L54" s="28">
        <f t="shared" si="72"/>
        <v>0</v>
      </c>
      <c r="M54" s="28">
        <f t="shared" si="72"/>
        <v>0</v>
      </c>
      <c r="N54" s="28">
        <f t="shared" si="72"/>
        <v>0</v>
      </c>
      <c r="O54" s="28">
        <f t="shared" si="72"/>
        <v>0</v>
      </c>
      <c r="P54" s="28">
        <f t="shared" si="72"/>
        <v>0</v>
      </c>
      <c r="Q54" s="28">
        <f t="shared" si="72"/>
        <v>0</v>
      </c>
      <c r="R54" s="28">
        <f t="shared" si="72"/>
        <v>0</v>
      </c>
      <c r="S54" s="28">
        <f t="shared" si="72"/>
        <v>0</v>
      </c>
      <c r="T54" s="28">
        <f t="shared" si="72"/>
        <v>0</v>
      </c>
      <c r="U54" s="28">
        <f t="shared" si="72"/>
        <v>0</v>
      </c>
      <c r="V54" s="28">
        <f t="shared" si="72"/>
        <v>0</v>
      </c>
      <c r="W54" s="28">
        <f t="shared" si="72"/>
        <v>0</v>
      </c>
      <c r="X54" s="28">
        <f t="shared" si="72"/>
        <v>0</v>
      </c>
      <c r="Y54" s="28">
        <f t="shared" si="72"/>
        <v>0</v>
      </c>
      <c r="Z54" s="28">
        <f t="shared" si="72"/>
        <v>0</v>
      </c>
      <c r="AA54" s="28"/>
      <c r="AB54" s="28"/>
      <c r="AC54" s="28"/>
      <c r="AD54" s="28"/>
      <c r="AE54" s="28"/>
      <c r="AF54" s="28">
        <f t="shared" si="72"/>
        <v>0</v>
      </c>
      <c r="AG54" s="28"/>
      <c r="AH54" s="28"/>
      <c r="AI54" s="28"/>
      <c r="AJ54" s="28"/>
      <c r="AK54" s="28"/>
      <c r="AL54" s="28">
        <f t="shared" si="72"/>
        <v>0</v>
      </c>
      <c r="AM54" s="28"/>
      <c r="AN54" s="28"/>
      <c r="AO54" s="28"/>
      <c r="AP54" s="28"/>
      <c r="AQ54" s="28"/>
      <c r="AR54" s="28">
        <f t="shared" si="72"/>
        <v>0</v>
      </c>
      <c r="AS54" s="28">
        <f t="shared" si="72"/>
        <v>0</v>
      </c>
      <c r="AT54" s="28">
        <f t="shared" si="72"/>
        <v>0</v>
      </c>
      <c r="AU54" s="28">
        <f t="shared" si="72"/>
        <v>0</v>
      </c>
      <c r="AV54" s="28">
        <f t="shared" si="72"/>
        <v>0</v>
      </c>
    </row>
    <row r="55" spans="1:48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S55" si="73">SUM(E52:E54)</f>
        <v>906061.54</v>
      </c>
      <c r="F55" s="23">
        <f t="shared" si="73"/>
        <v>1241369.78</v>
      </c>
      <c r="G55" s="23">
        <f t="shared" si="73"/>
        <v>1097115.46</v>
      </c>
      <c r="H55" s="23">
        <f t="shared" si="73"/>
        <v>905296.79</v>
      </c>
      <c r="I55" s="23">
        <f>SUM(I52:I54)</f>
        <v>162976.59999999998</v>
      </c>
      <c r="J55" s="23">
        <f>SUM(J52:J54)</f>
        <v>896437.79</v>
      </c>
      <c r="K55" s="23">
        <f t="shared" si="73"/>
        <v>53357.510000000009</v>
      </c>
      <c r="L55" s="23">
        <f t="shared" si="73"/>
        <v>-260386.07</v>
      </c>
      <c r="M55" s="23">
        <f t="shared" si="73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74">SUM(P52:P54)</f>
        <v>140086.44999999995</v>
      </c>
      <c r="Q55" s="23">
        <f t="shared" si="74"/>
        <v>969363.81</v>
      </c>
      <c r="R55" s="23">
        <f t="shared" si="74"/>
        <v>966835.3600000001</v>
      </c>
      <c r="S55" s="23">
        <f t="shared" si="74"/>
        <v>864325.16</v>
      </c>
      <c r="T55" s="23">
        <f t="shared" si="73"/>
        <v>148008.10000000009</v>
      </c>
      <c r="U55" s="23">
        <f t="shared" si="73"/>
        <v>864325.16</v>
      </c>
      <c r="V55" s="23">
        <f t="shared" si="73"/>
        <v>586529.21</v>
      </c>
      <c r="W55" s="23">
        <f t="shared" si="73"/>
        <v>533432.76</v>
      </c>
      <c r="X55" s="23">
        <f t="shared" si="73"/>
        <v>486801.54000000004</v>
      </c>
      <c r="Y55" s="23">
        <f>SUM(Y52:Y54)</f>
        <v>148008.09999999995</v>
      </c>
      <c r="Z55" s="23">
        <f t="shared" si="73"/>
        <v>604981.26</v>
      </c>
      <c r="AA55" s="23">
        <f t="shared" si="73"/>
        <v>137170.25999999995</v>
      </c>
      <c r="AB55" s="23">
        <f t="shared" si="73"/>
        <v>138370.25999999995</v>
      </c>
      <c r="AC55" s="23">
        <f t="shared" si="73"/>
        <v>127150.14999999995</v>
      </c>
      <c r="AD55" s="23">
        <f>SUM(AD52:AD54)</f>
        <v>1026535.1399999999</v>
      </c>
      <c r="AE55" s="23">
        <f t="shared" si="73"/>
        <v>604981.25999999989</v>
      </c>
      <c r="AF55" s="23">
        <f t="shared" si="73"/>
        <v>87200.603999999934</v>
      </c>
      <c r="AG55" s="23">
        <f>SUM(AG52:AG54)</f>
        <v>584279.9439999999</v>
      </c>
      <c r="AH55" s="23">
        <f t="shared" si="73"/>
        <v>525001.40399999986</v>
      </c>
      <c r="AI55" s="23">
        <f t="shared" si="73"/>
        <v>461237.82399999991</v>
      </c>
      <c r="AJ55" s="23">
        <f t="shared" si="73"/>
        <v>282403.46399999992</v>
      </c>
      <c r="AK55" s="23">
        <f t="shared" si="73"/>
        <v>87200.603999999876</v>
      </c>
      <c r="AL55" s="23">
        <f t="shared" si="73"/>
        <v>484257.57399999991</v>
      </c>
      <c r="AM55" s="23">
        <f>SUM(AM52:AM54)</f>
        <v>76932.763999999937</v>
      </c>
      <c r="AN55" s="23">
        <f t="shared" ref="AN55:AP55" si="75">SUM(AN52:AN54)</f>
        <v>9302.323999999935</v>
      </c>
      <c r="AO55" s="23">
        <f t="shared" si="75"/>
        <v>688638.07399999991</v>
      </c>
      <c r="AP55" s="23">
        <f t="shared" si="75"/>
        <v>625927.57399999991</v>
      </c>
      <c r="AQ55" s="23">
        <f>SUM(AQ52:AQ54)</f>
        <v>484257.57399999991</v>
      </c>
      <c r="AR55" s="23">
        <f t="shared" si="73"/>
        <v>358263.06719999982</v>
      </c>
      <c r="AS55" s="23">
        <f t="shared" si="73"/>
        <v>819886.81039999973</v>
      </c>
      <c r="AT55" s="23">
        <f>SUM(AT52:AT54)</f>
        <v>943297.30359999964</v>
      </c>
      <c r="AU55" s="23">
        <f>SUM(AU52:AU54)</f>
        <v>1385249.7967999997</v>
      </c>
      <c r="AV55" s="23">
        <f>SUM(AV52:AV54)</f>
        <v>1118387.5399999996</v>
      </c>
    </row>
    <row r="56" spans="1:48" ht="17.25" thickTop="1" x14ac:dyDescent="0.25"/>
    <row r="58" spans="1:48" x14ac:dyDescent="0.25">
      <c r="S58" s="31" t="s">
        <v>56</v>
      </c>
    </row>
    <row r="59" spans="1:48" x14ac:dyDescent="0.25">
      <c r="S59" s="31">
        <f>T59-N16</f>
        <v>-155108.20999999996</v>
      </c>
      <c r="V59" s="32"/>
    </row>
    <row r="60" spans="1:48" x14ac:dyDescent="0.25">
      <c r="S60" s="31">
        <f>T60-N17</f>
        <v>-745323.73</v>
      </c>
      <c r="V60" s="32"/>
    </row>
    <row r="61" spans="1:48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V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2015-07-09T11:00:08Z</dcterms:modified>
</cp:coreProperties>
</file>