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65" yWindow="-180" windowWidth="23895" windowHeight="469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N41" i="1" l="1"/>
  <c r="BM41" i="1"/>
  <c r="BD28" i="1" l="1"/>
  <c r="BJ28" i="1"/>
  <c r="BJ29" i="1"/>
  <c r="BJ27" i="1"/>
  <c r="BF40" i="1" l="1"/>
  <c r="BE40" i="1"/>
  <c r="BK40" i="1"/>
  <c r="BJ40" i="1"/>
  <c r="BD40" i="1"/>
  <c r="AX40" i="1"/>
  <c r="BF25" i="1"/>
  <c r="BE26" i="1"/>
  <c r="BP41" i="1"/>
  <c r="BK21" i="1" l="1"/>
  <c r="BL21" i="1"/>
  <c r="BM21" i="1"/>
  <c r="BM23" i="1" s="1"/>
  <c r="BN21" i="1"/>
  <c r="BN23" i="1" s="1"/>
  <c r="BO21" i="1"/>
  <c r="BE53" i="1"/>
  <c r="BO50" i="1"/>
  <c r="BN50" i="1"/>
  <c r="BM50" i="1"/>
  <c r="BL50" i="1"/>
  <c r="BK50" i="1"/>
  <c r="BJ34" i="1"/>
  <c r="BD25" i="1"/>
  <c r="BE25" i="1"/>
  <c r="BL23" i="1"/>
  <c r="BE23" i="1"/>
  <c r="BJ16" i="1"/>
  <c r="BJ17" i="1"/>
  <c r="BJ18" i="1"/>
  <c r="BJ19" i="1"/>
  <c r="BJ15" i="1"/>
  <c r="BD15" i="1"/>
  <c r="BJ10" i="1"/>
  <c r="BJ9" i="1"/>
  <c r="BJ8" i="1"/>
  <c r="BJ7" i="1"/>
  <c r="BO12" i="1"/>
  <c r="BN12" i="1"/>
  <c r="BM12" i="1"/>
  <c r="BL12" i="1"/>
  <c r="BK12" i="1"/>
  <c r="BK23" i="1" s="1"/>
  <c r="BK26" i="1" s="1"/>
  <c r="BK30" i="1" s="1"/>
  <c r="BL25" i="1" s="1"/>
  <c r="BI12" i="1"/>
  <c r="BI42" i="1"/>
  <c r="BI10" i="1"/>
  <c r="BK52" i="1" l="1"/>
  <c r="BL26" i="1"/>
  <c r="BL30" i="1" s="1"/>
  <c r="BL52" i="1" s="1"/>
  <c r="BJ12" i="1"/>
  <c r="BO23" i="1"/>
  <c r="BM25" i="1" l="1"/>
  <c r="BM26" i="1" s="1"/>
  <c r="BM30" i="1" s="1"/>
  <c r="BM52" i="1" s="1"/>
  <c r="BN25" i="1" l="1"/>
  <c r="BN26" i="1" s="1"/>
  <c r="BN30" i="1" s="1"/>
  <c r="BO25" i="1" s="1"/>
  <c r="BN52" i="1" l="1"/>
  <c r="BO26" i="1"/>
  <c r="BO30" i="1" s="1"/>
  <c r="BO52" i="1" s="1"/>
  <c r="BE21" i="1"/>
  <c r="BD16" i="1"/>
  <c r="BD17" i="1"/>
  <c r="BD18" i="1"/>
  <c r="BD19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G21" i="1"/>
  <c r="BH21" i="1"/>
  <c r="BI21" i="1"/>
  <c r="BF12" i="1"/>
  <c r="BG12" i="1"/>
  <c r="BH12" i="1"/>
  <c r="BE12" i="1"/>
  <c r="BG23" i="1" l="1"/>
  <c r="BF23" i="1"/>
  <c r="BI23" i="1"/>
  <c r="BH23" i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Y12" i="1"/>
  <c r="AZ23" i="1" l="1"/>
  <c r="AY23" i="1"/>
  <c r="BA23" i="1"/>
  <c r="BC23" i="1"/>
  <c r="AL19" i="1" l="1"/>
  <c r="AL17" i="1"/>
  <c r="AL16" i="1"/>
  <c r="AP8" i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P49" i="1" l="1"/>
  <c r="BJ49" i="1"/>
  <c r="AX49" i="1"/>
  <c r="AR49" i="1"/>
  <c r="AF48" i="1"/>
  <c r="I48" i="1"/>
  <c r="D41" i="1"/>
  <c r="D28" i="1" l="1"/>
  <c r="D29" i="1"/>
  <c r="D27" i="1"/>
  <c r="D15" i="1"/>
  <c r="D21" i="1" s="1"/>
  <c r="BP21" i="1" l="1"/>
  <c r="BJ21" i="1"/>
  <c r="BD21" i="1"/>
  <c r="AX21" i="1"/>
  <c r="Z21" i="1"/>
  <c r="Z23" i="1" s="1"/>
  <c r="I21" i="1"/>
  <c r="I23" i="1" s="1"/>
  <c r="H21" i="1"/>
  <c r="G21" i="1"/>
  <c r="F21" i="1"/>
  <c r="D42" i="1" l="1"/>
  <c r="BP34" i="1"/>
  <c r="BD34" i="1"/>
  <c r="BD37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P12" i="1"/>
  <c r="BP23" i="1" s="1"/>
  <c r="BJ23" i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P46" i="1"/>
  <c r="BP50" i="1" s="1"/>
  <c r="BP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X30" i="1" s="1"/>
  <c r="AY25" i="1"/>
  <c r="AY26" i="1" s="1"/>
  <c r="AY30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Z30" i="1" s="1"/>
  <c r="AZ52" i="1" s="1"/>
  <c r="AY52" i="1"/>
  <c r="BD26" i="1"/>
  <c r="BD30" i="1" s="1"/>
  <c r="BE30" i="1"/>
  <c r="BE52" i="1" s="1"/>
  <c r="AX52" i="1"/>
  <c r="AU52" i="1"/>
  <c r="AV25" i="1"/>
  <c r="AV26" i="1" s="1"/>
  <c r="AV30" i="1" s="1"/>
  <c r="AO53" i="1"/>
  <c r="AO55" i="1" s="1"/>
  <c r="AP43" i="1"/>
  <c r="AJ40" i="1"/>
  <c r="AJ43" i="1" s="1"/>
  <c r="AK40" i="1" s="1"/>
  <c r="BD52" i="1" l="1"/>
  <c r="BJ25" i="1"/>
  <c r="BK25" i="1" s="1"/>
  <c r="BF26" i="1"/>
  <c r="BF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J26" i="1" l="1"/>
  <c r="BJ30" i="1" s="1"/>
  <c r="BJ52" i="1" s="1"/>
  <c r="BF52" i="1"/>
  <c r="BG25" i="1"/>
  <c r="BG26" i="1" s="1"/>
  <c r="BG30" i="1" s="1"/>
  <c r="BB25" i="1"/>
  <c r="BB26" i="1" s="1"/>
  <c r="BB30" i="1" s="1"/>
  <c r="BA52" i="1"/>
  <c r="AQ43" i="1"/>
  <c r="AR40" i="1" s="1"/>
  <c r="AS40" i="1" s="1"/>
  <c r="AS43" i="1" s="1"/>
  <c r="BP25" i="1" l="1"/>
  <c r="BP26" i="1" s="1"/>
  <c r="BP30" i="1" s="1"/>
  <c r="BP52" i="1" s="1"/>
  <c r="BH25" i="1"/>
  <c r="BH26" i="1" s="1"/>
  <c r="BH30" i="1" s="1"/>
  <c r="BG52" i="1"/>
  <c r="BB52" i="1"/>
  <c r="BC25" i="1"/>
  <c r="BC26" i="1" s="1"/>
  <c r="BC30" i="1" s="1"/>
  <c r="BC52" i="1" s="1"/>
  <c r="AR43" i="1"/>
  <c r="AR53" i="1" s="1"/>
  <c r="AR55" i="1" s="1"/>
  <c r="AQ53" i="1"/>
  <c r="AQ55" i="1" s="1"/>
  <c r="BH52" i="1" l="1"/>
  <c r="BH55" i="1" s="1"/>
  <c r="BI25" i="1"/>
  <c r="BI26" i="1" s="1"/>
  <c r="BI30" i="1" s="1"/>
  <c r="BI52" i="1" s="1"/>
  <c r="AT40" i="1"/>
  <c r="AT43" i="1" s="1"/>
  <c r="AU40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Y40" i="1" l="1"/>
  <c r="AW53" i="1"/>
  <c r="AW55" i="1" s="1"/>
  <c r="AX43" i="1" l="1"/>
  <c r="AY43" i="1"/>
  <c r="AZ40" i="1" l="1"/>
  <c r="AY53" i="1"/>
  <c r="AX55" i="1"/>
  <c r="BE43" i="1"/>
  <c r="AX53" i="1"/>
  <c r="AY55" i="1"/>
  <c r="AZ43" i="1"/>
  <c r="BD43" i="1" l="1"/>
  <c r="BD53" i="1" s="1"/>
  <c r="BD55" i="1" s="1"/>
  <c r="BE55" i="1"/>
  <c r="BF43" i="1"/>
  <c r="AZ53" i="1"/>
  <c r="AZ55" i="1" s="1"/>
  <c r="BA40" i="1"/>
  <c r="BA43" i="1" s="1"/>
  <c r="BG40" i="1" l="1"/>
  <c r="BG43" i="1" s="1"/>
  <c r="BF53" i="1"/>
  <c r="BF55" i="1" s="1"/>
  <c r="BA53" i="1"/>
  <c r="BA55" i="1" s="1"/>
  <c r="BB40" i="1"/>
  <c r="BB43" i="1" s="1"/>
  <c r="BG53" i="1" l="1"/>
  <c r="BG55" i="1" s="1"/>
  <c r="BH40" i="1"/>
  <c r="BH43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J43" i="1" l="1"/>
  <c r="BJ53" i="1" s="1"/>
  <c r="BJ55" i="1" s="1"/>
  <c r="BK43" i="1"/>
  <c r="BK53" i="1" l="1"/>
  <c r="BK55" i="1" s="1"/>
  <c r="BL40" i="1"/>
  <c r="BL43" i="1" s="1"/>
  <c r="BP40" i="1"/>
  <c r="BP43" i="1" s="1"/>
  <c r="BP53" i="1" s="1"/>
  <c r="BP55" i="1" s="1"/>
  <c r="BM40" i="1" l="1"/>
  <c r="BM43" i="1" s="1"/>
  <c r="BL53" i="1"/>
  <c r="BL55" i="1" s="1"/>
  <c r="BM53" i="1" l="1"/>
  <c r="BM55" i="1" s="1"/>
  <c r="BN40" i="1"/>
  <c r="BN43" i="1" s="1"/>
  <c r="BO43" i="1" l="1"/>
  <c r="BO53" i="1" s="1"/>
  <c r="BO55" i="1" s="1"/>
  <c r="BN53" i="1"/>
  <c r="BN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BG10" authorId="0">
      <text>
        <r>
          <rPr>
            <b/>
            <sz val="9"/>
            <color indexed="81"/>
            <rFont val="Tahoma"/>
            <family val="2"/>
          </rPr>
          <t>Refund of Deposits Paid</t>
        </r>
      </text>
    </comment>
    <comment ref="BI10" authorId="0">
      <text>
        <r>
          <rPr>
            <b/>
            <sz val="9"/>
            <color indexed="81"/>
            <rFont val="Tahoma"/>
            <family val="2"/>
          </rPr>
          <t xml:space="preserve">Cancellation of Payment RM249,938
Intereste Received - RM1,247.55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<sst xmlns="http://schemas.openxmlformats.org/spreadsheetml/2006/main" count="174" uniqueCount="58">
  <si>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</si>
  <si>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</si>
  <si>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</si>
  <si>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</si>
  <si>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</si>
  <si>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</si>
  <si>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</si>
  <si>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</si>
  <si>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</si>
  <si>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</si>
  <si>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</si>
  <si>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</si>
  <si>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</si>
  <si>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</si>
  <si>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</si>
  <si>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</si>
  <si>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</si>
  <si>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</si>
  <si>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</si>
  <si>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</si>
  <si>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</si>
  <si>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</si>
  <si>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</si>
  <si>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</si>
  <si>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</si>
  <si>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</si>
  <si>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</si>
  <si>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</si>
  <si>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</si>
  <si>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</si>
  <si>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</si>
  <si>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</si>
  <si>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</si>
  <si>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</si>
  <si>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</si>
  <si>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</si>
  <si>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</si>
  <si>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</si>
  <si>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</si>
  <si>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</si>
  <si>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</si>
  <si>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</si>
  <si>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</si>
  <si>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</si>
  <si>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</si>
  <si>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</si>
  <si>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</si>
  <si>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</si>
  <si>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</si>
  <si>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</si>
  <si>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</si>
  <si>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</si>
  <si>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</si>
  <si>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</si>
  <si>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</si>
  <si>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</si>
  <si>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</si>
  <si>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26 Nov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</si>
</sst>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6"/>
  <sheetViews>
    <sheetView tabSelected="1" workbookViewId="0">
      <pane xSplit="3" ySplit="1" topLeftCell="AR2" activePane="bottomRight" state="frozen"/>
      <selection pane="topRight" activeCell="D1" sqref="D1"/>
      <selection pane="bottomLeft" activeCell="A2" sqref="A2"/>
      <selection pane="bottomRight" activeCell="BQ12" sqref="BQ12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hidden="1" customWidth="1"/>
    <col min="61" max="61" width="13.5703125" style="12" hidden="1" customWidth="1"/>
    <col min="62" max="62" width="13.42578125" style="12" customWidth="1"/>
    <col min="63" max="63" width="11.5703125" style="12" bestFit="1" customWidth="1"/>
    <col min="64" max="64" width="11" style="12" bestFit="1" customWidth="1"/>
    <col min="65" max="65" width="11.5703125" style="12" bestFit="1" customWidth="1"/>
    <col min="66" max="66" width="11.28515625" style="12" customWidth="1"/>
    <col min="67" max="67" width="11" style="12" bestFit="1" customWidth="1"/>
    <col min="68" max="68" width="13.28515625" style="12" customWidth="1"/>
    <col min="69" max="69" width="14.42578125" style="13" customWidth="1"/>
    <col min="71" max="71" width="10.5703125" bestFit="1" customWidth="1"/>
  </cols>
  <sheetData>
    <row r="1" spans="1:68" x14ac:dyDescent="0.25">
      <c r="A1" s="1" t="s">
        <v>57</v>
      </c>
      <c r="B1" s="2"/>
      <c r="C1" s="2"/>
    </row>
    <row r="2" spans="1:68" x14ac:dyDescent="0.25">
      <c r="A2" s="1"/>
      <c r="B2" s="2"/>
      <c r="C2" s="2"/>
    </row>
    <row r="3" spans="1:68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6"/>
    </row>
    <row r="4" spans="1:68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5" t="s">
        <v>41</v>
      </c>
      <c r="BL4" s="15" t="s">
        <v>42</v>
      </c>
      <c r="BM4" s="15" t="s">
        <v>43</v>
      </c>
      <c r="BN4" s="15" t="s">
        <v>44</v>
      </c>
      <c r="BO4" s="15" t="s">
        <v>55</v>
      </c>
      <c r="BP4" s="14" t="s">
        <v>28</v>
      </c>
    </row>
    <row r="5" spans="1:68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7" t="s">
        <v>54</v>
      </c>
      <c r="BL5" s="17" t="s">
        <v>54</v>
      </c>
      <c r="BM5" s="17" t="s">
        <v>54</v>
      </c>
      <c r="BN5" s="17" t="s">
        <v>54</v>
      </c>
      <c r="BO5" s="17" t="s">
        <v>54</v>
      </c>
      <c r="BP5" s="16" t="s">
        <v>54</v>
      </c>
    </row>
    <row r="6" spans="1:6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9"/>
      <c r="BL6" s="19"/>
      <c r="BM6" s="19"/>
      <c r="BN6" s="19"/>
      <c r="BO6" s="19"/>
      <c r="BP6" s="18"/>
    </row>
    <row r="7" spans="1:6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0</v>
      </c>
      <c r="BE7" s="19"/>
      <c r="BF7" s="19"/>
      <c r="BG7" s="19"/>
      <c r="BH7" s="19"/>
      <c r="BI7" s="19"/>
      <c r="BJ7" s="18">
        <f>SUM(BK7:BO7)</f>
        <v>2000000</v>
      </c>
      <c r="BK7" s="19">
        <v>1000000</v>
      </c>
      <c r="BL7" s="19"/>
      <c r="BM7" s="19">
        <v>1000000</v>
      </c>
      <c r="BN7" s="19"/>
      <c r="BO7" s="19"/>
      <c r="BP7" s="18">
        <v>2000000</v>
      </c>
    </row>
    <row r="8" spans="1:6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1000</v>
      </c>
      <c r="BE8" s="19"/>
      <c r="BF8" s="19"/>
      <c r="BG8" s="19"/>
      <c r="BH8" s="19">
        <v>1000</v>
      </c>
      <c r="BI8" s="19"/>
      <c r="BJ8" s="18">
        <f>SUM(BK8:BO8)</f>
        <v>2000</v>
      </c>
      <c r="BK8" s="19"/>
      <c r="BL8" s="19"/>
      <c r="BM8" s="19"/>
      <c r="BN8" s="19"/>
      <c r="BO8" s="19">
        <v>2000</v>
      </c>
      <c r="BP8" s="18">
        <v>2000</v>
      </c>
    </row>
    <row r="9" spans="1:6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>
        <f t="shared" ref="AR9:AR11" si="7">SUM(AS9:AW9)</f>
        <v>0</v>
      </c>
      <c r="AS9" s="19"/>
      <c r="AT9" s="19"/>
      <c r="AU9" s="19"/>
      <c r="AV9" s="19"/>
      <c r="AW9" s="19"/>
      <c r="AX9" s="18">
        <f t="shared" ref="AX9:AX10" si="8">SUM(AY9:BC9)</f>
        <v>0</v>
      </c>
      <c r="AY9" s="19"/>
      <c r="AZ9" s="19"/>
      <c r="BA9" s="19"/>
      <c r="BB9" s="19"/>
      <c r="BC9" s="19"/>
      <c r="BD9" s="18">
        <f t="shared" ref="BD9:BD10" si="9">SUM(BE9:BI9)</f>
        <v>0</v>
      </c>
      <c r="BE9" s="19"/>
      <c r="BF9" s="19"/>
      <c r="BG9" s="19"/>
      <c r="BH9" s="19"/>
      <c r="BI9" s="19"/>
      <c r="BJ9" s="18">
        <f>SUM(BK9:BO9)</f>
        <v>0</v>
      </c>
      <c r="BK9" s="19"/>
      <c r="BL9" s="19"/>
      <c r="BM9" s="19"/>
      <c r="BN9" s="19"/>
      <c r="BO9" s="19"/>
      <c r="BP9" s="18"/>
    </row>
    <row r="10" spans="1:6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6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7"/>
        <v>0</v>
      </c>
      <c r="AS10" s="19"/>
      <c r="AT10" s="19"/>
      <c r="AU10" s="19"/>
      <c r="AV10" s="19"/>
      <c r="AW10" s="19"/>
      <c r="AX10" s="18">
        <f t="shared" si="8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9"/>
        <v>252185.55</v>
      </c>
      <c r="BE10" s="19"/>
      <c r="BF10" s="19"/>
      <c r="BG10" s="19">
        <v>1000</v>
      </c>
      <c r="BH10" s="19"/>
      <c r="BI10" s="19">
        <f>249938+1247.55</f>
        <v>251185.55</v>
      </c>
      <c r="BJ10" s="18">
        <f>SUM(BK10:BO10)</f>
        <v>0</v>
      </c>
      <c r="BK10" s="19"/>
      <c r="BL10" s="19"/>
      <c r="BM10" s="19"/>
      <c r="BN10" s="19"/>
      <c r="BO10" s="19">
        <v>0</v>
      </c>
      <c r="BP10" s="18"/>
    </row>
    <row r="11" spans="1:6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7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9"/>
      <c r="BL11" s="19"/>
      <c r="BM11" s="19"/>
      <c r="BN11" s="19"/>
      <c r="BO11" s="19"/>
      <c r="BP11" s="18"/>
    </row>
    <row r="12" spans="1:68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P12" si="10">SUM(F7:F11)</f>
        <v>512500</v>
      </c>
      <c r="G12" s="21">
        <f t="shared" si="10"/>
        <v>0</v>
      </c>
      <c r="H12" s="21">
        <f t="shared" si="10"/>
        <v>834</v>
      </c>
      <c r="I12" s="20">
        <f>SUM(I7:I11)</f>
        <v>1546.68</v>
      </c>
      <c r="J12" s="21">
        <f>SUM(J6:J11)</f>
        <v>1200</v>
      </c>
      <c r="K12" s="21">
        <f t="shared" ref="K12:M12" si="11">SUM(K6:K11)</f>
        <v>0</v>
      </c>
      <c r="L12" s="21">
        <f t="shared" si="11"/>
        <v>346.68</v>
      </c>
      <c r="M12" s="21">
        <f t="shared" si="11"/>
        <v>0</v>
      </c>
      <c r="N12" s="20">
        <f>SUM(N7:N11)</f>
        <v>1853285</v>
      </c>
      <c r="O12" s="21">
        <f>SUM(O6:O11)</f>
        <v>321385</v>
      </c>
      <c r="P12" s="21">
        <f t="shared" ref="P12:S12" si="12">SUM(P6:P11)</f>
        <v>31900</v>
      </c>
      <c r="Q12" s="21">
        <f t="shared" si="12"/>
        <v>1500000</v>
      </c>
      <c r="R12" s="21">
        <f t="shared" si="12"/>
        <v>0</v>
      </c>
      <c r="S12" s="21">
        <f t="shared" si="12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3">SUM(W7:W11)</f>
        <v>0</v>
      </c>
      <c r="X12" s="21">
        <f t="shared" si="13"/>
        <v>1000</v>
      </c>
      <c r="Y12" s="21">
        <f t="shared" si="13"/>
        <v>7982.05</v>
      </c>
      <c r="Z12" s="20">
        <f>SUM(Z7:Z11)</f>
        <v>1503140</v>
      </c>
      <c r="AA12" s="21">
        <f>SUM(AA7:AA11)</f>
        <v>0</v>
      </c>
      <c r="AB12" s="21">
        <f t="shared" ref="AB12:AE12" si="14">SUM(AB7:AB11)</f>
        <v>1200</v>
      </c>
      <c r="AC12" s="21">
        <f t="shared" si="14"/>
        <v>390</v>
      </c>
      <c r="AD12" s="21">
        <f t="shared" si="14"/>
        <v>1501550</v>
      </c>
      <c r="AE12" s="21">
        <f t="shared" si="14"/>
        <v>0</v>
      </c>
      <c r="AF12" s="20">
        <f>SUM(AF7:AF11)</f>
        <v>542.35</v>
      </c>
      <c r="AG12" s="21">
        <f>SUM(AG7:AG11)</f>
        <v>0</v>
      </c>
      <c r="AH12" s="21">
        <f t="shared" ref="AH12:AK12" si="15">SUM(AH7:AH11)</f>
        <v>0</v>
      </c>
      <c r="AI12" s="21">
        <f t="shared" si="15"/>
        <v>0</v>
      </c>
      <c r="AJ12" s="21">
        <f t="shared" si="15"/>
        <v>0</v>
      </c>
      <c r="AK12" s="21">
        <f t="shared" si="15"/>
        <v>542.35</v>
      </c>
      <c r="AL12" s="20">
        <f>SUM(AL7:AL11)</f>
        <v>1221360</v>
      </c>
      <c r="AM12" s="21">
        <f>SUM(AM7:AM11)</f>
        <v>20000</v>
      </c>
      <c r="AN12" s="21">
        <f t="shared" si="10"/>
        <v>0</v>
      </c>
      <c r="AO12" s="21">
        <f t="shared" si="10"/>
        <v>0</v>
      </c>
      <c r="AP12" s="21">
        <f t="shared" si="10"/>
        <v>1201360</v>
      </c>
      <c r="AQ12" s="21">
        <f t="shared" si="10"/>
        <v>0</v>
      </c>
      <c r="AR12" s="20">
        <f t="shared" si="10"/>
        <v>1003400</v>
      </c>
      <c r="AS12" s="21">
        <f>SUM(AS7:AS11)</f>
        <v>0</v>
      </c>
      <c r="AT12" s="21">
        <f t="shared" ref="AT12:AW12" si="16">SUM(AT7:AT11)</f>
        <v>1002400</v>
      </c>
      <c r="AU12" s="21">
        <f t="shared" si="16"/>
        <v>1000</v>
      </c>
      <c r="AV12" s="21">
        <f t="shared" si="16"/>
        <v>0</v>
      </c>
      <c r="AW12" s="21">
        <f t="shared" si="16"/>
        <v>0</v>
      </c>
      <c r="AX12" s="20">
        <f t="shared" si="10"/>
        <v>511882.52</v>
      </c>
      <c r="AY12" s="21">
        <f t="shared" si="10"/>
        <v>0</v>
      </c>
      <c r="AZ12" s="21">
        <f t="shared" si="10"/>
        <v>6250</v>
      </c>
      <c r="BA12" s="21">
        <f t="shared" si="10"/>
        <v>501832.52</v>
      </c>
      <c r="BB12" s="21">
        <f t="shared" si="10"/>
        <v>0</v>
      </c>
      <c r="BC12" s="21">
        <f t="shared" si="10"/>
        <v>3800</v>
      </c>
      <c r="BD12" s="20">
        <f t="shared" si="10"/>
        <v>253185.55</v>
      </c>
      <c r="BE12" s="21">
        <f t="shared" si="10"/>
        <v>0</v>
      </c>
      <c r="BF12" s="21">
        <f t="shared" si="10"/>
        <v>0</v>
      </c>
      <c r="BG12" s="21">
        <f t="shared" si="10"/>
        <v>1000</v>
      </c>
      <c r="BH12" s="21">
        <f t="shared" si="10"/>
        <v>1000</v>
      </c>
      <c r="BI12" s="21">
        <f>SUM(BI7:BI11)</f>
        <v>251185.55</v>
      </c>
      <c r="BJ12" s="20">
        <f>SUM(BJ7:BJ11)</f>
        <v>2002000</v>
      </c>
      <c r="BK12" s="21">
        <f t="shared" si="10"/>
        <v>1000000</v>
      </c>
      <c r="BL12" s="21">
        <f t="shared" si="10"/>
        <v>0</v>
      </c>
      <c r="BM12" s="21">
        <f t="shared" si="10"/>
        <v>1000000</v>
      </c>
      <c r="BN12" s="21">
        <f t="shared" si="10"/>
        <v>0</v>
      </c>
      <c r="BO12" s="21">
        <f t="shared" si="10"/>
        <v>2000</v>
      </c>
      <c r="BP12" s="20">
        <f t="shared" si="10"/>
        <v>2002000</v>
      </c>
    </row>
    <row r="13" spans="1:6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9"/>
      <c r="BL13" s="19"/>
      <c r="BM13" s="19"/>
      <c r="BN13" s="19"/>
      <c r="BO13" s="19"/>
      <c r="BP13" s="18"/>
    </row>
    <row r="14" spans="1:6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9"/>
      <c r="BL14" s="19"/>
      <c r="BM14" s="19"/>
      <c r="BN14" s="19"/>
      <c r="BO14" s="19"/>
      <c r="BP14" s="18"/>
    </row>
    <row r="15" spans="1:6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7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f>SUM(BK15:BO15)</f>
        <v>0</v>
      </c>
      <c r="BK15" s="19"/>
      <c r="BL15" s="19"/>
      <c r="BM15" s="19"/>
      <c r="BN15" s="19"/>
      <c r="BO15" s="19"/>
      <c r="BP15" s="18">
        <v>139675</v>
      </c>
    </row>
    <row r="16" spans="1:6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8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9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 t="shared" ref="BD16:BD19" si="20">SUM(BE16:BI16)</f>
        <v>117661.03</v>
      </c>
      <c r="BE16" s="19">
        <v>10943.84</v>
      </c>
      <c r="BF16" s="19">
        <v>9256.2799999999988</v>
      </c>
      <c r="BG16" s="19">
        <v>373.68</v>
      </c>
      <c r="BH16" s="19">
        <v>203.25</v>
      </c>
      <c r="BI16" s="19">
        <v>96883.98</v>
      </c>
      <c r="BJ16" s="18">
        <f t="shared" ref="BJ16:BJ19" si="21">SUM(BK16:BO16)</f>
        <v>127378.75</v>
      </c>
      <c r="BK16" s="19">
        <v>13443.84</v>
      </c>
      <c r="BL16" s="19">
        <v>0</v>
      </c>
      <c r="BM16" s="19">
        <v>12519.02</v>
      </c>
      <c r="BN16" s="19">
        <v>3500.4</v>
      </c>
      <c r="BO16" s="19">
        <v>97915.49</v>
      </c>
      <c r="BP16" s="18">
        <v>299298.71500000003</v>
      </c>
    </row>
    <row r="17" spans="1:71" x14ac:dyDescent="0.25">
      <c r="A17" s="3"/>
      <c r="B17" s="4" t="s">
        <v>52</v>
      </c>
      <c r="C17" s="4"/>
      <c r="D17" s="18">
        <f t="shared" ref="D17:D19" si="22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8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9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 t="shared" si="20"/>
        <v>457160.85</v>
      </c>
      <c r="BE17" s="19">
        <v>5350.08</v>
      </c>
      <c r="BF17" s="19">
        <v>222932.24</v>
      </c>
      <c r="BG17" s="19">
        <v>97900.06</v>
      </c>
      <c r="BH17" s="19">
        <v>102244.5</v>
      </c>
      <c r="BI17" s="19">
        <v>28733.97</v>
      </c>
      <c r="BJ17" s="18">
        <f t="shared" si="21"/>
        <v>1377952.4700000002</v>
      </c>
      <c r="BK17" s="19">
        <v>777613.62</v>
      </c>
      <c r="BL17" s="19">
        <v>0</v>
      </c>
      <c r="BM17" s="19">
        <v>230364.12</v>
      </c>
      <c r="BN17" s="19">
        <v>176253.88</v>
      </c>
      <c r="BO17" s="19">
        <v>193720.85000000009</v>
      </c>
      <c r="BP17" s="18">
        <v>1108497</v>
      </c>
    </row>
    <row r="18" spans="1:71" x14ac:dyDescent="0.25">
      <c r="A18" s="3"/>
      <c r="B18" s="4" t="s">
        <v>50</v>
      </c>
      <c r="C18" s="4"/>
      <c r="D18" s="18">
        <f t="shared" si="22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8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3">SUM(AM18:AQ18)</f>
        <v>0</v>
      </c>
      <c r="AM18" s="19"/>
      <c r="AN18" s="19"/>
      <c r="AO18" s="19"/>
      <c r="AP18" s="19"/>
      <c r="AQ18" s="19"/>
      <c r="AR18" s="18">
        <f t="shared" si="19"/>
        <v>0</v>
      </c>
      <c r="AS18" s="19"/>
      <c r="AT18" s="19"/>
      <c r="AU18" s="19"/>
      <c r="AV18" s="19"/>
      <c r="AW18" s="19"/>
      <c r="AX18" s="18">
        <f t="shared" si="17"/>
        <v>0</v>
      </c>
      <c r="AY18" s="19"/>
      <c r="AZ18" s="19"/>
      <c r="BA18" s="19"/>
      <c r="BB18" s="19"/>
      <c r="BC18" s="19"/>
      <c r="BD18" s="18">
        <f t="shared" si="20"/>
        <v>0</v>
      </c>
      <c r="BE18" s="19"/>
      <c r="BF18" s="19"/>
      <c r="BG18" s="19"/>
      <c r="BH18" s="19"/>
      <c r="BI18" s="19"/>
      <c r="BJ18" s="18">
        <f t="shared" si="21"/>
        <v>0</v>
      </c>
      <c r="BK18" s="19"/>
      <c r="BL18" s="19"/>
      <c r="BM18" s="19"/>
      <c r="BN18" s="19"/>
      <c r="BO18" s="19"/>
      <c r="BP18" s="18"/>
      <c r="BS18" s="13"/>
    </row>
    <row r="19" spans="1:71" x14ac:dyDescent="0.25">
      <c r="A19" s="3"/>
      <c r="B19" s="4" t="s">
        <v>51</v>
      </c>
      <c r="C19" s="4"/>
      <c r="D19" s="18">
        <f t="shared" si="22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8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9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7"/>
        <v>912</v>
      </c>
      <c r="AY19" s="19"/>
      <c r="AZ19" s="19"/>
      <c r="BA19" s="19">
        <v>912</v>
      </c>
      <c r="BB19" s="19"/>
      <c r="BC19" s="19"/>
      <c r="BD19" s="18">
        <f t="shared" si="20"/>
        <v>388.2</v>
      </c>
      <c r="BE19" s="19"/>
      <c r="BF19" s="19">
        <v>388.2</v>
      </c>
      <c r="BG19" s="19"/>
      <c r="BH19" s="19"/>
      <c r="BI19" s="19"/>
      <c r="BJ19" s="18">
        <f t="shared" si="21"/>
        <v>496244.03</v>
      </c>
      <c r="BK19" s="19"/>
      <c r="BL19" s="19"/>
      <c r="BM19" s="19">
        <v>3956.2</v>
      </c>
      <c r="BN19" s="19">
        <v>492287.83</v>
      </c>
      <c r="BO19" s="19"/>
      <c r="BP19" s="18">
        <v>50000</v>
      </c>
      <c r="BS19" s="13"/>
    </row>
    <row r="20" spans="1:71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9"/>
      <c r="BL20" s="19"/>
      <c r="BM20" s="19"/>
      <c r="BN20" s="19"/>
      <c r="BO20" s="19"/>
      <c r="BP20" s="18"/>
      <c r="BS20" s="13"/>
    </row>
    <row r="21" spans="1:71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P21" si="25">SUM(F14:F19)</f>
        <v>177191.75999999998</v>
      </c>
      <c r="G21" s="23">
        <f t="shared" si="25"/>
        <v>144254.31999999998</v>
      </c>
      <c r="H21" s="23">
        <f t="shared" si="25"/>
        <v>192652.66999999998</v>
      </c>
      <c r="I21" s="22">
        <f t="shared" si="25"/>
        <v>743866.87000000011</v>
      </c>
      <c r="J21" s="23">
        <f>SUM(J14:J19)</f>
        <v>10059</v>
      </c>
      <c r="K21" s="23">
        <f t="shared" ref="K21:M21" si="26">SUM(K14:K19)</f>
        <v>343080.28</v>
      </c>
      <c r="L21" s="23">
        <f t="shared" si="26"/>
        <v>314090.26</v>
      </c>
      <c r="M21" s="23">
        <f t="shared" si="2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7">SUM(Q14:Q19)</f>
        <v>670722.6399999999</v>
      </c>
      <c r="R21" s="23">
        <f t="shared" si="27"/>
        <v>2528.4499999999998</v>
      </c>
      <c r="S21" s="23">
        <f t="shared" si="27"/>
        <v>102510.2</v>
      </c>
      <c r="T21" s="22">
        <f>SUM(T14:T19)</f>
        <v>727299.11</v>
      </c>
      <c r="U21" s="23">
        <f>SUM(U15:U19)</f>
        <v>0</v>
      </c>
      <c r="V21" s="23">
        <f t="shared" ref="V21:X21" si="28">SUM(V15:V19)</f>
        <v>279795.95</v>
      </c>
      <c r="W21" s="23">
        <f t="shared" si="28"/>
        <v>53096.45</v>
      </c>
      <c r="X21" s="23">
        <f t="shared" si="28"/>
        <v>47631.220000000008</v>
      </c>
      <c r="Y21" s="23">
        <f>SUM(Y15:Y19)</f>
        <v>346775.49000000005</v>
      </c>
      <c r="Z21" s="22">
        <f t="shared" si="25"/>
        <v>1046166.84</v>
      </c>
      <c r="AA21" s="23">
        <f>SUM(AA15:AA19)</f>
        <v>10837.84</v>
      </c>
      <c r="AB21" s="23">
        <f t="shared" ref="AB21:AE21" si="29">SUM(AB15:AB19)</f>
        <v>0</v>
      </c>
      <c r="AC21" s="23">
        <f t="shared" si="29"/>
        <v>11610.11</v>
      </c>
      <c r="AD21" s="23">
        <f t="shared" si="29"/>
        <v>602165.01</v>
      </c>
      <c r="AE21" s="23">
        <f t="shared" si="29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30">SUM(AH15:AH19)</f>
        <v>53278.539999999994</v>
      </c>
      <c r="AI21" s="23">
        <f t="shared" si="30"/>
        <v>60586.400000000001</v>
      </c>
      <c r="AJ21" s="23">
        <f t="shared" si="30"/>
        <v>115070.78</v>
      </c>
      <c r="AK21" s="23">
        <f t="shared" si="30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1">SUM(AO15:AO19)</f>
        <v>16156.8</v>
      </c>
      <c r="AP21" s="23">
        <f t="shared" si="31"/>
        <v>712333.72000000009</v>
      </c>
      <c r="AQ21" s="23">
        <f t="shared" si="31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2">SUM(AT15:AT19)</f>
        <v>116242.31</v>
      </c>
      <c r="AU21" s="23">
        <f t="shared" si="32"/>
        <v>22094.58</v>
      </c>
      <c r="AV21" s="23">
        <f t="shared" si="32"/>
        <v>182636.15000000002</v>
      </c>
      <c r="AW21" s="23">
        <f t="shared" si="32"/>
        <v>141881.24</v>
      </c>
      <c r="AX21" s="22">
        <f t="shared" si="25"/>
        <v>1029600.07</v>
      </c>
      <c r="AY21" s="23">
        <f t="shared" ref="AY21:BI21" si="33">SUM(AY15:AY19)</f>
        <v>35381.589999999997</v>
      </c>
      <c r="AZ21" s="23">
        <f t="shared" si="33"/>
        <v>248596.26</v>
      </c>
      <c r="BA21" s="23">
        <f t="shared" si="33"/>
        <v>122194.34999999999</v>
      </c>
      <c r="BB21" s="23">
        <f t="shared" si="33"/>
        <v>188539.37</v>
      </c>
      <c r="BC21" s="23">
        <f t="shared" si="33"/>
        <v>434888.50000000006</v>
      </c>
      <c r="BD21" s="22">
        <f t="shared" si="25"/>
        <v>575210.07999999996</v>
      </c>
      <c r="BE21" s="23">
        <f>SUM(BE15:BE19)</f>
        <v>16293.92</v>
      </c>
      <c r="BF21" s="23">
        <f t="shared" si="33"/>
        <v>232576.72</v>
      </c>
      <c r="BG21" s="23">
        <f t="shared" si="33"/>
        <v>98273.739999999991</v>
      </c>
      <c r="BH21" s="23">
        <f t="shared" si="33"/>
        <v>102447.75</v>
      </c>
      <c r="BI21" s="23">
        <f t="shared" si="33"/>
        <v>125617.95</v>
      </c>
      <c r="BJ21" s="22">
        <f t="shared" si="25"/>
        <v>2001575.2500000002</v>
      </c>
      <c r="BK21" s="23">
        <f>SUM(BK15:BK19)</f>
        <v>791057.46</v>
      </c>
      <c r="BL21" s="23">
        <f t="shared" ref="BL21:BO21" si="34">SUM(BL15:BL19)</f>
        <v>0</v>
      </c>
      <c r="BM21" s="23">
        <f t="shared" si="34"/>
        <v>246839.34</v>
      </c>
      <c r="BN21" s="23">
        <f t="shared" si="34"/>
        <v>672042.11</v>
      </c>
      <c r="BO21" s="23">
        <f t="shared" si="34"/>
        <v>291636.34000000008</v>
      </c>
      <c r="BP21" s="22">
        <f t="shared" si="25"/>
        <v>1597470.7150000001</v>
      </c>
    </row>
    <row r="22" spans="1:71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9"/>
      <c r="BL22" s="19"/>
      <c r="BM22" s="19"/>
      <c r="BN22" s="19"/>
      <c r="BO22" s="19"/>
      <c r="BP22" s="18"/>
    </row>
    <row r="23" spans="1:71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5">+E12-E21</f>
        <v>-111000.63</v>
      </c>
      <c r="F23" s="25">
        <f t="shared" si="35"/>
        <v>335308.24</v>
      </c>
      <c r="G23" s="25">
        <f t="shared" si="35"/>
        <v>-144254.31999999998</v>
      </c>
      <c r="H23" s="25">
        <f t="shared" si="35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6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7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8">+W12-W21</f>
        <v>-53096.45</v>
      </c>
      <c r="X23" s="25">
        <f t="shared" si="38"/>
        <v>-46631.220000000008</v>
      </c>
      <c r="Y23" s="25">
        <f t="shared" si="38"/>
        <v>-338793.44000000006</v>
      </c>
      <c r="Z23" s="24">
        <f>+Z12-Z21</f>
        <v>456973.16000000003</v>
      </c>
      <c r="AA23" s="25">
        <f t="shared" ref="AA23:BP23" si="39">+AA12-AA21</f>
        <v>-10837.84</v>
      </c>
      <c r="AB23" s="25">
        <f t="shared" si="39"/>
        <v>1200</v>
      </c>
      <c r="AC23" s="25">
        <f t="shared" si="39"/>
        <v>-11220.11</v>
      </c>
      <c r="AD23" s="25">
        <f t="shared" si="39"/>
        <v>899384.99</v>
      </c>
      <c r="AE23" s="25">
        <f t="shared" si="39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40">+AH12-AH21</f>
        <v>-53278.539999999994</v>
      </c>
      <c r="AI23" s="25">
        <f t="shared" si="40"/>
        <v>-60586.400000000001</v>
      </c>
      <c r="AJ23" s="25">
        <f t="shared" si="40"/>
        <v>-115070.78</v>
      </c>
      <c r="AK23" s="25">
        <f t="shared" si="40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41">+AO12-AO21</f>
        <v>-16156.8</v>
      </c>
      <c r="AP23" s="25">
        <f t="shared" si="41"/>
        <v>489026.27999999991</v>
      </c>
      <c r="AQ23" s="25">
        <f t="shared" si="41"/>
        <v>-143128.24000000002</v>
      </c>
      <c r="AR23" s="24">
        <f t="shared" si="39"/>
        <v>526425.1</v>
      </c>
      <c r="AS23" s="25">
        <f>+AS12-AS21</f>
        <v>-14120.62</v>
      </c>
      <c r="AT23" s="25">
        <f t="shared" ref="AT23:AW23" si="42">+AT12-AT21</f>
        <v>886157.69</v>
      </c>
      <c r="AU23" s="25">
        <f t="shared" si="42"/>
        <v>-21094.58</v>
      </c>
      <c r="AV23" s="25">
        <f t="shared" si="42"/>
        <v>-182636.15000000002</v>
      </c>
      <c r="AW23" s="25">
        <f t="shared" si="42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3">+AZ12-AZ21</f>
        <v>-242346.26</v>
      </c>
      <c r="BA23" s="25">
        <f t="shared" si="43"/>
        <v>379638.17000000004</v>
      </c>
      <c r="BB23" s="25">
        <f t="shared" si="43"/>
        <v>-188539.37</v>
      </c>
      <c r="BC23" s="25">
        <f t="shared" si="43"/>
        <v>-431088.50000000006</v>
      </c>
      <c r="BD23" s="24">
        <f>+BD12-BD21</f>
        <v>-322024.52999999997</v>
      </c>
      <c r="BE23" s="25">
        <f>+BE12-BE21</f>
        <v>-16293.92</v>
      </c>
      <c r="BF23" s="25">
        <f t="shared" ref="BF23:BI23" si="44">+BF12-BF21</f>
        <v>-232576.72</v>
      </c>
      <c r="BG23" s="25">
        <f t="shared" si="44"/>
        <v>-97273.739999999991</v>
      </c>
      <c r="BH23" s="25">
        <f t="shared" si="44"/>
        <v>-101447.75</v>
      </c>
      <c r="BI23" s="25">
        <f t="shared" si="44"/>
        <v>125567.59999999999</v>
      </c>
      <c r="BJ23" s="24">
        <f>+BJ12-BJ21</f>
        <v>424.74999999976717</v>
      </c>
      <c r="BK23" s="25">
        <f>+BK12-BK21</f>
        <v>208942.54000000004</v>
      </c>
      <c r="BL23" s="25">
        <f t="shared" ref="BL23:BO23" si="45">+BL12-BL21</f>
        <v>0</v>
      </c>
      <c r="BM23" s="25">
        <f t="shared" si="45"/>
        <v>753160.66</v>
      </c>
      <c r="BN23" s="25">
        <f t="shared" si="45"/>
        <v>-672042.11</v>
      </c>
      <c r="BO23" s="25">
        <f t="shared" si="45"/>
        <v>-289636.34000000008</v>
      </c>
      <c r="BP23" s="24">
        <f t="shared" si="39"/>
        <v>404529.28499999992</v>
      </c>
    </row>
    <row r="24" spans="1:71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9"/>
      <c r="BL24" s="19"/>
      <c r="BM24" s="19"/>
      <c r="BN24" s="19"/>
      <c r="BO24" s="19"/>
      <c r="BP24" s="18"/>
    </row>
    <row r="25" spans="1:71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6">AN30</f>
        <v>104648.56399999981</v>
      </c>
      <c r="AP25" s="19">
        <f t="shared" si="46"/>
        <v>88491.763999999806</v>
      </c>
      <c r="AQ25" s="19">
        <f t="shared" si="46"/>
        <v>577518.04399999976</v>
      </c>
      <c r="AR25" s="18">
        <f t="shared" si="46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176803.4339999998</v>
      </c>
      <c r="BG25" s="19">
        <f>BF30</f>
        <v>-55773.286000000197</v>
      </c>
      <c r="BH25" s="19">
        <f>BG30</f>
        <v>-153047.02600000019</v>
      </c>
      <c r="BI25" s="19">
        <f>BH30</f>
        <v>-254494.77600000019</v>
      </c>
      <c r="BJ25" s="18">
        <f>BD30</f>
        <v>121072.82399999985</v>
      </c>
      <c r="BK25" s="19">
        <f>BJ25</f>
        <v>121072.82399999985</v>
      </c>
      <c r="BL25" s="19">
        <f>BK30</f>
        <v>330015.36399999988</v>
      </c>
      <c r="BM25" s="19">
        <f t="shared" ref="BM25:BO25" si="47">BL30</f>
        <v>330015.36399999988</v>
      </c>
      <c r="BN25" s="19">
        <f t="shared" si="47"/>
        <v>1083176.024</v>
      </c>
      <c r="BO25" s="19">
        <f t="shared" si="47"/>
        <v>411133.91399999999</v>
      </c>
      <c r="BP25" s="18">
        <f t="shared" ref="BP25" si="48">BJ30</f>
        <v>121497.57399999961</v>
      </c>
    </row>
    <row r="26" spans="1:71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9">SUM(E23:E25)</f>
        <v>906061.54</v>
      </c>
      <c r="F26" s="19">
        <f t="shared" si="49"/>
        <v>1241369.78</v>
      </c>
      <c r="G26" s="19">
        <f t="shared" si="49"/>
        <v>1097115.46</v>
      </c>
      <c r="H26" s="19">
        <f t="shared" si="49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50">SUM(L23:L25)</f>
        <v>-260386.07</v>
      </c>
      <c r="M26" s="19">
        <f t="shared" ref="M26:S26" si="51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51"/>
        <v>266835.36000000004</v>
      </c>
      <c r="S26" s="19">
        <f t="shared" si="51"/>
        <v>164325.16000000003</v>
      </c>
      <c r="T26" s="18">
        <f t="shared" ref="T26:AA26" si="52">SUM(T23:T25)</f>
        <v>-551991.89999999991</v>
      </c>
      <c r="U26" s="18">
        <f t="shared" si="52"/>
        <v>164325.16000000003</v>
      </c>
      <c r="V26" s="18">
        <f t="shared" si="52"/>
        <v>-113470.78999999998</v>
      </c>
      <c r="W26" s="18">
        <f t="shared" si="52"/>
        <v>133432.76</v>
      </c>
      <c r="X26" s="18">
        <f t="shared" si="52"/>
        <v>86801.540000000008</v>
      </c>
      <c r="Y26" s="18">
        <f t="shared" si="52"/>
        <v>-251991.90000000005</v>
      </c>
      <c r="Z26" s="18">
        <f>SUM(Z23:Z25)</f>
        <v>604981.26</v>
      </c>
      <c r="AA26" s="19">
        <f t="shared" si="52"/>
        <v>137170.25999999995</v>
      </c>
      <c r="AB26" s="19">
        <f t="shared" ref="AB26:AE26" si="53">SUM(AB23:AB25)</f>
        <v>138370.25999999995</v>
      </c>
      <c r="AC26" s="19">
        <f t="shared" si="53"/>
        <v>127150.14999999995</v>
      </c>
      <c r="AD26" s="19">
        <f>SUM(AD23:AD25)</f>
        <v>1026535.1399999999</v>
      </c>
      <c r="AE26" s="19">
        <f t="shared" si="53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54">SUM(AI23:AI25)</f>
        <v>70415.003999999899</v>
      </c>
      <c r="AJ26" s="19">
        <f t="shared" si="54"/>
        <v>-44655.7760000001</v>
      </c>
      <c r="AK26" s="19">
        <f t="shared" si="54"/>
        <v>-37653.156000000134</v>
      </c>
      <c r="AL26" s="18">
        <f t="shared" ref="AL26:AQ26" si="55">SUM(AL23:AL25)</f>
        <v>434389.80399999965</v>
      </c>
      <c r="AM26" s="19">
        <f>SUM(AM23:AM25)</f>
        <v>171679.00399999981</v>
      </c>
      <c r="AN26" s="19">
        <f t="shared" si="55"/>
        <v>104648.56399999981</v>
      </c>
      <c r="AO26" s="19">
        <f t="shared" si="55"/>
        <v>88491.763999999806</v>
      </c>
      <c r="AP26" s="19">
        <f t="shared" si="55"/>
        <v>577518.04399999976</v>
      </c>
      <c r="AQ26" s="19">
        <f t="shared" si="55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56">SUM(AU23:AU25)</f>
        <v>235332.29399999982</v>
      </c>
      <c r="AV26" s="19">
        <f t="shared" si="56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57">SUM(BA23:BA25)</f>
        <v>412725.22399999981</v>
      </c>
      <c r="BB26" s="19">
        <f t="shared" si="57"/>
        <v>624185.85399999982</v>
      </c>
      <c r="BC26" s="19">
        <f t="shared" si="57"/>
        <v>193097.35399999976</v>
      </c>
      <c r="BD26" s="18">
        <f>SUM(BD23:BD25)</f>
        <v>-128927.17600000015</v>
      </c>
      <c r="BE26" s="19">
        <f>SUM(BE23:BE25)</f>
        <v>176803.4339999998</v>
      </c>
      <c r="BF26" s="19">
        <f t="shared" ref="BF26:BI26" si="58">SUM(BF23:BF25)</f>
        <v>-55773.286000000197</v>
      </c>
      <c r="BG26" s="19">
        <f>SUM(BG23:BG25)</f>
        <v>-153047.02600000019</v>
      </c>
      <c r="BH26" s="19">
        <f t="shared" si="58"/>
        <v>-254494.77600000019</v>
      </c>
      <c r="BI26" s="19">
        <f t="shared" si="58"/>
        <v>-128927.1760000002</v>
      </c>
      <c r="BJ26" s="18">
        <f t="shared" ref="BJ26:BP26" si="59">SUM(BJ23:BJ25)</f>
        <v>121497.57399999961</v>
      </c>
      <c r="BK26" s="19">
        <f t="shared" si="59"/>
        <v>330015.36399999988</v>
      </c>
      <c r="BL26" s="19">
        <f t="shared" si="59"/>
        <v>330015.36399999988</v>
      </c>
      <c r="BM26" s="19">
        <f t="shared" si="59"/>
        <v>1083176.024</v>
      </c>
      <c r="BN26" s="19">
        <f t="shared" si="59"/>
        <v>411133.91399999999</v>
      </c>
      <c r="BO26" s="19">
        <f>SUM(BO23:BO25)</f>
        <v>121497.57399999991</v>
      </c>
      <c r="BP26" s="18">
        <f t="shared" si="59"/>
        <v>526026.85899999947</v>
      </c>
    </row>
    <row r="27" spans="1:71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>
        <f>SUM(BK27:BO27)</f>
        <v>0</v>
      </c>
      <c r="BK27" s="30"/>
      <c r="BL27" s="30"/>
      <c r="BM27" s="30"/>
      <c r="BN27" s="30"/>
      <c r="BO27" s="30"/>
      <c r="BP27" s="30"/>
    </row>
    <row r="28" spans="1:71" x14ac:dyDescent="0.25">
      <c r="A28" s="5" t="s">
        <v>10</v>
      </c>
      <c r="B28" s="4"/>
      <c r="C28" s="4"/>
      <c r="D28" s="30">
        <f t="shared" ref="D28:D29" si="60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61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f>SUM(BE28:BI28)</f>
        <v>250000</v>
      </c>
      <c r="BE28" s="30"/>
      <c r="BF28" s="30"/>
      <c r="BG28" s="30"/>
      <c r="BH28" s="30"/>
      <c r="BI28" s="30">
        <v>250000</v>
      </c>
      <c r="BJ28" s="30">
        <f>SUM(BK28:BO28)</f>
        <v>0</v>
      </c>
      <c r="BK28" s="30"/>
      <c r="BL28" s="30"/>
      <c r="BM28" s="30"/>
      <c r="BN28" s="30"/>
      <c r="BO28" s="30"/>
      <c r="BP28" s="30">
        <v>-250000</v>
      </c>
    </row>
    <row r="29" spans="1:71" x14ac:dyDescent="0.25">
      <c r="A29" s="5" t="s">
        <v>11</v>
      </c>
      <c r="B29" s="4"/>
      <c r="C29" s="4"/>
      <c r="D29" s="30">
        <f t="shared" si="60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62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61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>
        <f t="shared" ref="BJ29" si="63">SUM(BK29:BO29)</f>
        <v>0</v>
      </c>
      <c r="BK29" s="30"/>
      <c r="BL29" s="30"/>
      <c r="BM29" s="30"/>
      <c r="BN29" s="30"/>
      <c r="BO29" s="30"/>
      <c r="BP29" s="30"/>
    </row>
    <row r="30" spans="1:71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P30" si="64">SUM(F26:F29)</f>
        <v>1241369.78</v>
      </c>
      <c r="G30" s="27">
        <f t="shared" ref="G30:M30" si="65">SUM(G26:G29)</f>
        <v>1097115.46</v>
      </c>
      <c r="H30" s="27">
        <f t="shared" si="65"/>
        <v>905296.79</v>
      </c>
      <c r="I30" s="26">
        <f t="shared" si="65"/>
        <v>162976.59999999998</v>
      </c>
      <c r="J30" s="27">
        <f t="shared" si="65"/>
        <v>396437.79000000004</v>
      </c>
      <c r="K30" s="27">
        <f t="shared" si="65"/>
        <v>53357.510000000009</v>
      </c>
      <c r="L30" s="27">
        <f t="shared" si="65"/>
        <v>239613.93</v>
      </c>
      <c r="M30" s="27">
        <f t="shared" si="65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66">SUM(Q26:Q29)</f>
        <v>269363.81000000006</v>
      </c>
      <c r="R30" s="27">
        <f t="shared" ref="R30" si="67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68">SUM(V26:V29)</f>
        <v>186529.21000000002</v>
      </c>
      <c r="W30" s="26">
        <f t="shared" si="68"/>
        <v>133432.76</v>
      </c>
      <c r="X30" s="26">
        <f t="shared" si="68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9">SUM(AB26:AB29)</f>
        <v>138370.25999999995</v>
      </c>
      <c r="AC30" s="27">
        <f t="shared" si="69"/>
        <v>127150.14999999995</v>
      </c>
      <c r="AD30" s="27">
        <f t="shared" si="69"/>
        <v>1026535.1399999999</v>
      </c>
      <c r="AE30" s="27">
        <f t="shared" si="69"/>
        <v>604981.25999999989</v>
      </c>
      <c r="AF30" s="26">
        <f>SUM(AF26:AF29)</f>
        <v>162346.84399999981</v>
      </c>
      <c r="AG30" s="33">
        <f t="shared" si="64"/>
        <v>184279.9439999999</v>
      </c>
      <c r="AH30" s="33">
        <f t="shared" si="64"/>
        <v>131001.40399999991</v>
      </c>
      <c r="AI30" s="33">
        <f t="shared" si="64"/>
        <v>70415.003999999899</v>
      </c>
      <c r="AJ30" s="33">
        <f t="shared" si="64"/>
        <v>155344.2239999999</v>
      </c>
      <c r="AK30" s="33">
        <f t="shared" si="64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64"/>
        <v>104648.56399999981</v>
      </c>
      <c r="AO30" s="27">
        <f t="shared" si="64"/>
        <v>88491.763999999806</v>
      </c>
      <c r="AP30" s="27">
        <f t="shared" si="64"/>
        <v>577518.04399999976</v>
      </c>
      <c r="AQ30" s="27">
        <f t="shared" si="64"/>
        <v>184389.80399999977</v>
      </c>
      <c r="AR30" s="26">
        <f t="shared" si="64"/>
        <v>310814.90399999975</v>
      </c>
      <c r="AS30" s="27">
        <f>SUM(AS26:AS29)</f>
        <v>170269.18399999978</v>
      </c>
      <c r="AT30" s="27">
        <f t="shared" ref="AT30:AW30" si="70">SUM(AT26:AT29)</f>
        <v>256426.87399999984</v>
      </c>
      <c r="AU30" s="27">
        <f t="shared" si="70"/>
        <v>235332.29399999982</v>
      </c>
      <c r="AV30" s="27">
        <f t="shared" si="70"/>
        <v>52696.143999999797</v>
      </c>
      <c r="AW30" s="27">
        <f t="shared" si="70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64"/>
        <v>33087.053999999771</v>
      </c>
      <c r="BA30" s="27">
        <f t="shared" si="64"/>
        <v>812725.22399999981</v>
      </c>
      <c r="BB30" s="27">
        <f t="shared" si="64"/>
        <v>624185.85399999982</v>
      </c>
      <c r="BC30" s="27">
        <f t="shared" si="64"/>
        <v>193097.35399999976</v>
      </c>
      <c r="BD30" s="26">
        <f t="shared" si="64"/>
        <v>121072.82399999985</v>
      </c>
      <c r="BE30" s="27">
        <f>SUM(BE26:BE29)</f>
        <v>176803.4339999998</v>
      </c>
      <c r="BF30" s="27">
        <f t="shared" si="64"/>
        <v>-55773.286000000197</v>
      </c>
      <c r="BG30" s="27">
        <f t="shared" si="64"/>
        <v>-153047.02600000019</v>
      </c>
      <c r="BH30" s="27">
        <f t="shared" si="64"/>
        <v>-254494.77600000019</v>
      </c>
      <c r="BI30" s="27">
        <f t="shared" si="64"/>
        <v>121072.8239999998</v>
      </c>
      <c r="BJ30" s="26">
        <f t="shared" si="64"/>
        <v>121497.57399999961</v>
      </c>
      <c r="BK30" s="27">
        <f>SUM(BK26:BK29)</f>
        <v>330015.36399999988</v>
      </c>
      <c r="BL30" s="27">
        <f t="shared" ref="BL30:BN30" si="71">SUM(BL26:BL29)</f>
        <v>330015.36399999988</v>
      </c>
      <c r="BM30" s="27">
        <f t="shared" si="71"/>
        <v>1083176.024</v>
      </c>
      <c r="BN30" s="27">
        <f t="shared" si="71"/>
        <v>411133.91399999999</v>
      </c>
      <c r="BO30" s="27">
        <f>SUM(BO26:BO29)</f>
        <v>121497.57399999991</v>
      </c>
      <c r="BP30" s="26">
        <f t="shared" si="64"/>
        <v>276026.85899999947</v>
      </c>
    </row>
    <row r="31" spans="1:71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9"/>
      <c r="BL31" s="19"/>
      <c r="BM31" s="19"/>
      <c r="BN31" s="19"/>
      <c r="BO31" s="19"/>
      <c r="BP31" s="18"/>
    </row>
    <row r="32" spans="1:71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9"/>
      <c r="BL32" s="19"/>
      <c r="BM32" s="19"/>
      <c r="BN32" s="19"/>
      <c r="BO32" s="19"/>
      <c r="BP32" s="18"/>
    </row>
    <row r="33" spans="1:6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9"/>
      <c r="BL33" s="19"/>
      <c r="BM33" s="19"/>
      <c r="BN33" s="19"/>
      <c r="BO33" s="19"/>
      <c r="BP33" s="18"/>
    </row>
    <row r="34" spans="1:6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9"/>
      <c r="BL34" s="19"/>
      <c r="BM34" s="19"/>
      <c r="BN34" s="19"/>
      <c r="BO34" s="19"/>
      <c r="BP34" s="18">
        <f t="shared" ref="BP34" si="72">BJ37</f>
        <v>0</v>
      </c>
    </row>
    <row r="35" spans="1:6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9"/>
      <c r="BL35" s="19"/>
      <c r="BM35" s="19"/>
      <c r="BN35" s="19"/>
      <c r="BO35" s="19"/>
      <c r="BP35" s="18"/>
    </row>
    <row r="36" spans="1:6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9"/>
      <c r="BL36" s="19"/>
      <c r="BM36" s="19"/>
      <c r="BN36" s="19"/>
      <c r="BO36" s="19"/>
      <c r="BP36" s="18"/>
    </row>
    <row r="37" spans="1:6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73">SUM(AB32:AB36)</f>
        <v>0</v>
      </c>
      <c r="AC37" s="27">
        <f t="shared" si="73"/>
        <v>0</v>
      </c>
      <c r="AD37" s="27">
        <f t="shared" si="73"/>
        <v>0</v>
      </c>
      <c r="AE37" s="27">
        <f t="shared" si="73"/>
        <v>0</v>
      </c>
      <c r="AF37" s="26">
        <v>0</v>
      </c>
      <c r="AG37" s="27">
        <f t="shared" ref="AG37:AW37" si="74">SUM(AG32:AG36)</f>
        <v>0</v>
      </c>
      <c r="AH37" s="27">
        <f t="shared" si="74"/>
        <v>0</v>
      </c>
      <c r="AI37" s="27">
        <f t="shared" si="74"/>
        <v>0</v>
      </c>
      <c r="AJ37" s="27">
        <f t="shared" si="74"/>
        <v>0</v>
      </c>
      <c r="AK37" s="27">
        <f t="shared" si="74"/>
        <v>0</v>
      </c>
      <c r="AL37" s="26">
        <v>0</v>
      </c>
      <c r="AM37" s="27">
        <f>SUM(AM32:AM36)</f>
        <v>0</v>
      </c>
      <c r="AN37" s="27">
        <f t="shared" si="74"/>
        <v>0</v>
      </c>
      <c r="AO37" s="27">
        <f t="shared" si="74"/>
        <v>0</v>
      </c>
      <c r="AP37" s="27">
        <f t="shared" si="74"/>
        <v>0</v>
      </c>
      <c r="AQ37" s="27">
        <f t="shared" si="74"/>
        <v>0</v>
      </c>
      <c r="AR37" s="26">
        <v>0</v>
      </c>
      <c r="AS37" s="27">
        <f>SUM(AS32:AS36)</f>
        <v>0</v>
      </c>
      <c r="AT37" s="27">
        <f t="shared" si="74"/>
        <v>0</v>
      </c>
      <c r="AU37" s="27">
        <f t="shared" si="74"/>
        <v>0</v>
      </c>
      <c r="AV37" s="27">
        <f t="shared" si="74"/>
        <v>0</v>
      </c>
      <c r="AW37" s="27">
        <f t="shared" si="7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7"/>
      <c r="BL37" s="27"/>
      <c r="BM37" s="27"/>
      <c r="BN37" s="27"/>
      <c r="BO37" s="27"/>
      <c r="BP37" s="26">
        <v>0</v>
      </c>
    </row>
    <row r="38" spans="1:6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9"/>
      <c r="BL38" s="19"/>
      <c r="BM38" s="19"/>
      <c r="BN38" s="19"/>
      <c r="BO38" s="19"/>
      <c r="BP38" s="18"/>
    </row>
    <row r="39" spans="1:6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9"/>
      <c r="BL39" s="19"/>
      <c r="BM39" s="19"/>
      <c r="BN39" s="19"/>
      <c r="BO39" s="19"/>
      <c r="BP39" s="18"/>
    </row>
    <row r="40" spans="1:6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75">F43</f>
        <v>0</v>
      </c>
      <c r="L40" s="30">
        <f t="shared" si="75"/>
        <v>0</v>
      </c>
      <c r="M40" s="30">
        <f t="shared" si="7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76">BF43</f>
        <v>250000</v>
      </c>
      <c r="BH40" s="30">
        <f t="shared" si="76"/>
        <v>250000</v>
      </c>
      <c r="BI40" s="30">
        <f t="shared" si="76"/>
        <v>250000</v>
      </c>
      <c r="BJ40" s="30">
        <f>BI43</f>
        <v>0</v>
      </c>
      <c r="BK40" s="30">
        <f>BJ40</f>
        <v>0</v>
      </c>
      <c r="BL40" s="30">
        <f>BK43</f>
        <v>0</v>
      </c>
      <c r="BM40" s="30">
        <f>BL43</f>
        <v>0</v>
      </c>
      <c r="BN40" s="30">
        <f>BM43</f>
        <v>0</v>
      </c>
      <c r="BO40" s="30"/>
      <c r="BP40" s="30">
        <f>BJ43</f>
        <v>0</v>
      </c>
    </row>
    <row r="41" spans="1:6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77">-K28</f>
        <v>0</v>
      </c>
      <c r="L41" s="30"/>
      <c r="M41" s="30">
        <f t="shared" si="7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-250000</v>
      </c>
      <c r="BE41" s="30"/>
      <c r="BF41" s="30"/>
      <c r="BG41" s="30"/>
      <c r="BH41" s="30"/>
      <c r="BI41" s="30"/>
      <c r="BJ41" s="30"/>
      <c r="BK41" s="30"/>
      <c r="BL41" s="30"/>
      <c r="BM41" s="30">
        <f>-BM28</f>
        <v>0</v>
      </c>
      <c r="BN41" s="30">
        <f>-BN28</f>
        <v>0</v>
      </c>
      <c r="BO41" s="30"/>
      <c r="BP41" s="30">
        <f>-BP28</f>
        <v>250000</v>
      </c>
    </row>
    <row r="42" spans="1:6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0</v>
      </c>
      <c r="BH42" s="30"/>
      <c r="BI42" s="30">
        <f>-BI28</f>
        <v>-250000</v>
      </c>
      <c r="BJ42" s="30">
        <f>-BJ28</f>
        <v>0</v>
      </c>
      <c r="BK42" s="30"/>
      <c r="BL42" s="30"/>
      <c r="BM42" s="30"/>
      <c r="BN42" s="30"/>
      <c r="BO42" s="30"/>
      <c r="BP42" s="30"/>
    </row>
    <row r="43" spans="1:68" ht="15" x14ac:dyDescent="0.25">
      <c r="A43" s="7" t="s">
        <v>17</v>
      </c>
      <c r="B43" s="8"/>
      <c r="C43" s="8"/>
      <c r="D43" s="26">
        <f t="shared" ref="D43:AL43" si="78">SUM(D40:D42)</f>
        <v>0</v>
      </c>
      <c r="E43" s="27">
        <f>SUM(E40:E42)</f>
        <v>0</v>
      </c>
      <c r="F43" s="27">
        <f t="shared" si="78"/>
        <v>0</v>
      </c>
      <c r="G43" s="27">
        <f t="shared" si="7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79">SUM(K40:K42)</f>
        <v>0</v>
      </c>
      <c r="L43" s="27">
        <f>SUM(L40:L42)</f>
        <v>-500000</v>
      </c>
      <c r="M43" s="27">
        <f t="shared" si="79"/>
        <v>0</v>
      </c>
      <c r="N43" s="26">
        <f t="shared" si="78"/>
        <v>700000</v>
      </c>
      <c r="O43" s="27">
        <f>SUM(O40:O42)</f>
        <v>0</v>
      </c>
      <c r="P43" s="27">
        <f t="shared" si="78"/>
        <v>0</v>
      </c>
      <c r="Q43" s="27">
        <f>SUM(Q40:Q42)</f>
        <v>700000</v>
      </c>
      <c r="R43" s="27">
        <f t="shared" si="78"/>
        <v>700000</v>
      </c>
      <c r="S43" s="27">
        <f>SUM(S40:S42)</f>
        <v>700000</v>
      </c>
      <c r="T43" s="26">
        <f>SUM(T40:T42)</f>
        <v>0</v>
      </c>
      <c r="U43" s="27">
        <f t="shared" si="78"/>
        <v>700000</v>
      </c>
      <c r="V43" s="27">
        <f t="shared" si="78"/>
        <v>400000</v>
      </c>
      <c r="W43" s="27">
        <f>SUM(W40:W42)</f>
        <v>400000</v>
      </c>
      <c r="X43" s="27">
        <f t="shared" si="7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80">SUM(AB40:AB42)</f>
        <v>0</v>
      </c>
      <c r="AC43" s="27">
        <f t="shared" si="80"/>
        <v>0</v>
      </c>
      <c r="AD43" s="27">
        <f t="shared" si="80"/>
        <v>0</v>
      </c>
      <c r="AE43" s="27">
        <f t="shared" si="80"/>
        <v>0</v>
      </c>
      <c r="AF43" s="26">
        <f t="shared" si="78"/>
        <v>0</v>
      </c>
      <c r="AG43" s="27">
        <f>SUM(AG40:AG42)</f>
        <v>400000</v>
      </c>
      <c r="AH43" s="27">
        <f t="shared" ref="AH43:AK43" si="81">SUM(AH40:AH42)</f>
        <v>400000</v>
      </c>
      <c r="AI43" s="27">
        <f t="shared" si="81"/>
        <v>400000</v>
      </c>
      <c r="AJ43" s="27">
        <f t="shared" si="81"/>
        <v>200000</v>
      </c>
      <c r="AK43" s="27">
        <f t="shared" si="81"/>
        <v>0</v>
      </c>
      <c r="AL43" s="26">
        <f t="shared" si="78"/>
        <v>250000</v>
      </c>
      <c r="AM43" s="27">
        <f>SUM(AM40:AM42)</f>
        <v>0</v>
      </c>
      <c r="AN43" s="27">
        <f t="shared" ref="AN43:AP43" si="82">SUM(AN40:AN42)</f>
        <v>0</v>
      </c>
      <c r="AO43" s="27">
        <f t="shared" si="82"/>
        <v>0</v>
      </c>
      <c r="AP43" s="27">
        <f t="shared" si="8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83">SUM(AT40:AT42)</f>
        <v>1050000</v>
      </c>
      <c r="AU43" s="27">
        <f t="shared" si="83"/>
        <v>1050000</v>
      </c>
      <c r="AV43" s="27">
        <f t="shared" si="83"/>
        <v>1050000</v>
      </c>
      <c r="AW43" s="27">
        <f t="shared" si="83"/>
        <v>650000</v>
      </c>
      <c r="AX43" s="26">
        <f>SUM(AX40:AX42)</f>
        <v>250000</v>
      </c>
      <c r="AY43" s="27">
        <f t="shared" ref="AY43:BO43" si="84">SUM(AY40:AY42)</f>
        <v>650000</v>
      </c>
      <c r="AZ43" s="27">
        <f t="shared" si="84"/>
        <v>650000</v>
      </c>
      <c r="BA43" s="27">
        <f t="shared" si="84"/>
        <v>250000</v>
      </c>
      <c r="BB43" s="27">
        <f t="shared" si="84"/>
        <v>250000</v>
      </c>
      <c r="BC43" s="27">
        <f t="shared" si="84"/>
        <v>250000</v>
      </c>
      <c r="BD43" s="26">
        <f>SUM(BD40:BD42)</f>
        <v>0</v>
      </c>
      <c r="BE43" s="27">
        <f t="shared" si="84"/>
        <v>250000</v>
      </c>
      <c r="BF43" s="27">
        <f t="shared" si="84"/>
        <v>250000</v>
      </c>
      <c r="BG43" s="27">
        <f t="shared" si="84"/>
        <v>250000</v>
      </c>
      <c r="BH43" s="27">
        <f t="shared" si="84"/>
        <v>250000</v>
      </c>
      <c r="BI43" s="27">
        <f t="shared" si="84"/>
        <v>0</v>
      </c>
      <c r="BJ43" s="26">
        <f>SUM(BJ40:BJ42)</f>
        <v>0</v>
      </c>
      <c r="BK43" s="27">
        <f t="shared" si="84"/>
        <v>0</v>
      </c>
      <c r="BL43" s="27">
        <f t="shared" si="84"/>
        <v>0</v>
      </c>
      <c r="BM43" s="27">
        <f t="shared" si="84"/>
        <v>0</v>
      </c>
      <c r="BN43" s="27">
        <f t="shared" si="84"/>
        <v>0</v>
      </c>
      <c r="BO43" s="27">
        <f t="shared" si="84"/>
        <v>0</v>
      </c>
      <c r="BP43" s="26">
        <f>SUM(BP40:BP42)</f>
        <v>250000</v>
      </c>
    </row>
    <row r="44" spans="1:6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9"/>
      <c r="BL44" s="19"/>
      <c r="BM44" s="19"/>
      <c r="BN44" s="19"/>
      <c r="BO44" s="19"/>
      <c r="BP44" s="18"/>
    </row>
    <row r="45" spans="1:6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9"/>
      <c r="BL45" s="19"/>
      <c r="BM45" s="19"/>
      <c r="BN45" s="19"/>
      <c r="BO45" s="19"/>
      <c r="BP45" s="18"/>
    </row>
    <row r="46" spans="1:6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/>
      <c r="BL46" s="30"/>
      <c r="BM46" s="30"/>
      <c r="BN46" s="30"/>
      <c r="BO46" s="30"/>
      <c r="BP46" s="30">
        <f t="shared" ref="BP46" si="85">BJ50</f>
        <v>0</v>
      </c>
    </row>
    <row r="47" spans="1:6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</row>
    <row r="48" spans="1:6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</row>
    <row r="49" spans="1:6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/>
      <c r="BL49" s="30"/>
      <c r="BM49" s="30"/>
      <c r="BN49" s="30"/>
      <c r="BO49" s="30"/>
      <c r="BP49" s="30">
        <f>-BP29</f>
        <v>0</v>
      </c>
    </row>
    <row r="50" spans="1:68" ht="15" x14ac:dyDescent="0.25">
      <c r="A50" s="7" t="s">
        <v>17</v>
      </c>
      <c r="B50" s="8"/>
      <c r="C50" s="8"/>
      <c r="D50" s="26">
        <f t="shared" ref="D50:BP50" si="86">SUM(D46:D49)</f>
        <v>0</v>
      </c>
      <c r="E50" s="27">
        <f t="shared" si="86"/>
        <v>0</v>
      </c>
      <c r="F50" s="27">
        <f t="shared" si="86"/>
        <v>0</v>
      </c>
      <c r="G50" s="27">
        <f t="shared" si="86"/>
        <v>0</v>
      </c>
      <c r="H50" s="27">
        <f t="shared" si="86"/>
        <v>0</v>
      </c>
      <c r="I50" s="26">
        <f t="shared" si="86"/>
        <v>0</v>
      </c>
      <c r="J50" s="27">
        <f>SUM(J46:J49)</f>
        <v>0</v>
      </c>
      <c r="K50" s="27">
        <f t="shared" si="86"/>
        <v>0</v>
      </c>
      <c r="L50" s="27">
        <f t="shared" si="86"/>
        <v>0</v>
      </c>
      <c r="M50" s="27">
        <f t="shared" si="86"/>
        <v>0</v>
      </c>
      <c r="N50" s="26">
        <f t="shared" si="86"/>
        <v>0</v>
      </c>
      <c r="O50" s="27">
        <f>SUM(O46:O49)</f>
        <v>0</v>
      </c>
      <c r="P50" s="27">
        <f t="shared" ref="P50:S50" si="87">SUM(P46:P49)</f>
        <v>0</v>
      </c>
      <c r="Q50" s="27">
        <f t="shared" si="87"/>
        <v>0</v>
      </c>
      <c r="R50" s="27">
        <f t="shared" si="87"/>
        <v>0</v>
      </c>
      <c r="S50" s="27">
        <f t="shared" si="87"/>
        <v>0</v>
      </c>
      <c r="T50" s="26">
        <f t="shared" si="86"/>
        <v>0</v>
      </c>
      <c r="U50" s="27"/>
      <c r="V50" s="27"/>
      <c r="W50" s="27"/>
      <c r="X50" s="27"/>
      <c r="Y50" s="27"/>
      <c r="Z50" s="26">
        <f t="shared" si="86"/>
        <v>0</v>
      </c>
      <c r="AA50" s="27"/>
      <c r="AB50" s="27"/>
      <c r="AC50" s="27"/>
      <c r="AD50" s="27"/>
      <c r="AE50" s="27"/>
      <c r="AF50" s="26">
        <f t="shared" si="86"/>
        <v>0</v>
      </c>
      <c r="AG50" s="27"/>
      <c r="AH50" s="27"/>
      <c r="AI50" s="27"/>
      <c r="AJ50" s="27"/>
      <c r="AK50" s="27"/>
      <c r="AL50" s="26">
        <f t="shared" si="86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88">SUM(AS46:AS49)</f>
        <v>0</v>
      </c>
      <c r="AT50" s="27">
        <f t="shared" si="88"/>
        <v>0</v>
      </c>
      <c r="AU50" s="27">
        <f t="shared" si="88"/>
        <v>0</v>
      </c>
      <c r="AV50" s="27">
        <f t="shared" si="88"/>
        <v>0</v>
      </c>
      <c r="AW50" s="27">
        <f t="shared" si="88"/>
        <v>0</v>
      </c>
      <c r="AX50" s="26">
        <f t="shared" si="86"/>
        <v>0</v>
      </c>
      <c r="AY50" s="27">
        <f t="shared" si="86"/>
        <v>0</v>
      </c>
      <c r="AZ50" s="27">
        <f t="shared" si="86"/>
        <v>0</v>
      </c>
      <c r="BA50" s="27">
        <f t="shared" si="86"/>
        <v>0</v>
      </c>
      <c r="BB50" s="27">
        <f t="shared" si="86"/>
        <v>0</v>
      </c>
      <c r="BC50" s="27">
        <f t="shared" si="86"/>
        <v>0</v>
      </c>
      <c r="BD50" s="26">
        <f t="shared" si="86"/>
        <v>0</v>
      </c>
      <c r="BE50" s="27">
        <f t="shared" si="86"/>
        <v>0</v>
      </c>
      <c r="BF50" s="27">
        <f t="shared" si="86"/>
        <v>0</v>
      </c>
      <c r="BG50" s="27">
        <f t="shared" si="86"/>
        <v>0</v>
      </c>
      <c r="BH50" s="27">
        <f t="shared" si="86"/>
        <v>0</v>
      </c>
      <c r="BI50" s="27">
        <f t="shared" si="86"/>
        <v>0</v>
      </c>
      <c r="BJ50" s="26">
        <f t="shared" si="86"/>
        <v>0</v>
      </c>
      <c r="BK50" s="27">
        <f t="shared" si="86"/>
        <v>0</v>
      </c>
      <c r="BL50" s="27">
        <f t="shared" si="86"/>
        <v>0</v>
      </c>
      <c r="BM50" s="27">
        <f t="shared" si="86"/>
        <v>0</v>
      </c>
      <c r="BN50" s="27">
        <f t="shared" si="86"/>
        <v>0</v>
      </c>
      <c r="BO50" s="27">
        <f t="shared" si="86"/>
        <v>0</v>
      </c>
      <c r="BP50" s="26">
        <f t="shared" si="86"/>
        <v>0</v>
      </c>
    </row>
    <row r="51" spans="1:6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</row>
    <row r="52" spans="1:68" x14ac:dyDescent="0.25">
      <c r="A52" s="2"/>
      <c r="B52" s="2" t="s">
        <v>25</v>
      </c>
      <c r="C52" s="2"/>
      <c r="D52" s="28">
        <f>+D30</f>
        <v>905296.79</v>
      </c>
      <c r="E52" s="28">
        <f t="shared" ref="E52:BP52" si="89">+E30</f>
        <v>906061.54</v>
      </c>
      <c r="F52" s="28">
        <f t="shared" si="89"/>
        <v>1241369.78</v>
      </c>
      <c r="G52" s="28">
        <f t="shared" si="89"/>
        <v>1097115.46</v>
      </c>
      <c r="H52" s="28">
        <f t="shared" si="89"/>
        <v>905296.79</v>
      </c>
      <c r="I52" s="28">
        <f>+I30</f>
        <v>162976.59999999998</v>
      </c>
      <c r="J52" s="28">
        <f>+J30</f>
        <v>396437.79000000004</v>
      </c>
      <c r="K52" s="28">
        <f t="shared" si="89"/>
        <v>53357.510000000009</v>
      </c>
      <c r="L52" s="28">
        <f t="shared" si="89"/>
        <v>239613.93</v>
      </c>
      <c r="M52" s="28">
        <f t="shared" si="89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90">+Q30</f>
        <v>269363.81000000006</v>
      </c>
      <c r="R52" s="28">
        <f t="shared" si="90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91">+W30</f>
        <v>133432.76</v>
      </c>
      <c r="X52" s="28">
        <f t="shared" si="91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92">+AC30</f>
        <v>127150.14999999995</v>
      </c>
      <c r="AD52" s="28">
        <f t="shared" si="92"/>
        <v>1026535.1399999999</v>
      </c>
      <c r="AE52" s="28">
        <f t="shared" si="92"/>
        <v>604981.25999999989</v>
      </c>
      <c r="AF52" s="28">
        <f t="shared" si="89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93">+AI30</f>
        <v>70415.003999999899</v>
      </c>
      <c r="AJ52" s="28">
        <f t="shared" si="93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94">+AO30</f>
        <v>88491.763999999806</v>
      </c>
      <c r="AP52" s="28">
        <f t="shared" si="94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95">+AT30</f>
        <v>256426.87399999984</v>
      </c>
      <c r="AU52" s="28">
        <f t="shared" si="95"/>
        <v>235332.29399999982</v>
      </c>
      <c r="AV52" s="28">
        <f t="shared" si="95"/>
        <v>52696.143999999797</v>
      </c>
      <c r="AW52" s="28">
        <f t="shared" si="95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96">+BA30</f>
        <v>812725.22399999981</v>
      </c>
      <c r="BB52" s="28">
        <f t="shared" si="96"/>
        <v>624185.85399999982</v>
      </c>
      <c r="BC52" s="28">
        <f t="shared" si="96"/>
        <v>193097.35399999976</v>
      </c>
      <c r="BD52" s="28">
        <f t="shared" si="89"/>
        <v>121072.82399999985</v>
      </c>
      <c r="BE52" s="28">
        <f>+BE30</f>
        <v>176803.4339999998</v>
      </c>
      <c r="BF52" s="28">
        <f t="shared" ref="BF52:BH52" si="97">+BF30</f>
        <v>-55773.286000000197</v>
      </c>
      <c r="BG52" s="28">
        <f t="shared" si="97"/>
        <v>-153047.02600000019</v>
      </c>
      <c r="BH52" s="28">
        <f t="shared" si="97"/>
        <v>-254494.77600000019</v>
      </c>
      <c r="BI52" s="28">
        <f>+BI30</f>
        <v>121072.8239999998</v>
      </c>
      <c r="BJ52" s="28">
        <f t="shared" si="89"/>
        <v>121497.57399999961</v>
      </c>
      <c r="BK52" s="28">
        <f>+BK30</f>
        <v>330015.36399999988</v>
      </c>
      <c r="BL52" s="28">
        <f t="shared" ref="BL52:BO52" si="98">+BL30</f>
        <v>330015.36399999988</v>
      </c>
      <c r="BM52" s="28">
        <f t="shared" si="98"/>
        <v>1083176.024</v>
      </c>
      <c r="BN52" s="28">
        <f t="shared" si="98"/>
        <v>411133.91399999999</v>
      </c>
      <c r="BO52" s="28">
        <f t="shared" si="98"/>
        <v>121497.57399999991</v>
      </c>
      <c r="BP52" s="28">
        <f t="shared" si="89"/>
        <v>276026.85899999947</v>
      </c>
    </row>
    <row r="53" spans="1:68" x14ac:dyDescent="0.25">
      <c r="A53" s="2"/>
      <c r="B53" s="2" t="s">
        <v>26</v>
      </c>
      <c r="C53" s="2"/>
      <c r="D53" s="28">
        <f>+D43</f>
        <v>0</v>
      </c>
      <c r="E53" s="28">
        <f t="shared" ref="E53:BP53" si="99">+E43</f>
        <v>0</v>
      </c>
      <c r="F53" s="28">
        <f t="shared" si="99"/>
        <v>0</v>
      </c>
      <c r="G53" s="28">
        <f t="shared" si="99"/>
        <v>0</v>
      </c>
      <c r="H53" s="28">
        <f t="shared" si="99"/>
        <v>0</v>
      </c>
      <c r="I53" s="28">
        <f>+I43</f>
        <v>0</v>
      </c>
      <c r="J53" s="28">
        <f t="shared" si="99"/>
        <v>500000</v>
      </c>
      <c r="K53" s="28">
        <f t="shared" si="99"/>
        <v>0</v>
      </c>
      <c r="L53" s="28">
        <f t="shared" si="99"/>
        <v>-500000</v>
      </c>
      <c r="M53" s="28">
        <f>+M43</f>
        <v>0</v>
      </c>
      <c r="N53" s="28">
        <f t="shared" si="99"/>
        <v>700000</v>
      </c>
      <c r="O53" s="28">
        <f t="shared" si="99"/>
        <v>0</v>
      </c>
      <c r="P53" s="28">
        <f t="shared" si="99"/>
        <v>0</v>
      </c>
      <c r="Q53" s="28">
        <f>+Q43</f>
        <v>700000</v>
      </c>
      <c r="R53" s="28">
        <f t="shared" si="99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100">+V43</f>
        <v>400000</v>
      </c>
      <c r="W53" s="28">
        <f t="shared" si="100"/>
        <v>400000</v>
      </c>
      <c r="X53" s="28">
        <f>+X43</f>
        <v>400000</v>
      </c>
      <c r="Y53" s="28">
        <f t="shared" si="100"/>
        <v>0</v>
      </c>
      <c r="Z53" s="28">
        <f t="shared" si="99"/>
        <v>0</v>
      </c>
      <c r="AA53" s="28">
        <f>+AA43</f>
        <v>0</v>
      </c>
      <c r="AB53" s="28">
        <f t="shared" si="99"/>
        <v>0</v>
      </c>
      <c r="AC53" s="28">
        <f t="shared" si="99"/>
        <v>0</v>
      </c>
      <c r="AD53" s="28">
        <f t="shared" si="99"/>
        <v>0</v>
      </c>
      <c r="AE53" s="28">
        <f>+AE43</f>
        <v>0</v>
      </c>
      <c r="AF53" s="28">
        <f t="shared" si="99"/>
        <v>0</v>
      </c>
      <c r="AG53" s="28">
        <f>+AG43</f>
        <v>400000</v>
      </c>
      <c r="AH53" s="28">
        <f t="shared" ref="AH53:AJ53" si="101">+AH43</f>
        <v>400000</v>
      </c>
      <c r="AI53" s="28">
        <f t="shared" si="101"/>
        <v>400000</v>
      </c>
      <c r="AJ53" s="28">
        <f t="shared" si="101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102">+AN43</f>
        <v>0</v>
      </c>
      <c r="AO53" s="28">
        <f t="shared" si="102"/>
        <v>0</v>
      </c>
      <c r="AP53" s="28">
        <f t="shared" si="102"/>
        <v>0</v>
      </c>
      <c r="AQ53" s="28">
        <f>+AQ43</f>
        <v>250000</v>
      </c>
      <c r="AR53" s="28">
        <f t="shared" si="99"/>
        <v>650000</v>
      </c>
      <c r="AS53" s="28">
        <f>+AS43</f>
        <v>250000</v>
      </c>
      <c r="AT53" s="28">
        <f t="shared" ref="AT53:AV53" si="103">+AT43</f>
        <v>1050000</v>
      </c>
      <c r="AU53" s="28">
        <f>+AU43</f>
        <v>1050000</v>
      </c>
      <c r="AV53" s="28">
        <f t="shared" si="103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104">+AZ43</f>
        <v>650000</v>
      </c>
      <c r="BA53" s="28">
        <f>+BA43</f>
        <v>250000</v>
      </c>
      <c r="BB53" s="28">
        <f t="shared" si="104"/>
        <v>250000</v>
      </c>
      <c r="BC53" s="28">
        <f>+BC43</f>
        <v>250000</v>
      </c>
      <c r="BD53" s="28">
        <f t="shared" ref="BD53:BO53" si="105">+BD43</f>
        <v>0</v>
      </c>
      <c r="BE53" s="28">
        <f>+BE43</f>
        <v>250000</v>
      </c>
      <c r="BF53" s="28">
        <f t="shared" si="105"/>
        <v>250000</v>
      </c>
      <c r="BG53" s="28">
        <f t="shared" si="105"/>
        <v>250000</v>
      </c>
      <c r="BH53" s="28">
        <f t="shared" si="105"/>
        <v>250000</v>
      </c>
      <c r="BI53" s="28">
        <f t="shared" si="105"/>
        <v>0</v>
      </c>
      <c r="BJ53" s="28">
        <f t="shared" si="105"/>
        <v>0</v>
      </c>
      <c r="BK53" s="28">
        <f t="shared" si="105"/>
        <v>0</v>
      </c>
      <c r="BL53" s="28">
        <f t="shared" si="105"/>
        <v>0</v>
      </c>
      <c r="BM53" s="28">
        <f t="shared" si="105"/>
        <v>0</v>
      </c>
      <c r="BN53" s="28">
        <f t="shared" si="105"/>
        <v>0</v>
      </c>
      <c r="BO53" s="28">
        <f t="shared" si="105"/>
        <v>0</v>
      </c>
      <c r="BP53" s="28">
        <f t="shared" si="99"/>
        <v>250000</v>
      </c>
    </row>
    <row r="54" spans="1:68" x14ac:dyDescent="0.25">
      <c r="A54" s="2"/>
      <c r="B54" s="2" t="s">
        <v>21</v>
      </c>
      <c r="C54" s="2"/>
      <c r="D54" s="28">
        <f t="shared" ref="D54:BP54" si="106">+D50</f>
        <v>0</v>
      </c>
      <c r="E54" s="28">
        <f t="shared" si="106"/>
        <v>0</v>
      </c>
      <c r="F54" s="28">
        <f t="shared" si="106"/>
        <v>0</v>
      </c>
      <c r="G54" s="28">
        <f t="shared" si="106"/>
        <v>0</v>
      </c>
      <c r="H54" s="28">
        <f t="shared" si="106"/>
        <v>0</v>
      </c>
      <c r="I54" s="28">
        <f t="shared" si="106"/>
        <v>0</v>
      </c>
      <c r="J54" s="28">
        <f t="shared" si="106"/>
        <v>0</v>
      </c>
      <c r="K54" s="28">
        <f t="shared" si="106"/>
        <v>0</v>
      </c>
      <c r="L54" s="28">
        <f t="shared" si="106"/>
        <v>0</v>
      </c>
      <c r="M54" s="28">
        <f t="shared" si="106"/>
        <v>0</v>
      </c>
      <c r="N54" s="28">
        <f t="shared" si="106"/>
        <v>0</v>
      </c>
      <c r="O54" s="28">
        <f t="shared" si="106"/>
        <v>0</v>
      </c>
      <c r="P54" s="28">
        <f t="shared" si="106"/>
        <v>0</v>
      </c>
      <c r="Q54" s="28">
        <f t="shared" si="106"/>
        <v>0</v>
      </c>
      <c r="R54" s="28">
        <f t="shared" si="106"/>
        <v>0</v>
      </c>
      <c r="S54" s="28">
        <f t="shared" si="106"/>
        <v>0</v>
      </c>
      <c r="T54" s="28">
        <f t="shared" si="106"/>
        <v>0</v>
      </c>
      <c r="U54" s="28">
        <f t="shared" si="106"/>
        <v>0</v>
      </c>
      <c r="V54" s="28">
        <f t="shared" si="106"/>
        <v>0</v>
      </c>
      <c r="W54" s="28">
        <f t="shared" si="106"/>
        <v>0</v>
      </c>
      <c r="X54" s="28">
        <f t="shared" si="106"/>
        <v>0</v>
      </c>
      <c r="Y54" s="28">
        <f t="shared" si="106"/>
        <v>0</v>
      </c>
      <c r="Z54" s="28">
        <f t="shared" si="106"/>
        <v>0</v>
      </c>
      <c r="AA54" s="28"/>
      <c r="AB54" s="28"/>
      <c r="AC54" s="28"/>
      <c r="AD54" s="28"/>
      <c r="AE54" s="28"/>
      <c r="AF54" s="28">
        <f t="shared" si="106"/>
        <v>0</v>
      </c>
      <c r="AG54" s="28"/>
      <c r="AH54" s="28"/>
      <c r="AI54" s="28"/>
      <c r="AJ54" s="28"/>
      <c r="AK54" s="28"/>
      <c r="AL54" s="28">
        <f t="shared" si="106"/>
        <v>0</v>
      </c>
      <c r="AM54" s="28"/>
      <c r="AN54" s="28"/>
      <c r="AO54" s="28"/>
      <c r="AP54" s="28"/>
      <c r="AQ54" s="28"/>
      <c r="AR54" s="28">
        <f t="shared" si="106"/>
        <v>0</v>
      </c>
      <c r="AS54" s="28"/>
      <c r="AT54" s="28"/>
      <c r="AU54" s="28"/>
      <c r="AV54" s="28"/>
      <c r="AW54" s="28"/>
      <c r="AX54" s="28">
        <f t="shared" si="106"/>
        <v>0</v>
      </c>
      <c r="AY54" s="28"/>
      <c r="AZ54" s="28"/>
      <c r="BA54" s="28"/>
      <c r="BB54" s="28"/>
      <c r="BC54" s="28"/>
      <c r="BD54" s="28">
        <f t="shared" si="106"/>
        <v>0</v>
      </c>
      <c r="BE54" s="28"/>
      <c r="BF54" s="28"/>
      <c r="BG54" s="28"/>
      <c r="BH54" s="28"/>
      <c r="BI54" s="28"/>
      <c r="BJ54" s="28">
        <f t="shared" si="106"/>
        <v>0</v>
      </c>
      <c r="BK54" s="28"/>
      <c r="BL54" s="28"/>
      <c r="BM54" s="28"/>
      <c r="BN54" s="28"/>
      <c r="BO54" s="28"/>
      <c r="BP54" s="28">
        <f t="shared" si="106"/>
        <v>0</v>
      </c>
    </row>
    <row r="55" spans="1:6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07">SUM(E52:E54)</f>
        <v>906061.54</v>
      </c>
      <c r="F55" s="23">
        <f t="shared" si="107"/>
        <v>1241369.78</v>
      </c>
      <c r="G55" s="23">
        <f t="shared" si="107"/>
        <v>1097115.46</v>
      </c>
      <c r="H55" s="23">
        <f t="shared" si="107"/>
        <v>905296.79</v>
      </c>
      <c r="I55" s="23">
        <f>SUM(I52:I54)</f>
        <v>162976.59999999998</v>
      </c>
      <c r="J55" s="23">
        <f>SUM(J52:J54)</f>
        <v>896437.79</v>
      </c>
      <c r="K55" s="23">
        <f t="shared" si="107"/>
        <v>53357.510000000009</v>
      </c>
      <c r="L55" s="23">
        <f t="shared" si="107"/>
        <v>-260386.07</v>
      </c>
      <c r="M55" s="23">
        <f t="shared" si="107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08">SUM(P52:P54)</f>
        <v>140086.44999999995</v>
      </c>
      <c r="Q55" s="23">
        <f t="shared" si="108"/>
        <v>969363.81</v>
      </c>
      <c r="R55" s="23">
        <f t="shared" si="108"/>
        <v>966835.3600000001</v>
      </c>
      <c r="S55" s="23">
        <f t="shared" si="108"/>
        <v>864325.16</v>
      </c>
      <c r="T55" s="23">
        <f t="shared" si="107"/>
        <v>148008.10000000009</v>
      </c>
      <c r="U55" s="23">
        <f t="shared" si="107"/>
        <v>864325.16</v>
      </c>
      <c r="V55" s="23">
        <f t="shared" si="107"/>
        <v>586529.21</v>
      </c>
      <c r="W55" s="23">
        <f t="shared" si="107"/>
        <v>533432.76</v>
      </c>
      <c r="X55" s="23">
        <f t="shared" si="107"/>
        <v>486801.54000000004</v>
      </c>
      <c r="Y55" s="23">
        <f>SUM(Y52:Y54)</f>
        <v>148008.09999999995</v>
      </c>
      <c r="Z55" s="23">
        <f t="shared" si="107"/>
        <v>604981.26</v>
      </c>
      <c r="AA55" s="23">
        <f t="shared" si="107"/>
        <v>137170.25999999995</v>
      </c>
      <c r="AB55" s="23">
        <f t="shared" si="107"/>
        <v>138370.25999999995</v>
      </c>
      <c r="AC55" s="23">
        <f t="shared" si="107"/>
        <v>127150.14999999995</v>
      </c>
      <c r="AD55" s="23">
        <f>SUM(AD52:AD54)</f>
        <v>1026535.1399999999</v>
      </c>
      <c r="AE55" s="23">
        <f t="shared" si="107"/>
        <v>604981.25999999989</v>
      </c>
      <c r="AF55" s="23">
        <f t="shared" si="107"/>
        <v>162346.84399999981</v>
      </c>
      <c r="AG55" s="23">
        <f>SUM(AG52:AG54)</f>
        <v>584279.9439999999</v>
      </c>
      <c r="AH55" s="23">
        <f t="shared" si="107"/>
        <v>531001.40399999986</v>
      </c>
      <c r="AI55" s="23">
        <f t="shared" si="107"/>
        <v>470415.0039999999</v>
      </c>
      <c r="AJ55" s="23">
        <f t="shared" si="107"/>
        <v>355344.22399999993</v>
      </c>
      <c r="AK55" s="23">
        <f t="shared" si="107"/>
        <v>162346.84399999987</v>
      </c>
      <c r="AL55" s="23">
        <f t="shared" si="107"/>
        <v>434389.80399999965</v>
      </c>
      <c r="AM55" s="23">
        <f>SUM(AM52:AM54)</f>
        <v>171679.00399999981</v>
      </c>
      <c r="AN55" s="23">
        <f t="shared" ref="AN55:AP55" si="109">SUM(AN52:AN54)</f>
        <v>104648.56399999981</v>
      </c>
      <c r="AO55" s="23">
        <f t="shared" si="109"/>
        <v>88491.763999999806</v>
      </c>
      <c r="AP55" s="23">
        <f t="shared" si="109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10">SUM(AT52:AT54)</f>
        <v>1306426.8739999998</v>
      </c>
      <c r="AU55" s="23">
        <f t="shared" si="110"/>
        <v>1285332.2939999998</v>
      </c>
      <c r="AV55" s="23">
        <f t="shared" si="110"/>
        <v>1102696.1439999999</v>
      </c>
      <c r="AW55" s="23">
        <f t="shared" si="110"/>
        <v>960814.90399999986</v>
      </c>
      <c r="AX55" s="23">
        <f t="shared" si="107"/>
        <v>443097.35399999982</v>
      </c>
      <c r="AY55" s="23">
        <f>SUM(AY52:AY54)</f>
        <v>925433.31399999978</v>
      </c>
      <c r="AZ55" s="23">
        <f t="shared" ref="AZ55:BB55" si="111">SUM(AZ52:AZ54)</f>
        <v>683087.05399999977</v>
      </c>
      <c r="BA55" s="23">
        <f t="shared" si="111"/>
        <v>1062725.2239999999</v>
      </c>
      <c r="BB55" s="23">
        <f t="shared" si="111"/>
        <v>874185.85399999982</v>
      </c>
      <c r="BC55" s="23">
        <f>SUM(BC52:BC54)</f>
        <v>443097.35399999976</v>
      </c>
      <c r="BD55" s="23">
        <f>SUM(BD52:BD54)</f>
        <v>121072.82399999985</v>
      </c>
      <c r="BE55" s="23">
        <f t="shared" ref="BE55:BO55" si="112">SUM(BE52:BE54)</f>
        <v>426803.43399999978</v>
      </c>
      <c r="BF55" s="23">
        <f t="shared" si="112"/>
        <v>194226.7139999998</v>
      </c>
      <c r="BG55" s="23">
        <f t="shared" si="112"/>
        <v>96952.973999999813</v>
      </c>
      <c r="BH55" s="23">
        <f>SUM(BH52:BH54)</f>
        <v>-4494.7760000001872</v>
      </c>
      <c r="BI55" s="23">
        <f t="shared" si="112"/>
        <v>121072.8239999998</v>
      </c>
      <c r="BJ55" s="23">
        <f>SUM(BJ52:BJ54)</f>
        <v>121497.57399999961</v>
      </c>
      <c r="BK55" s="23">
        <f>SUM(BK52:BK54)</f>
        <v>330015.36399999988</v>
      </c>
      <c r="BL55" s="23">
        <f t="shared" si="112"/>
        <v>330015.36399999988</v>
      </c>
      <c r="BM55" s="23">
        <f t="shared" si="112"/>
        <v>1083176.024</v>
      </c>
      <c r="BN55" s="23">
        <f t="shared" si="112"/>
        <v>411133.91399999999</v>
      </c>
      <c r="BO55" s="23">
        <f t="shared" si="112"/>
        <v>121497.57399999991</v>
      </c>
      <c r="BP55" s="23">
        <f>SUM(BP52:BP54)</f>
        <v>526026.85899999947</v>
      </c>
    </row>
    <row r="56" spans="1:68" ht="17.25" thickTop="1" x14ac:dyDescent="0.25"/>
    <row r="58" spans="1:68" x14ac:dyDescent="0.25">
      <c r="S58" s="31" t="s">
        <v>56</v>
      </c>
    </row>
    <row r="59" spans="1:68" x14ac:dyDescent="0.25">
      <c r="S59" s="31">
        <f>T59-N16</f>
        <v>-155108.20999999996</v>
      </c>
      <c r="V59" s="32"/>
    </row>
    <row r="60" spans="1:68" x14ac:dyDescent="0.25">
      <c r="S60" s="31">
        <f>T60-N17</f>
        <v>-745323.73</v>
      </c>
      <c r="V60" s="32"/>
    </row>
    <row r="61" spans="1:68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P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2015-11-26T07:58:13Z</dcterms:modified>
</cp:coreProperties>
</file>