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7\"/>
    </mc:Choice>
  </mc:AlternateContent>
  <xr:revisionPtr revIDLastSave="0" documentId="13_ncr:1_{6C32AA12-ED1D-4FBC-B236-20AF18F5F910}" xr6:coauthVersionLast="40" xr6:coauthVersionMax="40" xr10:uidLastSave="{00000000-0000-0000-0000-000000000000}"/>
  <bookViews>
    <workbookView xWindow="0" yWindow="0" windowWidth="20490" windowHeight="8610" activeTab="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Flow'!$B$4:$Q$143</definedName>
    <definedName name="_xlnm.Print_Area" localSheetId="1">'CIMB Cash Flow'!$B$1:$Q$149</definedName>
    <definedName name="_xlnm.Print_Titles" localSheetId="1">'CIMB Cash Flow'!$1:$5</definedName>
  </definedNames>
  <calcPr calcId="181029"/>
</workbook>
</file>

<file path=xl/calcChain.xml><?xml version="1.0" encoding="utf-8"?>
<calcChain xmlns="http://schemas.openxmlformats.org/spreadsheetml/2006/main">
  <c r="Q57" i="1" l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D8" i="4" l="1"/>
  <c r="D15" i="4" s="1"/>
  <c r="D38" i="2"/>
  <c r="D22" i="2"/>
  <c r="P120" i="1" l="1"/>
  <c r="E160" i="1" l="1"/>
  <c r="E161" i="1" s="1"/>
  <c r="P154" i="1"/>
  <c r="O154" i="1"/>
  <c r="N154" i="1"/>
  <c r="L154" i="1"/>
  <c r="K154" i="1"/>
  <c r="J154" i="1"/>
  <c r="I154" i="1"/>
  <c r="H154" i="1"/>
  <c r="F154" i="1"/>
  <c r="E154" i="1"/>
  <c r="P153" i="1"/>
  <c r="O153" i="1"/>
  <c r="N153" i="1"/>
  <c r="L153" i="1"/>
  <c r="K153" i="1"/>
  <c r="J153" i="1"/>
  <c r="I153" i="1"/>
  <c r="H153" i="1"/>
  <c r="F153" i="1"/>
  <c r="E153" i="1"/>
  <c r="P152" i="1"/>
  <c r="O152" i="1"/>
  <c r="N152" i="1"/>
  <c r="L152" i="1"/>
  <c r="K152" i="1"/>
  <c r="J152" i="1"/>
  <c r="I152" i="1"/>
  <c r="H152" i="1"/>
  <c r="F152" i="1"/>
  <c r="E152" i="1"/>
  <c r="P151" i="1"/>
  <c r="O151" i="1"/>
  <c r="N151" i="1"/>
  <c r="L151" i="1"/>
  <c r="K151" i="1"/>
  <c r="I151" i="1"/>
  <c r="H151" i="1"/>
  <c r="F151" i="1"/>
  <c r="E151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E147" i="1" s="1"/>
  <c r="F127" i="1" s="1"/>
  <c r="F147" i="1" s="1"/>
  <c r="G127" i="1" s="1"/>
  <c r="Q143" i="1"/>
  <c r="Q142" i="1"/>
  <c r="Q141" i="1"/>
  <c r="Q140" i="1"/>
  <c r="Q139" i="1"/>
  <c r="Q138" i="1"/>
  <c r="Q137" i="1"/>
  <c r="Q136" i="1"/>
  <c r="Q133" i="1"/>
  <c r="Q130" i="1"/>
  <c r="Q129" i="1"/>
  <c r="Q127" i="1"/>
  <c r="Q123" i="1"/>
  <c r="O120" i="1"/>
  <c r="N120" i="1"/>
  <c r="M120" i="1"/>
  <c r="L120" i="1"/>
  <c r="K120" i="1"/>
  <c r="J120" i="1"/>
  <c r="I120" i="1"/>
  <c r="H120" i="1"/>
  <c r="G120" i="1"/>
  <c r="F120" i="1"/>
  <c r="E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P90" i="1"/>
  <c r="O90" i="1"/>
  <c r="N90" i="1"/>
  <c r="M90" i="1"/>
  <c r="L90" i="1"/>
  <c r="K90" i="1"/>
  <c r="J90" i="1"/>
  <c r="I90" i="1"/>
  <c r="H90" i="1"/>
  <c r="G90" i="1"/>
  <c r="F90" i="1"/>
  <c r="E90" i="1"/>
  <c r="Q89" i="1"/>
  <c r="Q88" i="1"/>
  <c r="Q87" i="1"/>
  <c r="Q86" i="1"/>
  <c r="Q85" i="1"/>
  <c r="Q84" i="1"/>
  <c r="Q83" i="1"/>
  <c r="P80" i="1"/>
  <c r="O80" i="1"/>
  <c r="N80" i="1"/>
  <c r="M80" i="1"/>
  <c r="L80" i="1"/>
  <c r="K80" i="1"/>
  <c r="J80" i="1"/>
  <c r="I80" i="1"/>
  <c r="H80" i="1"/>
  <c r="G80" i="1"/>
  <c r="F80" i="1"/>
  <c r="E80" i="1"/>
  <c r="Q79" i="1"/>
  <c r="Q78" i="1"/>
  <c r="Q77" i="1"/>
  <c r="Q76" i="1"/>
  <c r="Q75" i="1"/>
  <c r="Q74" i="1"/>
  <c r="P72" i="1"/>
  <c r="O72" i="1"/>
  <c r="N72" i="1"/>
  <c r="M72" i="1"/>
  <c r="L72" i="1"/>
  <c r="K72" i="1"/>
  <c r="I72" i="1"/>
  <c r="H72" i="1"/>
  <c r="G72" i="1"/>
  <c r="F72" i="1"/>
  <c r="E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6" i="1"/>
  <c r="Q55" i="1"/>
  <c r="Q54" i="1"/>
  <c r="Q53" i="1"/>
  <c r="J52" i="1"/>
  <c r="Q52" i="1" s="1"/>
  <c r="Q51" i="1"/>
  <c r="Q50" i="1"/>
  <c r="Q49" i="1"/>
  <c r="Q48" i="1"/>
  <c r="Q28" i="1"/>
  <c r="E24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7" i="1"/>
  <c r="Q90" i="1" l="1"/>
  <c r="J72" i="1"/>
  <c r="H122" i="1"/>
  <c r="L122" i="1"/>
  <c r="G147" i="1"/>
  <c r="H127" i="1" s="1"/>
  <c r="H147" i="1" s="1"/>
  <c r="I127" i="1" s="1"/>
  <c r="I147" i="1" s="1"/>
  <c r="J127" i="1" s="1"/>
  <c r="J147" i="1" s="1"/>
  <c r="K127" i="1" s="1"/>
  <c r="K147" i="1" s="1"/>
  <c r="L127" i="1" s="1"/>
  <c r="L147" i="1" s="1"/>
  <c r="M127" i="1" s="1"/>
  <c r="M147" i="1" s="1"/>
  <c r="N127" i="1" s="1"/>
  <c r="N147" i="1" s="1"/>
  <c r="O127" i="1" s="1"/>
  <c r="O147" i="1" s="1"/>
  <c r="P127" i="1" s="1"/>
  <c r="P147" i="1" s="1"/>
  <c r="M122" i="1"/>
  <c r="G122" i="1"/>
  <c r="O122" i="1"/>
  <c r="O156" i="1" s="1"/>
  <c r="O166" i="1" s="1"/>
  <c r="O169" i="1" s="1"/>
  <c r="E122" i="1"/>
  <c r="K122" i="1"/>
  <c r="I122" i="1"/>
  <c r="F122" i="1"/>
  <c r="J122" i="1"/>
  <c r="N122" i="1"/>
  <c r="N156" i="1" s="1"/>
  <c r="N166" i="1" s="1"/>
  <c r="N169" i="1" s="1"/>
  <c r="Q120" i="1"/>
  <c r="E124" i="1"/>
  <c r="Q24" i="1"/>
  <c r="Q80" i="1"/>
  <c r="Q145" i="1"/>
  <c r="Q147" i="1" s="1"/>
  <c r="P122" i="1"/>
  <c r="P156" i="1" s="1"/>
  <c r="P166" i="1" s="1"/>
  <c r="P169" i="1" s="1"/>
  <c r="J151" i="1"/>
  <c r="Q72" i="1"/>
  <c r="Q122" i="1" l="1"/>
  <c r="Q124" i="1" s="1"/>
  <c r="Q149" i="1" s="1"/>
  <c r="E149" i="1"/>
  <c r="F7" i="1"/>
  <c r="F24" i="1" s="1"/>
  <c r="F124" i="1" s="1"/>
  <c r="G7" i="1" l="1"/>
  <c r="G24" i="1" s="1"/>
  <c r="G124" i="1" s="1"/>
  <c r="F149" i="1"/>
  <c r="H7" i="1" l="1"/>
  <c r="H24" i="1" s="1"/>
  <c r="H124" i="1" s="1"/>
  <c r="G149" i="1"/>
  <c r="H149" i="1" l="1"/>
  <c r="I7" i="1"/>
  <c r="I24" i="1" s="1"/>
  <c r="I124" i="1" s="1"/>
  <c r="I149" i="1" l="1"/>
  <c r="J7" i="1"/>
  <c r="J24" i="1" s="1"/>
  <c r="J124" i="1" s="1"/>
  <c r="K7" i="1" l="1"/>
  <c r="K24" i="1" s="1"/>
  <c r="K124" i="1" s="1"/>
  <c r="J149" i="1"/>
  <c r="L7" i="1" l="1"/>
  <c r="L24" i="1" s="1"/>
  <c r="L124" i="1" s="1"/>
  <c r="K149" i="1"/>
  <c r="L149" i="1" l="1"/>
  <c r="M7" i="1"/>
  <c r="M24" i="1" s="1"/>
  <c r="M124" i="1" s="1"/>
  <c r="M149" i="1" l="1"/>
  <c r="N7" i="1"/>
  <c r="N24" i="1" s="1"/>
  <c r="N124" i="1" s="1"/>
  <c r="O7" i="1" l="1"/>
  <c r="O24" i="1" s="1"/>
  <c r="O124" i="1" s="1"/>
  <c r="N149" i="1"/>
  <c r="P7" i="1" l="1"/>
  <c r="P24" i="1" s="1"/>
  <c r="P124" i="1" s="1"/>
  <c r="P149" i="1" s="1"/>
  <c r="O14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E14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Accrual 2016</t>
        </r>
      </text>
    </comment>
  </commentList>
</comments>
</file>

<file path=xl/sharedStrings.xml><?xml version="1.0" encoding="utf-8"?>
<sst xmlns="http://schemas.openxmlformats.org/spreadsheetml/2006/main" count="389" uniqueCount="315">
  <si>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</si>
  <si>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</si>
  <si>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</si>
  <si>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</si>
  <si>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</si>
  <si>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</si>
  <si>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</si>
  <si>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</si>
  <si>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</si>
  <si>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</si>
  <si>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</si>
  <si>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</si>
  <si>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</si>
  <si>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</si>
  <si>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</si>
  <si>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</si>
  <si>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</si>
  <si>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8001/000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</si>
  <si>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</si>
  <si>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</si>
  <si>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</si>
  <si>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</si>
  <si>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</si>
  <si>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</si>
  <si>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</si>
  <si>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</si>
  <si>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</si>
  <si>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</si>
  <si>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</si>
  <si>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</si>
  <si>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</si>
  <si>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</si>
  <si>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</si>
  <si>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</si>
  <si>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</si>
  <si>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</si>
  <si>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</si>
  <si>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</si>
  <si>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</si>
  <si>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</si>
  <si>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</si>
  <si>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</si>
  <si>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</si>
  <si>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</si>
  <si>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</si>
  <si>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</si>
  <si>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</si>
  <si>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</si>
  <si>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</si>
  <si>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</si>
  <si>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</si>
  <si>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</si>
  <si>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</si>
  <si>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</si>
  <si>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</si>
  <si>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</si>
  <si>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</si>
  <si>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</si>
  <si>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</si>
  <si>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</si>
  <si>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</si>
  <si>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</si>
  <si>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</si>
  <si>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</si>
  <si>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</si>
  <si>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</si>
  <si>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</si>
  <si>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</si>
  <si>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</si>
  <si>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</si>
  <si>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</si>
  <si>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</si>
  <si>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</si>
  <si>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</si>
  <si>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</si>
  <si>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</si>
  <si>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</si>
  <si>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</si>
  <si>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</si>
  <si>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</si>
  <si>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</si>
  <si>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</si>
  <si>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</si>
  <si>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</si>
  <si>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</si>
  <si>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</si>
  <si>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</si>
  <si>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</si>
  <si>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</si>
  <si>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</si>
  <si>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</si>
  <si>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</si>
  <si>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</si>
  <si>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</si>
  <si>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</si>
  <si>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</si>
  <si>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</si>
  <si>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</si>
  <si>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</si>
  <si>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</si>
  <si>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</si>
  <si>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</si>
  <si>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</si>
  <si>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</si>
  <si>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</si>
  <si>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</si>
  <si>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</si>
  <si>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</si>
  <si>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</si>
  <si>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</si>
  <si>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</si>
  <si>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</si>
  <si>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</si>
  <si>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</si>
  <si>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</si>
  <si>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</si>
  <si>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</si>
  <si>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</si>
  <si>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 xml:space="preserve">PROFESSIONAL FEE                                 </t>
  </si>
  <si>
    <t>9208/000</t>
  </si>
  <si>
    <t xml:space="preserve">DEPRECIATION OF FIXED ASSETS                 </t>
  </si>
  <si>
    <t>9209/000</t>
  </si>
  <si>
    <t>9212/000</t>
  </si>
  <si>
    <t xml:space="preserve">TOURISM MEDIA CAMPAIGN  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</si>
  <si>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</si>
  <si>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</si>
  <si>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</si>
  <si>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</si>
  <si>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</si>
  <si>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</si>
  <si>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</si>
  <si>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</si>
  <si>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</si>
  <si>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</si>
  <si>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</si>
  <si>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</si>
  <si>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</si>
  <si>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</si>
  <si>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</si>
  <si>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</si>
  <si>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</si>
  <si>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</si>
  <si>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</si>
  <si>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</si>
  <si>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</si>
  <si>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</si>
  <si>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</si>
  <si>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</si>
  <si>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</si>
  <si>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</si>
  <si>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</si>
  <si>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</si>
  <si>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</si>
  <si>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</si>
  <si>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</si>
  <si>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</si>
  <si>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</si>
  <si>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</si>
  <si>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PROVISION OF TAXATION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</si>
  <si>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</si>
  <si>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</si>
  <si>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</si>
  <si>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</si>
  <si>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</si>
  <si>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</si>
  <si>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</si>
  <si>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</si>
  <si>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</si>
  <si>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Accrual</t>
  </si>
  <si>
    <t>Operation Expenditure</t>
  </si>
  <si>
    <t>Tourism Expenditure</t>
  </si>
  <si>
    <t>ACTUAL</t>
  </si>
  <si>
    <t>INTEREST RECEIVED</t>
  </si>
  <si>
    <t>OTHER CREDITORS (PAYMENT ON BEHALF)</t>
  </si>
  <si>
    <t xml:space="preserve">BALANCE C/F </t>
  </si>
  <si>
    <t>PGT Networking with Tourism Players</t>
  </si>
  <si>
    <t>CHEQUE CANCELLATION</t>
  </si>
  <si>
    <t>TOTAL
(RM)</t>
  </si>
  <si>
    <t xml:space="preserve">Heritage walk &amp; tour / Car Free Day Event </t>
  </si>
  <si>
    <t xml:space="preserve">FAM Trip </t>
  </si>
  <si>
    <t>Lunch/Dinner hosting</t>
  </si>
  <si>
    <t>Welcoming reception</t>
  </si>
  <si>
    <t>Pg Centre of Medical Tourism</t>
  </si>
  <si>
    <t>STATE TOURISM - TOURISM PROMOTION</t>
  </si>
  <si>
    <t>Assets</t>
  </si>
  <si>
    <t>Hosting of Events</t>
  </si>
  <si>
    <t xml:space="preserve"> - WTM CONNECT ASIA</t>
  </si>
  <si>
    <t xml:space="preserve"> - ITB ASIA</t>
  </si>
  <si>
    <t xml:space="preserve">DEV. OF MOBILE APPLICATION                  </t>
  </si>
  <si>
    <t>ALLOWANCE - BOD</t>
  </si>
  <si>
    <t>Total Local Govt Fee Receivable</t>
  </si>
  <si>
    <t>(-) Expenditure for LGF's Projects</t>
  </si>
  <si>
    <t>Unutilized fund for China Tactical Campaign</t>
  </si>
  <si>
    <t>Tactical Campaign</t>
  </si>
  <si>
    <t>BALANCE</t>
  </si>
  <si>
    <t xml:space="preserve">            WITHDRAWAL OF STMMD</t>
  </si>
  <si>
    <t xml:space="preserve"> - PLACEMENT OF STMMD</t>
  </si>
  <si>
    <t>EBUZZ E-MARKETING SUBCRIPTION</t>
  </si>
  <si>
    <t>KEDUDUKAN ALIRAN TUNAI TAHUN 2017 - BUTIRAN</t>
  </si>
  <si>
    <t>9117/000</t>
  </si>
  <si>
    <t xml:space="preserve">TRADE MARK </t>
  </si>
  <si>
    <t xml:space="preserve">Pg Centre of Education Tourism </t>
  </si>
  <si>
    <t xml:space="preserve"> - </t>
  </si>
  <si>
    <t xml:space="preserve"> - FLIGHT INCENTIVE</t>
  </si>
  <si>
    <t>GRANT FROM GOVERNMENT (2016)</t>
  </si>
  <si>
    <t>GRANT FROM GOVERNMENT (2017)</t>
  </si>
  <si>
    <t xml:space="preserve"> - PENANG INTERNATIONAL FOOD FESTIVAL</t>
  </si>
  <si>
    <t>PLACEMENT OF STMMD</t>
  </si>
  <si>
    <t xml:space="preserve"> - TACTICAL CAMPAIGN &amp; TRADE SHOW - CHINA</t>
  </si>
  <si>
    <t>TRANSFER FROM OTHER BANK A/C</t>
  </si>
  <si>
    <t xml:space="preserve"> - HONG KONG MEDIA CAMPAIGN</t>
  </si>
  <si>
    <t>Hot Air Balloon Mini Fiesta</t>
  </si>
  <si>
    <t>Tourism Media Campaign</t>
  </si>
  <si>
    <t xml:space="preserve"> - PENANG FUN EXPERIENCES WITH DM3</t>
  </si>
  <si>
    <t>Capex</t>
  </si>
  <si>
    <t>Deposits</t>
  </si>
  <si>
    <t>Other Creditors</t>
  </si>
  <si>
    <t>Staff Cost</t>
  </si>
  <si>
    <t>Utilites</t>
  </si>
  <si>
    <t>Rent</t>
  </si>
  <si>
    <t>Advertisement</t>
  </si>
  <si>
    <t>Training &amp; Others</t>
  </si>
  <si>
    <t>Accruals</t>
  </si>
  <si>
    <t>Operating Expenses</t>
  </si>
  <si>
    <t>Supplies &amp; Other Office  Expenses</t>
  </si>
  <si>
    <t>Fees &amp; Taxes</t>
  </si>
  <si>
    <t xml:space="preserve">WITHDRAW OF STMMD </t>
  </si>
  <si>
    <t xml:space="preserve"> - PENANG STREET FOOD FESTIVAL</t>
  </si>
  <si>
    <t xml:space="preserve">CREDITORS </t>
  </si>
  <si>
    <t>AMOUNT OWING TO PDC PREMIER</t>
  </si>
  <si>
    <t>GRANT FROM MOTAC</t>
  </si>
  <si>
    <t>OTHER CREDITORS &amp; ACCRUALS (2016) - PGT</t>
  </si>
  <si>
    <t xml:space="preserve">LESS : </t>
  </si>
  <si>
    <t>TOTAL RECEIPTS</t>
  </si>
  <si>
    <t>CAPEX</t>
  </si>
  <si>
    <t>OTHERS</t>
  </si>
  <si>
    <t>OPERATING EXPENSES</t>
  </si>
  <si>
    <t>ASEAN PACIFIC ECONOMIC MEETING (PAYMENT ON BEHALF)</t>
  </si>
  <si>
    <t>TOTAL EXPENSES (PGTSB)</t>
  </si>
  <si>
    <t>LESS :</t>
  </si>
  <si>
    <t>PROJECTS</t>
  </si>
  <si>
    <t>PROVISIONAL</t>
  </si>
  <si>
    <t>Note</t>
  </si>
  <si>
    <t>Notes:</t>
  </si>
  <si>
    <t>1)</t>
  </si>
  <si>
    <t xml:space="preserve">Allowance for BOD </t>
  </si>
  <si>
    <t>No.</t>
  </si>
  <si>
    <t>Remarks</t>
  </si>
  <si>
    <t>Descriptions</t>
  </si>
  <si>
    <t>Provisional of BOD meeting allowace to be accrued in 2017 account</t>
  </si>
  <si>
    <t>2)</t>
  </si>
  <si>
    <t>Medical fee</t>
  </si>
  <si>
    <t>3)</t>
  </si>
  <si>
    <t>Provisional of yearly medical check up for employee aged 40 and above, Male - RM590, Female - RM640 (To be claimed in Dec, if any)</t>
  </si>
  <si>
    <t xml:space="preserve">Electricity </t>
  </si>
  <si>
    <t>To be paid for Nov &amp; Dec</t>
  </si>
  <si>
    <t>Amount</t>
  </si>
  <si>
    <t>4)</t>
  </si>
  <si>
    <t>5)</t>
  </si>
  <si>
    <t>Online marketing for US Market</t>
  </si>
  <si>
    <t xml:space="preserve">Expedia </t>
  </si>
  <si>
    <t>Tripadvisor</t>
  </si>
  <si>
    <t>Siik Air</t>
  </si>
  <si>
    <t>Singapore Tactical Campaign</t>
  </si>
  <si>
    <t>MAS Aus &amp; Hello World Travel</t>
  </si>
  <si>
    <t>Australia Tactical Campaign</t>
  </si>
  <si>
    <t>AirAsia Indonesia</t>
  </si>
  <si>
    <t>Indonesia Tactical Campaign</t>
  </si>
  <si>
    <t xml:space="preserve">AirAsia Thailand </t>
  </si>
  <si>
    <t>Thailand Tactical Campaign</t>
  </si>
  <si>
    <t>Citytour.com Korea</t>
  </si>
  <si>
    <t>Korea Content Marketing Campaign</t>
  </si>
  <si>
    <t>AirAisa Philippines</t>
  </si>
  <si>
    <t>Phillippines Digital Content Marketing Campaign</t>
  </si>
  <si>
    <t>AirAsia HCM</t>
  </si>
  <si>
    <t>Vietnam Marketing Campaign</t>
  </si>
  <si>
    <t>Qatar Airways &amp; TM</t>
  </si>
  <si>
    <t>France, Spain &amp; Switzerland Tactical Campaign</t>
  </si>
  <si>
    <t>6)</t>
  </si>
  <si>
    <t>Tourism Survey</t>
  </si>
  <si>
    <t>Payment for Penang Tourism Survey Report 2, Report 3 &amp; Report 4</t>
  </si>
  <si>
    <t>Usains Holding Sdn Bhd</t>
  </si>
  <si>
    <t>7)</t>
  </si>
  <si>
    <t xml:space="preserve">Provisional </t>
  </si>
  <si>
    <t>Last Fri, Sat &amp; Sun for the month</t>
  </si>
  <si>
    <t>Payment for familiarization trip done in Nov &amp; Dec</t>
  </si>
  <si>
    <t>Payment for lunch/dinner hosting in Dec</t>
  </si>
  <si>
    <t xml:space="preserve">Payment for LFSS event in Nov &amp; Dec </t>
  </si>
  <si>
    <t>Payment for Mini HAB in Dec</t>
  </si>
  <si>
    <t>Payment for heritage walkabout in Nov &amp; Dec</t>
  </si>
  <si>
    <t>Payment for welcoming reception in Nov &amp; Dec</t>
  </si>
  <si>
    <t>To be utilzed for crusie welcoming reception in Dec (Fruits Stall)</t>
  </si>
  <si>
    <t>Payment for networking lunch with agents in Dec</t>
  </si>
  <si>
    <t>Payment for printing of t-shirt &amp; brochures</t>
  </si>
  <si>
    <t>Payment for souvenirs, printing of t-shirt, brochures and etc</t>
  </si>
  <si>
    <t>8)</t>
  </si>
  <si>
    <t>Asia Pacific Economic Conference</t>
  </si>
  <si>
    <t>Balance to be returned to MOTAC through PSUK/JKN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</si>
  <si>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</si>
  <si>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</si>
  <si>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</si>
  <si>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Cash in Bank as of 1/12/2017</t>
  </si>
  <si>
    <t>(+) Withdrawal from STMMD</t>
  </si>
  <si>
    <t>Capex &amp; Other Expenses</t>
  </si>
  <si>
    <t>Cash available in Bank</t>
  </si>
  <si>
    <t>Shortfall</t>
  </si>
  <si>
    <t>(-) Expenses to be paid in Dec (Details refer to Cash Flow Statement )</t>
  </si>
  <si>
    <t>ADMINISTRATIVE COSTS</t>
  </si>
  <si>
    <t>Administrative costs</t>
  </si>
  <si>
    <t xml:space="preserve">BANTUAN KEWANGAN KHAS            </t>
  </si>
  <si>
    <t>BALANCE (PGT'S GRANT)</t>
  </si>
  <si>
    <t>BALANCE (HOTEL FEE)</t>
  </si>
  <si>
    <t>TOTAL EXPENSES (HOTEL FEE)</t>
  </si>
  <si>
    <t>GRANT - HOTEL FEE</t>
  </si>
  <si>
    <t>ADD : RECEIPTS (HOTEL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</si>
</sst>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_);_(* \(#,##0.0\);_(* &quot;-&quot;??_);_(@_)"/>
  </numFmts>
  <fonts count="24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43" fontId="3" fillId="0" borderId="0" xfId="1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6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43" fontId="3" fillId="0" borderId="0" xfId="1" applyNumberFormat="1" applyFont="1" applyFill="1" applyBorder="1"/>
    <xf numFmtId="0" fontId="10" fillId="0" borderId="0" xfId="0" applyFont="1"/>
    <xf numFmtId="0" fontId="11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8" xfId="1" applyNumberFormat="1" applyFont="1" applyFill="1" applyBorder="1"/>
    <xf numFmtId="164" fontId="3" fillId="0" borderId="3" xfId="1" applyNumberFormat="1" applyFont="1" applyFill="1" applyBorder="1" applyAlignment="1">
      <alignment horizontal="right"/>
    </xf>
    <xf numFmtId="164" fontId="3" fillId="0" borderId="9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164" fontId="4" fillId="3" borderId="2" xfId="1" applyNumberFormat="1" applyFont="1" applyFill="1" applyBorder="1"/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3" fillId="2" borderId="4" xfId="1" applyNumberFormat="1" applyFont="1" applyFill="1" applyBorder="1" applyAlignment="1">
      <alignment vertical="center"/>
    </xf>
    <xf numFmtId="39" fontId="3" fillId="3" borderId="2" xfId="0" applyNumberFormat="1" applyFont="1" applyFill="1" applyBorder="1"/>
    <xf numFmtId="165" fontId="3" fillId="0" borderId="0" xfId="1" applyNumberFormat="1" applyFont="1" applyFill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3" fillId="0" borderId="2" xfId="0" applyFont="1" applyFill="1" applyBorder="1"/>
    <xf numFmtId="0" fontId="7" fillId="0" borderId="2" xfId="0" applyFont="1" applyFill="1" applyBorder="1"/>
    <xf numFmtId="0" fontId="13" fillId="0" borderId="2" xfId="0" applyNumberFormat="1" applyFont="1" applyFill="1" applyBorder="1" applyAlignment="1">
      <alignment vertical="top"/>
    </xf>
    <xf numFmtId="0" fontId="3" fillId="0" borderId="2" xfId="0" applyFont="1" applyFill="1" applyBorder="1" applyAlignment="1">
      <alignment wrapText="1"/>
    </xf>
    <xf numFmtId="164" fontId="4" fillId="0" borderId="13" xfId="1" applyNumberFormat="1" applyFont="1" applyFill="1" applyBorder="1"/>
    <xf numFmtId="164" fontId="14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164" fontId="3" fillId="5" borderId="2" xfId="1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2" fillId="0" borderId="0" xfId="0" applyFont="1"/>
    <xf numFmtId="0" fontId="10" fillId="0" borderId="0" xfId="1" applyNumberFormat="1" applyFont="1"/>
    <xf numFmtId="0" fontId="10" fillId="0" borderId="0" xfId="0" applyFont="1" applyAlignment="1">
      <alignment wrapText="1"/>
    </xf>
    <xf numFmtId="0" fontId="10" fillId="0" borderId="0" xfId="1" applyNumberFormat="1" applyFont="1" applyAlignment="1">
      <alignment horizontal="left"/>
    </xf>
    <xf numFmtId="164" fontId="12" fillId="0" borderId="0" xfId="1" applyNumberFormat="1" applyFont="1"/>
    <xf numFmtId="0" fontId="12" fillId="0" borderId="0" xfId="0" applyFont="1" applyAlignment="1">
      <alignment horizontal="center"/>
    </xf>
    <xf numFmtId="164" fontId="10" fillId="0" borderId="14" xfId="1" applyNumberFormat="1" applyFont="1" applyBorder="1"/>
    <xf numFmtId="0" fontId="1" fillId="0" borderId="0" xfId="4"/>
    <xf numFmtId="0" fontId="17" fillId="0" borderId="0" xfId="4" applyFont="1"/>
    <xf numFmtId="0" fontId="19" fillId="0" borderId="12" xfId="4" applyFont="1" applyBorder="1" applyAlignment="1">
      <alignment vertical="center"/>
    </xf>
    <xf numFmtId="0" fontId="20" fillId="0" borderId="10" xfId="4" applyFont="1" applyBorder="1" applyAlignment="1">
      <alignment vertical="center"/>
    </xf>
    <xf numFmtId="0" fontId="20" fillId="0" borderId="0" xfId="4" applyFont="1" applyAlignment="1">
      <alignment vertical="center"/>
    </xf>
    <xf numFmtId="0" fontId="21" fillId="0" borderId="15" xfId="4" applyFont="1" applyBorder="1"/>
    <xf numFmtId="0" fontId="21" fillId="0" borderId="16" xfId="4" applyFont="1" applyBorder="1"/>
    <xf numFmtId="0" fontId="21" fillId="0" borderId="0" xfId="4" applyFont="1"/>
    <xf numFmtId="0" fontId="21" fillId="0" borderId="17" xfId="4" applyFont="1" applyBorder="1"/>
    <xf numFmtId="0" fontId="21" fillId="0" borderId="0" xfId="4" applyFont="1" applyBorder="1"/>
    <xf numFmtId="0" fontId="18" fillId="0" borderId="17" xfId="4" applyFont="1" applyBorder="1"/>
    <xf numFmtId="0" fontId="18" fillId="0" borderId="0" xfId="4" applyFont="1" applyBorder="1" applyAlignment="1">
      <alignment vertical="center"/>
    </xf>
    <xf numFmtId="0" fontId="18" fillId="0" borderId="17" xfId="4" applyFont="1" applyBorder="1" applyAlignment="1">
      <alignment vertical="center"/>
    </xf>
    <xf numFmtId="43" fontId="18" fillId="0" borderId="0" xfId="5" applyFont="1" applyBorder="1" applyAlignment="1">
      <alignment vertical="center"/>
    </xf>
    <xf numFmtId="0" fontId="18" fillId="0" borderId="7" xfId="4" applyFont="1" applyBorder="1"/>
    <xf numFmtId="0" fontId="21" fillId="0" borderId="14" xfId="4" applyFont="1" applyBorder="1" applyAlignment="1">
      <alignment vertical="center"/>
    </xf>
    <xf numFmtId="43" fontId="21" fillId="0" borderId="14" xfId="5" applyFont="1" applyBorder="1" applyAlignment="1">
      <alignment horizontal="center" vertical="center"/>
    </xf>
    <xf numFmtId="43" fontId="18" fillId="0" borderId="0" xfId="5" applyFont="1" applyBorder="1"/>
    <xf numFmtId="166" fontId="18" fillId="0" borderId="0" xfId="4" applyNumberFormat="1" applyFont="1" applyAlignment="1">
      <alignment vertical="center"/>
    </xf>
    <xf numFmtId="43" fontId="18" fillId="0" borderId="0" xfId="4" applyNumberFormat="1" applyFont="1" applyAlignment="1">
      <alignment vertical="center"/>
    </xf>
    <xf numFmtId="37" fontId="21" fillId="0" borderId="0" xfId="5" applyNumberFormat="1" applyFont="1" applyAlignment="1">
      <alignment horizontal="right"/>
    </xf>
    <xf numFmtId="164" fontId="18" fillId="0" borderId="6" xfId="5" applyNumberFormat="1" applyFont="1" applyBorder="1"/>
    <xf numFmtId="43" fontId="20" fillId="0" borderId="0" xfId="5" applyFont="1" applyAlignment="1">
      <alignment vertical="center"/>
    </xf>
    <xf numFmtId="43" fontId="21" fillId="0" borderId="0" xfId="5" applyFont="1"/>
    <xf numFmtId="43" fontId="18" fillId="0" borderId="0" xfId="5" applyFont="1" applyAlignment="1">
      <alignment vertical="center"/>
    </xf>
    <xf numFmtId="164" fontId="21" fillId="0" borderId="6" xfId="5" applyNumberFormat="1" applyFont="1" applyBorder="1"/>
    <xf numFmtId="164" fontId="21" fillId="0" borderId="19" xfId="5" applyNumberFormat="1" applyFont="1" applyBorder="1"/>
    <xf numFmtId="164" fontId="15" fillId="0" borderId="20" xfId="5" applyNumberFormat="1" applyFont="1" applyBorder="1" applyAlignment="1">
      <alignment vertical="center"/>
    </xf>
    <xf numFmtId="164" fontId="18" fillId="0" borderId="19" xfId="5" applyNumberFormat="1" applyFont="1" applyBorder="1"/>
    <xf numFmtId="164" fontId="18" fillId="0" borderId="0" xfId="5" applyNumberFormat="1" applyFont="1"/>
    <xf numFmtId="164" fontId="19" fillId="0" borderId="11" xfId="5" applyNumberFormat="1" applyFont="1" applyBorder="1" applyAlignment="1">
      <alignment horizontal="center" vertical="center"/>
    </xf>
    <xf numFmtId="43" fontId="21" fillId="0" borderId="0" xfId="4" applyNumberFormat="1" applyFont="1"/>
    <xf numFmtId="164" fontId="18" fillId="0" borderId="18" xfId="5" applyNumberFormat="1" applyFont="1" applyBorder="1"/>
    <xf numFmtId="0" fontId="3" fillId="5" borderId="0" xfId="0" applyFont="1" applyFill="1" applyBorder="1"/>
    <xf numFmtId="0" fontId="3" fillId="5" borderId="2" xfId="0" applyFont="1" applyFill="1" applyBorder="1"/>
    <xf numFmtId="0" fontId="3" fillId="5" borderId="2" xfId="0" applyFont="1" applyFill="1" applyBorder="1" applyAlignment="1">
      <alignment horizontal="center"/>
    </xf>
    <xf numFmtId="39" fontId="3" fillId="5" borderId="0" xfId="0" applyNumberFormat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4" borderId="12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  <xf numFmtId="164" fontId="4" fillId="4" borderId="11" xfId="1" applyNumberFormat="1" applyFont="1" applyFill="1" applyBorder="1" applyAlignment="1">
      <alignment horizontal="center" vertical="center"/>
    </xf>
    <xf numFmtId="164" fontId="12" fillId="0" borderId="0" xfId="1" applyNumberFormat="1" applyFont="1" applyAlignment="1">
      <alignment horizontal="center"/>
    </xf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D4" sqref="D4:D6"/>
    </sheetView>
  </sheetViews>
  <sheetFormatPr defaultRowHeight="14.25"/>
  <cols>
    <col min="1" max="1" width="49" customWidth="1"/>
    <col min="4" max="4" width="10" bestFit="1" customWidth="1"/>
  </cols>
  <sheetData>
    <row r="1" spans="1:7" ht="15.75">
      <c r="A1" s="80" t="s">
        <v>298</v>
      </c>
      <c r="B1" s="79"/>
      <c r="C1" s="79"/>
      <c r="D1" s="99"/>
      <c r="E1" s="79"/>
      <c r="F1" s="79"/>
      <c r="G1" s="79"/>
    </row>
    <row r="2" spans="1:7" ht="15.75">
      <c r="A2" s="79"/>
      <c r="B2" s="79"/>
      <c r="C2" s="79"/>
      <c r="D2" s="108"/>
      <c r="E2" s="79"/>
      <c r="F2" s="79"/>
      <c r="G2" s="79"/>
    </row>
    <row r="3" spans="1:7" ht="16.5">
      <c r="A3" s="81" t="s">
        <v>300</v>
      </c>
      <c r="B3" s="82"/>
      <c r="C3" s="82"/>
      <c r="D3" s="109" t="s">
        <v>299</v>
      </c>
      <c r="E3" s="83"/>
      <c r="F3" s="101"/>
      <c r="G3" s="83"/>
    </row>
    <row r="4" spans="1:7" ht="15.75">
      <c r="A4" s="84" t="s">
        <v>301</v>
      </c>
      <c r="B4" s="85"/>
      <c r="C4" s="85"/>
      <c r="D4" s="111">
        <v>286032.00000000017</v>
      </c>
      <c r="E4" s="86"/>
      <c r="F4" s="102"/>
      <c r="G4" s="86"/>
    </row>
    <row r="5" spans="1:7" ht="15">
      <c r="A5" s="87"/>
      <c r="B5" s="88"/>
      <c r="C5" s="88"/>
      <c r="D5" s="104"/>
      <c r="E5" s="86"/>
      <c r="F5" s="102"/>
      <c r="G5" s="86"/>
    </row>
    <row r="6" spans="1:7" ht="15.75">
      <c r="A6" s="89" t="s">
        <v>302</v>
      </c>
      <c r="B6" s="88"/>
      <c r="C6" s="88"/>
      <c r="D6" s="100">
        <v>470000</v>
      </c>
      <c r="E6" s="86"/>
      <c r="F6" s="102"/>
      <c r="G6" s="86"/>
    </row>
    <row r="7" spans="1:7" ht="15">
      <c r="A7" s="87"/>
      <c r="B7" s="88"/>
      <c r="C7" s="88"/>
      <c r="D7" s="105"/>
      <c r="E7" s="86"/>
      <c r="F7" s="102"/>
      <c r="G7" s="86"/>
    </row>
    <row r="8" spans="1:7" ht="15.75">
      <c r="A8" s="87" t="s">
        <v>304</v>
      </c>
      <c r="B8" s="88"/>
      <c r="C8" s="88"/>
      <c r="D8" s="100">
        <f>D4+D6</f>
        <v>756032.00000000023</v>
      </c>
      <c r="E8" s="86"/>
      <c r="F8" s="102"/>
      <c r="G8" s="86"/>
    </row>
    <row r="9" spans="1:7" ht="15">
      <c r="A9" s="87"/>
      <c r="B9" s="88"/>
      <c r="C9" s="88"/>
      <c r="D9" s="104"/>
      <c r="E9" s="86"/>
      <c r="F9" s="102"/>
      <c r="G9" s="86"/>
    </row>
    <row r="10" spans="1:7" ht="15">
      <c r="A10" s="87" t="s">
        <v>306</v>
      </c>
      <c r="B10" s="88"/>
      <c r="C10" s="88"/>
      <c r="D10" s="104"/>
      <c r="E10" s="86"/>
      <c r="F10" s="102"/>
      <c r="G10" s="86"/>
    </row>
    <row r="11" spans="1:7" ht="15.75">
      <c r="A11" s="89" t="s">
        <v>308</v>
      </c>
      <c r="B11" s="88"/>
      <c r="C11" s="88"/>
      <c r="D11" s="100">
        <v>217516.55000000002</v>
      </c>
      <c r="E11" s="86"/>
      <c r="F11" s="102"/>
      <c r="G11" s="110"/>
    </row>
    <row r="12" spans="1:7" ht="15.75">
      <c r="A12" s="89" t="s">
        <v>303</v>
      </c>
      <c r="B12" s="88"/>
      <c r="C12" s="88"/>
      <c r="D12" s="100">
        <v>5241</v>
      </c>
      <c r="E12" s="86"/>
      <c r="F12" s="102"/>
      <c r="G12" s="110"/>
    </row>
    <row r="13" spans="1:7" ht="15.75">
      <c r="A13" s="89" t="s">
        <v>223</v>
      </c>
      <c r="B13" s="88"/>
      <c r="C13" s="88"/>
      <c r="D13" s="100">
        <v>1879615.12</v>
      </c>
      <c r="E13" s="86"/>
      <c r="F13" s="102"/>
      <c r="G13" s="110"/>
    </row>
    <row r="14" spans="1:7" ht="15">
      <c r="A14" s="87"/>
      <c r="B14" s="88"/>
      <c r="C14" s="88"/>
      <c r="D14" s="105"/>
      <c r="E14" s="86"/>
      <c r="F14" s="102"/>
      <c r="G14" s="86"/>
    </row>
    <row r="15" spans="1:7" ht="15" thickBot="1">
      <c r="A15" s="91" t="s">
        <v>305</v>
      </c>
      <c r="B15" s="90"/>
      <c r="C15" s="92"/>
      <c r="D15" s="106">
        <f>D8-D11-D12-D13</f>
        <v>-1346340.67</v>
      </c>
      <c r="E15" s="98"/>
      <c r="F15" s="103"/>
      <c r="G15" s="97"/>
    </row>
    <row r="16" spans="1:7" ht="16.5" thickTop="1">
      <c r="A16" s="93"/>
      <c r="B16" s="94"/>
      <c r="C16" s="95"/>
      <c r="D16" s="107"/>
      <c r="E16" s="79"/>
      <c r="F16" s="79"/>
      <c r="G16" s="79"/>
    </row>
    <row r="17" spans="1:7" ht="15.75">
      <c r="A17" s="79"/>
      <c r="B17" s="79"/>
      <c r="C17" s="96"/>
      <c r="D17" s="79"/>
      <c r="E17" s="79"/>
      <c r="F17" s="79"/>
      <c r="G17" s="7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L175"/>
  <sheetViews>
    <sheetView tabSelected="1" zoomScaleNormal="100" zoomScaleSheetLayoutView="85" workbookViewId="0">
      <pane xSplit="3" ySplit="6" topLeftCell="J147" activePane="bottomRight" state="frozen"/>
      <selection activeCell="B1" sqref="B1"/>
      <selection pane="topRight" activeCell="D1" sqref="D1"/>
      <selection pane="bottomLeft" activeCell="B7" sqref="B7"/>
      <selection pane="bottomRight" activeCell="S149" sqref="S149"/>
    </sheetView>
  </sheetViews>
  <sheetFormatPr defaultRowHeight="12.75"/>
  <cols>
    <col min="1" max="1" width="7.75" style="1" hidden="1" customWidth="1"/>
    <col min="2" max="2" width="39" style="1" customWidth="1"/>
    <col min="3" max="3" width="14.25" style="1" hidden="1" customWidth="1"/>
    <col min="4" max="4" width="4.875" style="71" customWidth="1"/>
    <col min="5" max="7" width="10.75" style="18" customWidth="1"/>
    <col min="8" max="8" width="10.875" style="18" customWidth="1"/>
    <col min="9" max="16" width="10.75" style="18" customWidth="1"/>
    <col min="17" max="17" width="12.375" style="18" customWidth="1"/>
    <col min="18" max="29" width="12.625" style="4" customWidth="1"/>
    <col min="30" max="38" width="9" style="4"/>
    <col min="39" max="16384" width="9" style="1"/>
  </cols>
  <sheetData>
    <row r="1" spans="1:38" ht="15.75">
      <c r="B1" s="2" t="s">
        <v>0</v>
      </c>
      <c r="C1" s="2"/>
      <c r="D1" s="7"/>
      <c r="Q1" s="61"/>
    </row>
    <row r="2" spans="1:38">
      <c r="B2" s="2" t="s">
        <v>198</v>
      </c>
      <c r="C2" s="2"/>
      <c r="D2" s="7"/>
    </row>
    <row r="3" spans="1:38">
      <c r="B3" s="2" t="s">
        <v>1</v>
      </c>
      <c r="C3" s="2"/>
      <c r="D3" s="7"/>
    </row>
    <row r="4" spans="1:38" s="5" customFormat="1" ht="18.75" customHeight="1">
      <c r="A4" s="5" t="s">
        <v>2</v>
      </c>
      <c r="B4" s="116"/>
      <c r="C4" s="28"/>
      <c r="D4" s="120" t="s">
        <v>242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19" t="s">
        <v>14</v>
      </c>
      <c r="Q4" s="118" t="s">
        <v>177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 s="5" customFormat="1" ht="14.25" customHeight="1">
      <c r="B5" s="117"/>
      <c r="C5" s="29"/>
      <c r="D5" s="121"/>
      <c r="E5" s="122" t="s">
        <v>171</v>
      </c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4"/>
      <c r="Q5" s="119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 s="7" customFormat="1">
      <c r="B6" s="8"/>
      <c r="C6" s="8"/>
      <c r="D6" s="8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6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>
      <c r="B7" s="35" t="s">
        <v>15</v>
      </c>
      <c r="C7" s="10"/>
      <c r="D7" s="66"/>
      <c r="E7" s="21">
        <v>-402184.06000000075</v>
      </c>
      <c r="F7" s="21">
        <f t="shared" ref="F7:P7" si="0">E124</f>
        <v>461314.94999999925</v>
      </c>
      <c r="G7" s="21">
        <f t="shared" si="0"/>
        <v>143947.28999999922</v>
      </c>
      <c r="H7" s="21">
        <f>G124</f>
        <v>266856.75999999931</v>
      </c>
      <c r="I7" s="21">
        <f t="shared" si="0"/>
        <v>109365.57999999938</v>
      </c>
      <c r="J7" s="21">
        <f t="shared" si="0"/>
        <v>117108.41999999958</v>
      </c>
      <c r="K7" s="21">
        <f>J124</f>
        <v>401418.76999999944</v>
      </c>
      <c r="L7" s="21">
        <f t="shared" si="0"/>
        <v>456780.08999999962</v>
      </c>
      <c r="M7" s="21">
        <f>L124</f>
        <v>771756.37999999989</v>
      </c>
      <c r="N7" s="21">
        <f>M124</f>
        <v>184250.87999999989</v>
      </c>
      <c r="O7" s="21">
        <f>N124</f>
        <v>53761.409999999916</v>
      </c>
      <c r="P7" s="21">
        <f t="shared" si="0"/>
        <v>157896.46999999991</v>
      </c>
      <c r="Q7" s="21">
        <f>E7</f>
        <v>-402184.06000000075</v>
      </c>
    </row>
    <row r="8" spans="1:38">
      <c r="B8" s="10"/>
      <c r="C8" s="10"/>
      <c r="D8" s="66"/>
      <c r="E8" s="21"/>
      <c r="F8" s="21"/>
      <c r="G8" s="21"/>
      <c r="H8" s="21"/>
      <c r="I8" s="21"/>
      <c r="J8" s="21"/>
      <c r="K8" s="21"/>
      <c r="L8" s="21"/>
      <c r="M8" s="21"/>
      <c r="N8" s="21"/>
      <c r="O8" s="26"/>
      <c r="P8" s="21"/>
      <c r="Q8" s="21"/>
    </row>
    <row r="9" spans="1:38">
      <c r="B9" s="11" t="s">
        <v>16</v>
      </c>
      <c r="C9" s="11"/>
      <c r="D9" s="67"/>
      <c r="E9" s="21"/>
      <c r="F9" s="21"/>
      <c r="G9" s="21"/>
      <c r="H9" s="21"/>
      <c r="I9" s="21"/>
      <c r="J9" s="21"/>
      <c r="K9" s="21"/>
      <c r="L9" s="21"/>
      <c r="M9" s="21"/>
      <c r="N9" s="21"/>
      <c r="O9" s="26"/>
      <c r="P9" s="21"/>
      <c r="Q9" s="21"/>
    </row>
    <row r="10" spans="1:38">
      <c r="A10" s="1" t="s">
        <v>17</v>
      </c>
      <c r="B10" s="10" t="s">
        <v>204</v>
      </c>
      <c r="C10" s="10"/>
      <c r="D10" s="66"/>
      <c r="E10" s="21">
        <v>1943000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/>
      <c r="P10" s="21"/>
      <c r="Q10" s="21">
        <f>SUM(E10:P10)</f>
        <v>1943000</v>
      </c>
    </row>
    <row r="11" spans="1:38">
      <c r="B11" s="10" t="s">
        <v>205</v>
      </c>
      <c r="C11" s="10"/>
      <c r="D11" s="66"/>
      <c r="E11" s="21">
        <v>0</v>
      </c>
      <c r="F11" s="21">
        <v>0</v>
      </c>
      <c r="G11" s="21">
        <v>2000000</v>
      </c>
      <c r="H11" s="27">
        <v>500000</v>
      </c>
      <c r="I11" s="27">
        <v>1000000</v>
      </c>
      <c r="J11" s="27">
        <v>1000000</v>
      </c>
      <c r="K11" s="21">
        <v>0</v>
      </c>
      <c r="L11" s="27">
        <v>2500000</v>
      </c>
      <c r="M11" s="21">
        <v>0</v>
      </c>
      <c r="N11" s="21">
        <v>0</v>
      </c>
      <c r="O11" s="54"/>
      <c r="P11" s="54"/>
      <c r="Q11" s="21">
        <f>SUM(E11:P11)</f>
        <v>7000000</v>
      </c>
    </row>
    <row r="12" spans="1:38" hidden="1">
      <c r="A12" s="1" t="s">
        <v>18</v>
      </c>
      <c r="B12" s="10" t="s">
        <v>19</v>
      </c>
      <c r="C12" s="10"/>
      <c r="D12" s="66"/>
      <c r="E12" s="21">
        <v>0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>
        <f>SUM(E12:P12)</f>
        <v>0</v>
      </c>
    </row>
    <row r="13" spans="1:38">
      <c r="B13" s="10" t="s">
        <v>230</v>
      </c>
      <c r="C13" s="10"/>
      <c r="D13" s="66"/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115680</v>
      </c>
      <c r="O13" s="21"/>
      <c r="P13" s="21"/>
      <c r="Q13" s="21">
        <f>SUM(E13:P13)</f>
        <v>115680</v>
      </c>
    </row>
    <row r="14" spans="1:38" s="112" customFormat="1">
      <c r="B14" s="113" t="s">
        <v>226</v>
      </c>
      <c r="C14" s="113"/>
      <c r="D14" s="114"/>
      <c r="E14" s="65">
        <v>0</v>
      </c>
      <c r="F14" s="65">
        <v>300000</v>
      </c>
      <c r="G14" s="65">
        <v>0</v>
      </c>
      <c r="H14" s="65">
        <v>230000</v>
      </c>
      <c r="I14" s="65">
        <v>0</v>
      </c>
      <c r="J14" s="65">
        <v>0</v>
      </c>
      <c r="K14" s="65">
        <v>1010000</v>
      </c>
      <c r="L14" s="65">
        <v>0</v>
      </c>
      <c r="M14" s="65"/>
      <c r="N14" s="65">
        <v>735000</v>
      </c>
      <c r="O14" s="65">
        <v>480000</v>
      </c>
      <c r="P14" s="65">
        <v>410000</v>
      </c>
      <c r="Q14" s="65">
        <f>SUM(E14:P14)</f>
        <v>3165000</v>
      </c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</row>
    <row r="15" spans="1:38">
      <c r="B15" s="10" t="s">
        <v>172</v>
      </c>
      <c r="C15" s="10"/>
      <c r="D15" s="66"/>
      <c r="E15" s="21">
        <v>0</v>
      </c>
      <c r="F15" s="21">
        <v>13882.6</v>
      </c>
      <c r="G15" s="21"/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/>
      <c r="P15" s="21"/>
      <c r="Q15" s="21">
        <f t="shared" ref="Q15:Q22" si="1">SUM(E15:P15)</f>
        <v>13882.6</v>
      </c>
    </row>
    <row r="16" spans="1:38" hidden="1">
      <c r="A16" s="1" t="s">
        <v>20</v>
      </c>
      <c r="B16" s="10" t="s">
        <v>21</v>
      </c>
      <c r="C16" s="10"/>
      <c r="D16" s="66"/>
      <c r="E16" s="21">
        <v>0</v>
      </c>
      <c r="F16" s="21"/>
      <c r="G16" s="21"/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/>
      <c r="P16" s="21"/>
      <c r="Q16" s="21">
        <f t="shared" si="1"/>
        <v>0</v>
      </c>
    </row>
    <row r="17" spans="1:38">
      <c r="A17" s="1" t="s">
        <v>22</v>
      </c>
      <c r="B17" s="10" t="s">
        <v>23</v>
      </c>
      <c r="C17" s="10"/>
      <c r="D17" s="66"/>
      <c r="E17" s="21">
        <v>0</v>
      </c>
      <c r="F17" s="21">
        <v>0</v>
      </c>
      <c r="G17" s="21">
        <v>2500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/>
      <c r="P17" s="21"/>
      <c r="Q17" s="21">
        <f t="shared" si="1"/>
        <v>2500</v>
      </c>
    </row>
    <row r="18" spans="1:38">
      <c r="B18" s="10" t="s">
        <v>156</v>
      </c>
      <c r="C18" s="10"/>
      <c r="D18" s="66"/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29450</v>
      </c>
      <c r="L18" s="21">
        <v>0</v>
      </c>
      <c r="M18" s="21">
        <v>0</v>
      </c>
      <c r="N18" s="21">
        <v>3900</v>
      </c>
      <c r="O18" s="21">
        <v>5000</v>
      </c>
      <c r="P18" s="21">
        <v>0</v>
      </c>
      <c r="Q18" s="21">
        <f t="shared" si="1"/>
        <v>38350</v>
      </c>
    </row>
    <row r="19" spans="1:38" hidden="1">
      <c r="B19" s="10" t="s">
        <v>176</v>
      </c>
      <c r="C19" s="10"/>
      <c r="D19" s="66"/>
      <c r="E19" s="21">
        <v>0</v>
      </c>
      <c r="F19" s="21"/>
      <c r="G19" s="21">
        <v>0</v>
      </c>
      <c r="H19" s="21"/>
      <c r="I19" s="21">
        <v>0</v>
      </c>
      <c r="J19" s="21">
        <v>0</v>
      </c>
      <c r="K19" s="21"/>
      <c r="L19" s="21"/>
      <c r="M19" s="21"/>
      <c r="N19" s="21"/>
      <c r="O19" s="21"/>
      <c r="P19" s="21"/>
      <c r="Q19" s="21">
        <f t="shared" si="1"/>
        <v>0</v>
      </c>
    </row>
    <row r="20" spans="1:38">
      <c r="B20" s="10" t="s">
        <v>24</v>
      </c>
      <c r="C20" s="10"/>
      <c r="D20" s="66"/>
      <c r="E20" s="21">
        <v>0</v>
      </c>
      <c r="F20" s="21">
        <v>15678</v>
      </c>
      <c r="G20" s="21">
        <v>0</v>
      </c>
      <c r="H20" s="21">
        <v>1500</v>
      </c>
      <c r="I20" s="21">
        <v>0</v>
      </c>
      <c r="J20" s="21">
        <v>0</v>
      </c>
      <c r="K20" s="21">
        <v>0</v>
      </c>
      <c r="L20" s="21">
        <v>5000</v>
      </c>
      <c r="M20" s="21">
        <v>5000</v>
      </c>
      <c r="N20" s="21">
        <v>0</v>
      </c>
      <c r="O20" s="21">
        <v>3000</v>
      </c>
      <c r="P20" s="21"/>
      <c r="Q20" s="21">
        <f t="shared" si="1"/>
        <v>30178</v>
      </c>
    </row>
    <row r="21" spans="1:38">
      <c r="B21" s="10" t="s">
        <v>209</v>
      </c>
      <c r="C21" s="10"/>
      <c r="D21" s="66"/>
      <c r="E21" s="21">
        <v>0</v>
      </c>
      <c r="F21" s="21">
        <v>0</v>
      </c>
      <c r="G21" s="21">
        <v>0</v>
      </c>
      <c r="H21" s="26"/>
      <c r="I21" s="26">
        <v>10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/>
      <c r="P21" s="21"/>
      <c r="Q21" s="21">
        <f t="shared" si="1"/>
        <v>10</v>
      </c>
    </row>
    <row r="22" spans="1:38">
      <c r="B22" s="10" t="s">
        <v>165</v>
      </c>
      <c r="C22" s="10"/>
      <c r="D22" s="66"/>
      <c r="E22" s="21">
        <v>1200</v>
      </c>
      <c r="F22" s="21">
        <v>0</v>
      </c>
      <c r="G22" s="26">
        <v>1000</v>
      </c>
      <c r="H22" s="26">
        <v>1600</v>
      </c>
      <c r="I22" s="21">
        <v>0</v>
      </c>
      <c r="J22" s="21">
        <v>0</v>
      </c>
      <c r="K22" s="26">
        <v>2000</v>
      </c>
      <c r="L22" s="26">
        <v>1200</v>
      </c>
      <c r="M22" s="21">
        <v>0</v>
      </c>
      <c r="N22" s="21">
        <v>0</v>
      </c>
      <c r="O22" s="21"/>
      <c r="P22" s="21">
        <v>1400</v>
      </c>
      <c r="Q22" s="21">
        <f t="shared" si="1"/>
        <v>8400</v>
      </c>
    </row>
    <row r="23" spans="1:38">
      <c r="B23" s="10"/>
      <c r="C23" s="10"/>
      <c r="D23" s="66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  <row r="24" spans="1:38" s="2" customFormat="1">
      <c r="B24" s="63" t="s">
        <v>233</v>
      </c>
      <c r="C24" s="11"/>
      <c r="D24" s="67"/>
      <c r="E24" s="22">
        <f t="shared" ref="E24:P24" si="2">E7+SUM(E10:E22)</f>
        <v>1542015.9399999992</v>
      </c>
      <c r="F24" s="22">
        <f>F7+SUM(F10:F22)</f>
        <v>790875.54999999923</v>
      </c>
      <c r="G24" s="22">
        <f t="shared" si="2"/>
        <v>2147447.2899999991</v>
      </c>
      <c r="H24" s="22">
        <f t="shared" si="2"/>
        <v>999956.75999999931</v>
      </c>
      <c r="I24" s="22">
        <f t="shared" si="2"/>
        <v>1109375.5799999994</v>
      </c>
      <c r="J24" s="22">
        <f>J7+SUM(J10:J22)</f>
        <v>1117108.4199999995</v>
      </c>
      <c r="K24" s="22">
        <f>K7+SUM(K10:K22)</f>
        <v>1442868.7699999996</v>
      </c>
      <c r="L24" s="22">
        <f>L7+SUM(L10:L22)</f>
        <v>2962980.09</v>
      </c>
      <c r="M24" s="22">
        <f>M7+SUM(M10:M22)</f>
        <v>776756.37999999989</v>
      </c>
      <c r="N24" s="22">
        <f t="shared" si="2"/>
        <v>1038830.8799999999</v>
      </c>
      <c r="O24" s="22">
        <f t="shared" si="2"/>
        <v>541761.40999999992</v>
      </c>
      <c r="P24" s="22">
        <f t="shared" si="2"/>
        <v>569296.47</v>
      </c>
      <c r="Q24" s="22">
        <f>Q7+SUM(Q10:Q23)</f>
        <v>11914816.539999999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</row>
    <row r="25" spans="1:38">
      <c r="B25" s="10" t="s">
        <v>25</v>
      </c>
      <c r="C25" s="10"/>
      <c r="D25" s="66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</row>
    <row r="26" spans="1:38" ht="13.5">
      <c r="B26" s="12" t="s">
        <v>232</v>
      </c>
      <c r="C26" s="12"/>
      <c r="D26" s="68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1:38">
      <c r="B27" s="55" t="s">
        <v>307</v>
      </c>
      <c r="C27" s="10"/>
      <c r="D27" s="66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</row>
    <row r="28" spans="1:38" s="4" customFormat="1">
      <c r="A28" s="1" t="s">
        <v>45</v>
      </c>
      <c r="B28" s="10" t="s">
        <v>46</v>
      </c>
      <c r="C28" s="10" t="s">
        <v>217</v>
      </c>
      <c r="D28" s="66"/>
      <c r="E28" s="21">
        <v>77533.320000000007</v>
      </c>
      <c r="F28" s="21">
        <v>77170.58</v>
      </c>
      <c r="G28" s="21">
        <v>76656.56</v>
      </c>
      <c r="H28" s="21">
        <v>76589.16</v>
      </c>
      <c r="I28" s="21">
        <v>77053.77</v>
      </c>
      <c r="J28" s="21">
        <v>78630.91</v>
      </c>
      <c r="K28" s="21">
        <v>79786.69</v>
      </c>
      <c r="L28" s="21">
        <v>77869.09</v>
      </c>
      <c r="M28" s="21">
        <v>68643.360000000001</v>
      </c>
      <c r="N28" s="21">
        <v>76699.489999999991</v>
      </c>
      <c r="O28" s="21">
        <v>80933.460000000006</v>
      </c>
      <c r="P28" s="21">
        <v>81302.070000000007</v>
      </c>
      <c r="Q28" s="21">
        <f t="shared" ref="Q28:Q72" si="3">SUM(E28:P28)</f>
        <v>928868.46</v>
      </c>
    </row>
    <row r="29" spans="1:38" s="4" customFormat="1">
      <c r="A29" s="1" t="s">
        <v>47</v>
      </c>
      <c r="B29" s="10" t="s">
        <v>48</v>
      </c>
      <c r="C29" s="10" t="s">
        <v>217</v>
      </c>
      <c r="D29" s="66"/>
      <c r="E29" s="21">
        <v>700</v>
      </c>
      <c r="F29" s="21">
        <v>700</v>
      </c>
      <c r="G29" s="21">
        <v>700</v>
      </c>
      <c r="H29" s="21">
        <v>700</v>
      </c>
      <c r="I29" s="21">
        <v>700</v>
      </c>
      <c r="J29" s="21">
        <v>700</v>
      </c>
      <c r="K29" s="21">
        <v>700</v>
      </c>
      <c r="L29" s="21">
        <v>700</v>
      </c>
      <c r="M29" s="21">
        <v>700</v>
      </c>
      <c r="N29" s="21">
        <v>700</v>
      </c>
      <c r="O29" s="21">
        <v>700</v>
      </c>
      <c r="P29" s="21">
        <v>700</v>
      </c>
      <c r="Q29" s="21">
        <f t="shared" si="3"/>
        <v>8400</v>
      </c>
    </row>
    <row r="30" spans="1:38" s="4" customFormat="1">
      <c r="A30" s="1"/>
      <c r="B30" s="10" t="s">
        <v>189</v>
      </c>
      <c r="C30" s="10" t="s">
        <v>217</v>
      </c>
      <c r="D30" s="66">
        <v>1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/>
      <c r="P30" s="21"/>
      <c r="Q30" s="21">
        <f t="shared" si="3"/>
        <v>0</v>
      </c>
    </row>
    <row r="31" spans="1:38" s="4" customFormat="1">
      <c r="A31" s="1" t="s">
        <v>49</v>
      </c>
      <c r="B31" s="10" t="s">
        <v>309</v>
      </c>
      <c r="C31" s="10" t="s">
        <v>217</v>
      </c>
      <c r="D31" s="66"/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57512.630000000005</v>
      </c>
      <c r="K31" s="21">
        <v>0</v>
      </c>
      <c r="L31" s="21">
        <v>0</v>
      </c>
      <c r="M31" s="21">
        <v>0</v>
      </c>
      <c r="N31" s="21">
        <v>0</v>
      </c>
      <c r="O31" s="21"/>
      <c r="P31" s="21">
        <v>36459.019999999997</v>
      </c>
      <c r="Q31" s="21">
        <f t="shared" si="3"/>
        <v>93971.65</v>
      </c>
    </row>
    <row r="32" spans="1:38" s="4" customFormat="1">
      <c r="A32" s="1" t="s">
        <v>50</v>
      </c>
      <c r="B32" s="10" t="s">
        <v>51</v>
      </c>
      <c r="C32" s="10" t="s">
        <v>217</v>
      </c>
      <c r="D32" s="66"/>
      <c r="E32" s="21">
        <v>21010</v>
      </c>
      <c r="F32" s="21">
        <v>21052</v>
      </c>
      <c r="G32" s="21">
        <v>21013</v>
      </c>
      <c r="H32" s="21">
        <v>20900</v>
      </c>
      <c r="I32" s="21">
        <v>21083</v>
      </c>
      <c r="J32" s="21">
        <v>21407</v>
      </c>
      <c r="K32" s="21">
        <v>21694</v>
      </c>
      <c r="L32" s="21">
        <v>21133</v>
      </c>
      <c r="M32" s="21">
        <v>19753</v>
      </c>
      <c r="N32" s="21">
        <v>21121</v>
      </c>
      <c r="O32" s="21">
        <v>22208</v>
      </c>
      <c r="P32" s="21">
        <v>22237</v>
      </c>
      <c r="Q32" s="21">
        <f t="shared" si="3"/>
        <v>254611</v>
      </c>
    </row>
    <row r="33" spans="1:17" s="4" customFormat="1">
      <c r="A33" s="1" t="s">
        <v>52</v>
      </c>
      <c r="B33" s="10" t="s">
        <v>53</v>
      </c>
      <c r="C33" s="10" t="s">
        <v>217</v>
      </c>
      <c r="D33" s="66"/>
      <c r="E33" s="21">
        <v>1545.1</v>
      </c>
      <c r="F33" s="21">
        <v>1531.3</v>
      </c>
      <c r="G33" s="21">
        <v>1527.5</v>
      </c>
      <c r="H33" s="21">
        <v>1517</v>
      </c>
      <c r="I33" s="21">
        <v>1535</v>
      </c>
      <c r="J33" s="21">
        <v>1567.6</v>
      </c>
      <c r="K33" s="21">
        <v>1616</v>
      </c>
      <c r="L33" s="21">
        <v>1560.9</v>
      </c>
      <c r="M33" s="21">
        <v>1472.1</v>
      </c>
      <c r="N33" s="21">
        <v>1493.2</v>
      </c>
      <c r="O33" s="21">
        <v>1563.2</v>
      </c>
      <c r="P33" s="21">
        <v>1569.9</v>
      </c>
      <c r="Q33" s="21">
        <f t="shared" si="3"/>
        <v>18498.800000000003</v>
      </c>
    </row>
    <row r="34" spans="1:17" s="4" customFormat="1">
      <c r="A34" s="1" t="s">
        <v>54</v>
      </c>
      <c r="B34" s="10" t="s">
        <v>55</v>
      </c>
      <c r="C34" s="10" t="s">
        <v>217</v>
      </c>
      <c r="D34" s="66">
        <v>2</v>
      </c>
      <c r="E34" s="21">
        <v>88</v>
      </c>
      <c r="F34" s="21">
        <v>217</v>
      </c>
      <c r="G34" s="21">
        <v>191</v>
      </c>
      <c r="H34" s="21">
        <v>0</v>
      </c>
      <c r="I34" s="21">
        <v>362</v>
      </c>
      <c r="J34" s="21">
        <v>186</v>
      </c>
      <c r="K34" s="21">
        <v>65</v>
      </c>
      <c r="L34" s="21">
        <v>191</v>
      </c>
      <c r="M34" s="21">
        <v>87</v>
      </c>
      <c r="N34" s="21">
        <v>52</v>
      </c>
      <c r="O34" s="21">
        <v>1</v>
      </c>
      <c r="P34" s="21">
        <v>153</v>
      </c>
      <c r="Q34" s="21">
        <f t="shared" si="3"/>
        <v>1593</v>
      </c>
    </row>
    <row r="35" spans="1:17" s="4" customFormat="1">
      <c r="A35" s="1" t="s">
        <v>56</v>
      </c>
      <c r="B35" s="10" t="s">
        <v>57</v>
      </c>
      <c r="C35" s="10" t="s">
        <v>217</v>
      </c>
      <c r="D35" s="66"/>
      <c r="E35" s="21">
        <v>150</v>
      </c>
      <c r="F35" s="21">
        <v>150</v>
      </c>
      <c r="G35" s="21">
        <v>150</v>
      </c>
      <c r="H35" s="21">
        <v>150</v>
      </c>
      <c r="I35" s="21">
        <v>150</v>
      </c>
      <c r="J35" s="21">
        <v>150</v>
      </c>
      <c r="K35" s="21">
        <v>332.99</v>
      </c>
      <c r="L35" s="21">
        <v>150</v>
      </c>
      <c r="M35" s="21">
        <v>150</v>
      </c>
      <c r="N35" s="21">
        <v>150</v>
      </c>
      <c r="O35" s="21">
        <v>150</v>
      </c>
      <c r="P35" s="21">
        <v>150</v>
      </c>
      <c r="Q35" s="21">
        <f t="shared" si="3"/>
        <v>1982.99</v>
      </c>
    </row>
    <row r="36" spans="1:17" s="4" customFormat="1">
      <c r="A36" s="1" t="s">
        <v>58</v>
      </c>
      <c r="B36" s="10" t="s">
        <v>59</v>
      </c>
      <c r="C36" s="10" t="s">
        <v>217</v>
      </c>
      <c r="D36" s="66"/>
      <c r="E36" s="21">
        <v>0</v>
      </c>
      <c r="F36" s="21">
        <v>35893.86</v>
      </c>
      <c r="G36" s="21">
        <v>4830.8099999999995</v>
      </c>
      <c r="H36" s="21">
        <v>0</v>
      </c>
      <c r="I36" s="21">
        <v>0</v>
      </c>
      <c r="J36" s="21">
        <v>0</v>
      </c>
      <c r="K36" s="21">
        <v>776.84</v>
      </c>
      <c r="L36" s="21">
        <v>2262.91</v>
      </c>
      <c r="M36" s="21">
        <v>388.42</v>
      </c>
      <c r="N36" s="21">
        <v>1049.8499999999999</v>
      </c>
      <c r="O36" s="21"/>
      <c r="P36" s="21">
        <v>395.47</v>
      </c>
      <c r="Q36" s="21">
        <f t="shared" si="3"/>
        <v>45598.159999999996</v>
      </c>
    </row>
    <row r="37" spans="1:17" s="4" customFormat="1">
      <c r="A37" s="1" t="s">
        <v>60</v>
      </c>
      <c r="B37" s="10" t="s">
        <v>61</v>
      </c>
      <c r="C37" s="10" t="s">
        <v>217</v>
      </c>
      <c r="D37" s="66"/>
      <c r="E37" s="21">
        <v>3838.4</v>
      </c>
      <c r="F37" s="21">
        <v>3987.65</v>
      </c>
      <c r="G37" s="21">
        <v>3987.65</v>
      </c>
      <c r="H37" s="21">
        <v>3987.5</v>
      </c>
      <c r="I37" s="21">
        <v>3987.5</v>
      </c>
      <c r="J37" s="21">
        <v>11478.05</v>
      </c>
      <c r="K37" s="21">
        <v>3884.55</v>
      </c>
      <c r="L37" s="21">
        <v>3853.05</v>
      </c>
      <c r="M37" s="21">
        <v>7857.3</v>
      </c>
      <c r="N37" s="21">
        <v>4774.95</v>
      </c>
      <c r="O37" s="21">
        <v>4716.95</v>
      </c>
      <c r="P37" s="21">
        <v>4729</v>
      </c>
      <c r="Q37" s="21">
        <f t="shared" si="3"/>
        <v>61082.55</v>
      </c>
    </row>
    <row r="38" spans="1:17" s="4" customFormat="1">
      <c r="A38" s="1" t="s">
        <v>62</v>
      </c>
      <c r="B38" s="10" t="s">
        <v>63</v>
      </c>
      <c r="C38" s="10" t="s">
        <v>217</v>
      </c>
      <c r="D38" s="66"/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17843.13</v>
      </c>
      <c r="N38" s="21">
        <v>0</v>
      </c>
      <c r="O38" s="21"/>
      <c r="P38" s="21"/>
      <c r="Q38" s="21">
        <f t="shared" si="3"/>
        <v>17843.13</v>
      </c>
    </row>
    <row r="39" spans="1:17" s="4" customFormat="1">
      <c r="A39" s="1" t="s">
        <v>64</v>
      </c>
      <c r="B39" s="10" t="s">
        <v>65</v>
      </c>
      <c r="C39" s="10" t="s">
        <v>217</v>
      </c>
      <c r="D39" s="66"/>
      <c r="E39" s="21">
        <v>0</v>
      </c>
      <c r="F39" s="21">
        <v>362.09</v>
      </c>
      <c r="G39" s="21">
        <v>363.09</v>
      </c>
      <c r="H39" s="21">
        <v>362.09</v>
      </c>
      <c r="I39" s="21">
        <v>362.09</v>
      </c>
      <c r="J39" s="21">
        <v>362.09</v>
      </c>
      <c r="K39" s="21">
        <v>362.09</v>
      </c>
      <c r="L39" s="21">
        <v>362.09</v>
      </c>
      <c r="M39" s="21">
        <v>362.09</v>
      </c>
      <c r="N39" s="21">
        <v>362.09</v>
      </c>
      <c r="O39" s="21">
        <v>362.09</v>
      </c>
      <c r="P39" s="21">
        <v>362.09</v>
      </c>
      <c r="Q39" s="21">
        <f t="shared" si="3"/>
        <v>3983.9900000000007</v>
      </c>
    </row>
    <row r="40" spans="1:17" s="4" customFormat="1">
      <c r="A40" s="1" t="s">
        <v>66</v>
      </c>
      <c r="B40" s="10" t="s">
        <v>67</v>
      </c>
      <c r="C40" s="10" t="s">
        <v>217</v>
      </c>
      <c r="D40" s="66"/>
      <c r="E40" s="21">
        <v>0</v>
      </c>
      <c r="F40" s="21">
        <v>1400</v>
      </c>
      <c r="G40" s="21">
        <v>564.5</v>
      </c>
      <c r="H40" s="21">
        <v>175</v>
      </c>
      <c r="I40" s="21">
        <v>0</v>
      </c>
      <c r="J40" s="21">
        <v>0</v>
      </c>
      <c r="K40" s="21">
        <v>327.39999999999998</v>
      </c>
      <c r="L40" s="21">
        <v>304.85000000000002</v>
      </c>
      <c r="M40" s="21"/>
      <c r="N40" s="21">
        <v>0</v>
      </c>
      <c r="O40" s="21"/>
      <c r="P40" s="21"/>
      <c r="Q40" s="21">
        <f t="shared" si="3"/>
        <v>2771.75</v>
      </c>
    </row>
    <row r="41" spans="1:17" s="4" customFormat="1">
      <c r="A41" s="1" t="s">
        <v>68</v>
      </c>
      <c r="B41" s="10" t="s">
        <v>69</v>
      </c>
      <c r="C41" s="10" t="s">
        <v>217</v>
      </c>
      <c r="D41" s="66"/>
      <c r="E41" s="21">
        <v>170</v>
      </c>
      <c r="F41" s="21">
        <v>808.92</v>
      </c>
      <c r="G41" s="21">
        <v>772.03</v>
      </c>
      <c r="H41" s="21">
        <v>1155.96</v>
      </c>
      <c r="I41" s="21">
        <v>922.93999999999994</v>
      </c>
      <c r="J41" s="21">
        <v>737.41</v>
      </c>
      <c r="K41" s="21">
        <v>1071.58</v>
      </c>
      <c r="L41" s="21">
        <v>1053.99</v>
      </c>
      <c r="M41" s="21">
        <v>1038.81</v>
      </c>
      <c r="N41" s="21">
        <v>1098.8899999999999</v>
      </c>
      <c r="O41" s="21">
        <v>1254.3800000000001</v>
      </c>
      <c r="P41" s="21">
        <v>896.27</v>
      </c>
      <c r="Q41" s="21">
        <f t="shared" si="3"/>
        <v>10981.18</v>
      </c>
    </row>
    <row r="42" spans="1:17" s="4" customFormat="1">
      <c r="A42" s="1" t="s">
        <v>70</v>
      </c>
      <c r="B42" s="10" t="s">
        <v>71</v>
      </c>
      <c r="C42" s="10" t="s">
        <v>223</v>
      </c>
      <c r="D42" s="66"/>
      <c r="E42" s="21">
        <v>1306.33</v>
      </c>
      <c r="F42" s="21">
        <v>0</v>
      </c>
      <c r="G42" s="21">
        <v>101.75</v>
      </c>
      <c r="H42" s="21">
        <v>2989.71</v>
      </c>
      <c r="I42" s="21">
        <v>0</v>
      </c>
      <c r="J42" s="21">
        <v>0</v>
      </c>
      <c r="K42" s="21">
        <v>0</v>
      </c>
      <c r="L42" s="21">
        <v>5292.93</v>
      </c>
      <c r="M42" s="21">
        <v>1496.08</v>
      </c>
      <c r="N42" s="21">
        <v>984.83</v>
      </c>
      <c r="O42" s="21">
        <v>760.9</v>
      </c>
      <c r="P42" s="21">
        <v>1184.8599999999999</v>
      </c>
      <c r="Q42" s="21">
        <f t="shared" si="3"/>
        <v>14117.390000000001</v>
      </c>
    </row>
    <row r="43" spans="1:17" s="4" customFormat="1">
      <c r="A43" s="1" t="s">
        <v>72</v>
      </c>
      <c r="B43" s="10" t="s">
        <v>73</v>
      </c>
      <c r="C43" s="10" t="s">
        <v>221</v>
      </c>
      <c r="D43" s="66"/>
      <c r="E43" s="21">
        <v>0</v>
      </c>
      <c r="F43" s="21">
        <v>0</v>
      </c>
      <c r="G43" s="21">
        <v>3975</v>
      </c>
      <c r="H43" s="21"/>
      <c r="I43" s="21">
        <v>795</v>
      </c>
      <c r="J43" s="21">
        <v>0</v>
      </c>
      <c r="K43" s="21">
        <v>0</v>
      </c>
      <c r="L43" s="21">
        <v>2332</v>
      </c>
      <c r="M43" s="21"/>
      <c r="N43" s="21">
        <v>0</v>
      </c>
      <c r="O43" s="21">
        <v>742</v>
      </c>
      <c r="P43" s="21"/>
      <c r="Q43" s="21">
        <f t="shared" si="3"/>
        <v>7844</v>
      </c>
    </row>
    <row r="44" spans="1:17" s="4" customFormat="1">
      <c r="A44" s="1" t="s">
        <v>74</v>
      </c>
      <c r="B44" s="10" t="s">
        <v>75</v>
      </c>
      <c r="C44" s="10" t="s">
        <v>217</v>
      </c>
      <c r="D44" s="66"/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/>
      <c r="P44" s="21"/>
      <c r="Q44" s="21">
        <f t="shared" si="3"/>
        <v>0</v>
      </c>
    </row>
    <row r="45" spans="1:17" s="4" customFormat="1">
      <c r="A45" s="1" t="s">
        <v>76</v>
      </c>
      <c r="B45" s="10" t="s">
        <v>77</v>
      </c>
      <c r="C45" s="10" t="s">
        <v>221</v>
      </c>
      <c r="D45" s="66"/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/>
      <c r="P45" s="21">
        <v>4490.01</v>
      </c>
      <c r="Q45" s="21">
        <f t="shared" si="3"/>
        <v>4490.01</v>
      </c>
    </row>
    <row r="46" spans="1:17" s="4" customFormat="1">
      <c r="A46" s="1" t="s">
        <v>78</v>
      </c>
      <c r="B46" s="10" t="s">
        <v>79</v>
      </c>
      <c r="C46" s="10" t="s">
        <v>218</v>
      </c>
      <c r="D46" s="66"/>
      <c r="E46" s="21">
        <v>1797.09</v>
      </c>
      <c r="F46" s="21">
        <v>4899.8899999999994</v>
      </c>
      <c r="G46" s="21">
        <v>3581.74</v>
      </c>
      <c r="H46" s="21">
        <v>2832.04</v>
      </c>
      <c r="I46" s="21">
        <v>4586.4900000000007</v>
      </c>
      <c r="J46" s="21">
        <v>697.55</v>
      </c>
      <c r="K46" s="21">
        <v>5654.63</v>
      </c>
      <c r="L46" s="21">
        <v>4473.6900000000005</v>
      </c>
      <c r="M46" s="21">
        <v>3623.74</v>
      </c>
      <c r="N46" s="21">
        <v>2108.7399999999998</v>
      </c>
      <c r="O46" s="21">
        <v>3365.44</v>
      </c>
      <c r="P46" s="21">
        <v>4077.59</v>
      </c>
      <c r="Q46" s="21">
        <f t="shared" si="3"/>
        <v>41698.630000000005</v>
      </c>
    </row>
    <row r="47" spans="1:17" s="4" customFormat="1">
      <c r="A47" s="1" t="s">
        <v>80</v>
      </c>
      <c r="B47" s="10" t="s">
        <v>81</v>
      </c>
      <c r="C47" s="10" t="s">
        <v>224</v>
      </c>
      <c r="D47" s="66"/>
      <c r="E47" s="21">
        <v>1223.47</v>
      </c>
      <c r="F47" s="21">
        <v>0</v>
      </c>
      <c r="G47" s="21">
        <v>500.3</v>
      </c>
      <c r="H47" s="21">
        <v>1231.5</v>
      </c>
      <c r="I47" s="21">
        <v>1543.3300000000002</v>
      </c>
      <c r="J47" s="21">
        <v>2466.62</v>
      </c>
      <c r="K47" s="21">
        <v>579.70000000000005</v>
      </c>
      <c r="L47" s="21"/>
      <c r="M47" s="21">
        <v>4365.32</v>
      </c>
      <c r="N47" s="21">
        <v>1760.77</v>
      </c>
      <c r="O47" s="21">
        <v>80.37</v>
      </c>
      <c r="P47" s="21">
        <v>807.68</v>
      </c>
      <c r="Q47" s="21">
        <f t="shared" si="3"/>
        <v>14559.060000000001</v>
      </c>
    </row>
    <row r="48" spans="1:17" s="4" customFormat="1">
      <c r="A48" s="1" t="s">
        <v>82</v>
      </c>
      <c r="B48" s="10" t="s">
        <v>83</v>
      </c>
      <c r="C48" s="10" t="s">
        <v>219</v>
      </c>
      <c r="D48" s="66"/>
      <c r="E48" s="21">
        <v>10667.84</v>
      </c>
      <c r="F48" s="21">
        <v>10667.84</v>
      </c>
      <c r="G48" s="21">
        <v>10667.84</v>
      </c>
      <c r="H48" s="21">
        <v>10667.84</v>
      </c>
      <c r="I48" s="21">
        <v>10667.84</v>
      </c>
      <c r="J48" s="21">
        <v>10667.84</v>
      </c>
      <c r="K48" s="21">
        <v>12485.84</v>
      </c>
      <c r="L48" s="21">
        <v>10667.84</v>
      </c>
      <c r="M48" s="21">
        <v>10667.84</v>
      </c>
      <c r="N48" s="21">
        <v>10667.84</v>
      </c>
      <c r="O48" s="21">
        <v>10667.84</v>
      </c>
      <c r="P48" s="21">
        <v>10667.84</v>
      </c>
      <c r="Q48" s="21">
        <f t="shared" si="3"/>
        <v>129832.07999999997</v>
      </c>
    </row>
    <row r="49" spans="1:17" s="4" customFormat="1">
      <c r="A49" s="1" t="s">
        <v>84</v>
      </c>
      <c r="B49" s="10" t="s">
        <v>85</v>
      </c>
      <c r="C49" s="10" t="s">
        <v>224</v>
      </c>
      <c r="D49" s="66"/>
      <c r="E49" s="21">
        <v>233.25</v>
      </c>
      <c r="F49" s="21">
        <v>786</v>
      </c>
      <c r="G49" s="21">
        <v>347.58</v>
      </c>
      <c r="H49" s="21">
        <v>489.96</v>
      </c>
      <c r="I49" s="21">
        <v>872.52</v>
      </c>
      <c r="J49" s="21">
        <v>312</v>
      </c>
      <c r="K49" s="21">
        <v>409.75</v>
      </c>
      <c r="L49" s="21">
        <v>614.38</v>
      </c>
      <c r="M49" s="21">
        <v>155</v>
      </c>
      <c r="N49" s="21">
        <v>594.11</v>
      </c>
      <c r="O49" s="21">
        <v>177.18</v>
      </c>
      <c r="P49" s="21">
        <v>207.65</v>
      </c>
      <c r="Q49" s="21">
        <f t="shared" si="3"/>
        <v>5199.38</v>
      </c>
    </row>
    <row r="50" spans="1:17" s="4" customFormat="1">
      <c r="A50" s="1" t="s">
        <v>86</v>
      </c>
      <c r="B50" s="10" t="s">
        <v>87</v>
      </c>
      <c r="C50" s="10" t="s">
        <v>224</v>
      </c>
      <c r="D50" s="66"/>
      <c r="E50" s="21">
        <v>640.04</v>
      </c>
      <c r="F50" s="21">
        <v>4551.25</v>
      </c>
      <c r="G50" s="21">
        <v>644.98</v>
      </c>
      <c r="H50" s="21">
        <v>1420.06</v>
      </c>
      <c r="I50" s="21">
        <v>2677.75</v>
      </c>
      <c r="J50" s="21">
        <v>339.2</v>
      </c>
      <c r="K50" s="21">
        <v>1652.15</v>
      </c>
      <c r="L50" s="21">
        <v>2616.73</v>
      </c>
      <c r="M50" s="21">
        <v>339.2</v>
      </c>
      <c r="N50" s="21">
        <v>1077.94</v>
      </c>
      <c r="O50" s="21">
        <v>2592.09</v>
      </c>
      <c r="P50" s="21">
        <v>3087.29</v>
      </c>
      <c r="Q50" s="21">
        <f t="shared" si="3"/>
        <v>21638.68</v>
      </c>
    </row>
    <row r="51" spans="1:17" s="4" customFormat="1">
      <c r="A51" s="1" t="s">
        <v>88</v>
      </c>
      <c r="B51" s="10" t="s">
        <v>89</v>
      </c>
      <c r="C51" s="10" t="s">
        <v>224</v>
      </c>
      <c r="D51" s="66"/>
      <c r="E51" s="21">
        <v>0</v>
      </c>
      <c r="F51" s="21"/>
      <c r="G51" s="21"/>
      <c r="H51" s="21"/>
      <c r="I51" s="21">
        <v>280</v>
      </c>
      <c r="J51" s="21"/>
      <c r="K51" s="21">
        <v>120</v>
      </c>
      <c r="L51" s="21">
        <v>300</v>
      </c>
      <c r="M51" s="21">
        <v>907.7</v>
      </c>
      <c r="N51" s="21">
        <v>0</v>
      </c>
      <c r="O51" s="21"/>
      <c r="P51" s="21"/>
      <c r="Q51" s="21">
        <f t="shared" si="3"/>
        <v>1607.7</v>
      </c>
    </row>
    <row r="52" spans="1:17" s="4" customFormat="1">
      <c r="A52" s="1" t="s">
        <v>90</v>
      </c>
      <c r="B52" s="10" t="s">
        <v>91</v>
      </c>
      <c r="C52" s="10" t="s">
        <v>224</v>
      </c>
      <c r="D52" s="66"/>
      <c r="E52" s="21">
        <v>895</v>
      </c>
      <c r="F52" s="21">
        <v>2109.6999999999998</v>
      </c>
      <c r="G52" s="21">
        <v>1512.5</v>
      </c>
      <c r="H52" s="21">
        <v>850</v>
      </c>
      <c r="I52" s="21">
        <v>4572.3999999999996</v>
      </c>
      <c r="J52" s="21">
        <f>852.3+52.04</f>
        <v>904.33999999999992</v>
      </c>
      <c r="K52" s="21">
        <v>1153.4000000000001</v>
      </c>
      <c r="L52" s="21">
        <v>2119.6999999999998</v>
      </c>
      <c r="M52" s="21">
        <v>1372.4</v>
      </c>
      <c r="N52" s="21">
        <v>2096.25</v>
      </c>
      <c r="O52" s="21">
        <v>8255.2800000000007</v>
      </c>
      <c r="P52" s="21">
        <v>2905.4</v>
      </c>
      <c r="Q52" s="21">
        <f t="shared" si="3"/>
        <v>28746.369999999995</v>
      </c>
    </row>
    <row r="53" spans="1:17" s="4" customFormat="1">
      <c r="A53" s="1" t="s">
        <v>92</v>
      </c>
      <c r="B53" s="10" t="s">
        <v>93</v>
      </c>
      <c r="C53" s="10" t="s">
        <v>224</v>
      </c>
      <c r="D53" s="66"/>
      <c r="E53" s="21">
        <v>300</v>
      </c>
      <c r="F53" s="21"/>
      <c r="G53" s="21"/>
      <c r="H53" s="21"/>
      <c r="I53" s="21"/>
      <c r="J53" s="21">
        <v>42</v>
      </c>
      <c r="K53" s="21">
        <v>504</v>
      </c>
      <c r="L53" s="21">
        <v>448</v>
      </c>
      <c r="M53" s="21">
        <v>81.3</v>
      </c>
      <c r="N53" s="21">
        <v>192</v>
      </c>
      <c r="O53" s="21"/>
      <c r="P53" s="21"/>
      <c r="Q53" s="21">
        <f t="shared" si="3"/>
        <v>1567.3</v>
      </c>
    </row>
    <row r="54" spans="1:17" s="4" customFormat="1" hidden="1">
      <c r="A54" s="1" t="s">
        <v>94</v>
      </c>
      <c r="B54" s="10" t="s">
        <v>95</v>
      </c>
      <c r="C54" s="10" t="s">
        <v>224</v>
      </c>
      <c r="D54" s="66"/>
      <c r="E54" s="21">
        <v>0</v>
      </c>
      <c r="F54" s="21"/>
      <c r="G54" s="21"/>
      <c r="H54" s="21"/>
      <c r="I54" s="21"/>
      <c r="J54" s="21"/>
      <c r="K54" s="21"/>
      <c r="L54" s="21"/>
      <c r="M54" s="21"/>
      <c r="N54" s="21">
        <v>0</v>
      </c>
      <c r="O54" s="21"/>
      <c r="P54" s="21"/>
      <c r="Q54" s="21">
        <f t="shared" si="3"/>
        <v>0</v>
      </c>
    </row>
    <row r="55" spans="1:17" s="4" customFormat="1">
      <c r="A55" s="1" t="s">
        <v>96</v>
      </c>
      <c r="B55" s="10" t="s">
        <v>97</v>
      </c>
      <c r="C55" s="10" t="s">
        <v>224</v>
      </c>
      <c r="D55" s="66"/>
      <c r="E55" s="21">
        <v>0</v>
      </c>
      <c r="F55" s="21">
        <v>5</v>
      </c>
      <c r="G55" s="21">
        <v>197.1</v>
      </c>
      <c r="H55" s="21">
        <v>950</v>
      </c>
      <c r="I55" s="21">
        <v>576.45000000000005</v>
      </c>
      <c r="J55" s="21">
        <v>1308</v>
      </c>
      <c r="K55" s="21">
        <v>5</v>
      </c>
      <c r="L55" s="21">
        <v>5</v>
      </c>
      <c r="M55" s="21">
        <v>600</v>
      </c>
      <c r="N55" s="21">
        <v>5</v>
      </c>
      <c r="O55" s="21">
        <v>16</v>
      </c>
      <c r="P55" s="21">
        <v>272</v>
      </c>
      <c r="Q55" s="21">
        <f t="shared" si="3"/>
        <v>3939.55</v>
      </c>
    </row>
    <row r="56" spans="1:17" s="4" customFormat="1" hidden="1">
      <c r="A56" s="1" t="s">
        <v>98</v>
      </c>
      <c r="B56" s="10" t="s">
        <v>99</v>
      </c>
      <c r="C56" s="10" t="s">
        <v>224</v>
      </c>
      <c r="D56" s="66"/>
      <c r="E56" s="21">
        <v>0</v>
      </c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>
        <f t="shared" si="3"/>
        <v>0</v>
      </c>
    </row>
    <row r="57" spans="1:17" s="4" customFormat="1">
      <c r="A57" s="1" t="s">
        <v>100</v>
      </c>
      <c r="B57" s="10" t="s">
        <v>101</v>
      </c>
      <c r="C57" s="10" t="s">
        <v>218</v>
      </c>
      <c r="D57" s="66">
        <v>3</v>
      </c>
      <c r="E57" s="21">
        <v>0</v>
      </c>
      <c r="F57" s="21">
        <v>1876.15</v>
      </c>
      <c r="G57" s="21">
        <v>2066.42</v>
      </c>
      <c r="H57" s="21">
        <v>2206.5</v>
      </c>
      <c r="I57" s="21">
        <v>2161.0499999999997</v>
      </c>
      <c r="J57" s="21">
        <v>2084.0500000000002</v>
      </c>
      <c r="K57" s="21">
        <v>2570</v>
      </c>
      <c r="L57" s="21">
        <v>2428.6</v>
      </c>
      <c r="M57" s="21">
        <v>1976.65</v>
      </c>
      <c r="N57" s="21">
        <v>2018.3</v>
      </c>
      <c r="O57" s="21"/>
      <c r="P57" s="21">
        <v>4008.9</v>
      </c>
      <c r="Q57" s="21">
        <f>SUM(E57:P57)</f>
        <v>23396.62</v>
      </c>
    </row>
    <row r="58" spans="1:17" s="4" customFormat="1" hidden="1">
      <c r="A58" s="1" t="s">
        <v>102</v>
      </c>
      <c r="B58" s="10" t="s">
        <v>103</v>
      </c>
      <c r="C58" s="10" t="s">
        <v>220</v>
      </c>
      <c r="D58" s="66"/>
      <c r="E58" s="21">
        <v>0</v>
      </c>
      <c r="F58" s="21"/>
      <c r="G58" s="21"/>
      <c r="H58" s="21"/>
      <c r="I58" s="21"/>
      <c r="J58" s="21"/>
      <c r="K58" s="21"/>
      <c r="L58" s="21"/>
      <c r="M58" s="21"/>
      <c r="N58" s="21">
        <v>0</v>
      </c>
      <c r="O58" s="21"/>
      <c r="P58" s="21"/>
      <c r="Q58" s="21">
        <f t="shared" si="3"/>
        <v>0</v>
      </c>
    </row>
    <row r="59" spans="1:17" s="4" customFormat="1">
      <c r="A59" s="1"/>
      <c r="B59" s="10" t="s">
        <v>167</v>
      </c>
      <c r="C59" s="10" t="s">
        <v>217</v>
      </c>
      <c r="D59" s="66"/>
      <c r="E59" s="21">
        <v>0</v>
      </c>
      <c r="F59" s="21"/>
      <c r="G59" s="21"/>
      <c r="H59" s="21"/>
      <c r="I59" s="21"/>
      <c r="J59" s="21"/>
      <c r="K59" s="21"/>
      <c r="L59" s="21"/>
      <c r="M59" s="21"/>
      <c r="N59" s="21">
        <v>0</v>
      </c>
      <c r="O59" s="21"/>
      <c r="P59" s="21"/>
      <c r="Q59" s="21">
        <f t="shared" si="3"/>
        <v>0</v>
      </c>
    </row>
    <row r="60" spans="1:17" s="4" customFormat="1">
      <c r="A60" s="1" t="s">
        <v>160</v>
      </c>
      <c r="B60" s="10" t="s">
        <v>161</v>
      </c>
      <c r="C60" s="10" t="s">
        <v>225</v>
      </c>
      <c r="D60" s="66"/>
      <c r="E60" s="21">
        <v>0</v>
      </c>
      <c r="F60" s="21"/>
      <c r="G60" s="21"/>
      <c r="H60" s="21"/>
      <c r="I60" s="21"/>
      <c r="J60" s="21">
        <v>1486.12</v>
      </c>
      <c r="K60" s="21"/>
      <c r="L60" s="21"/>
      <c r="M60" s="21"/>
      <c r="N60" s="21">
        <v>0</v>
      </c>
      <c r="O60" s="21"/>
      <c r="P60" s="21"/>
      <c r="Q60" s="21">
        <f t="shared" si="3"/>
        <v>1486.12</v>
      </c>
    </row>
    <row r="61" spans="1:17" s="4" customFormat="1">
      <c r="A61" s="1" t="s">
        <v>199</v>
      </c>
      <c r="B61" s="10" t="s">
        <v>200</v>
      </c>
      <c r="C61" s="10" t="s">
        <v>225</v>
      </c>
      <c r="D61" s="66"/>
      <c r="E61" s="21">
        <v>0</v>
      </c>
      <c r="F61" s="21"/>
      <c r="G61" s="21"/>
      <c r="H61" s="21"/>
      <c r="I61" s="21"/>
      <c r="J61" s="21"/>
      <c r="K61" s="21"/>
      <c r="L61" s="21"/>
      <c r="M61" s="21"/>
      <c r="N61" s="21">
        <v>0</v>
      </c>
      <c r="O61" s="21"/>
      <c r="P61" s="21"/>
      <c r="Q61" s="21">
        <f t="shared" si="3"/>
        <v>0</v>
      </c>
    </row>
    <row r="62" spans="1:17" s="4" customFormat="1">
      <c r="A62" s="1" t="s">
        <v>137</v>
      </c>
      <c r="B62" s="10" t="s">
        <v>138</v>
      </c>
      <c r="C62" s="10" t="s">
        <v>225</v>
      </c>
      <c r="D62" s="66"/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/>
      <c r="P62" s="21"/>
      <c r="Q62" s="21">
        <f t="shared" si="3"/>
        <v>0</v>
      </c>
    </row>
    <row r="63" spans="1:17" s="4" customFormat="1">
      <c r="A63" s="1" t="s">
        <v>139</v>
      </c>
      <c r="B63" s="10" t="s">
        <v>140</v>
      </c>
      <c r="C63" s="10" t="s">
        <v>225</v>
      </c>
      <c r="D63" s="66"/>
      <c r="E63" s="21">
        <v>390</v>
      </c>
      <c r="F63" s="21">
        <v>390</v>
      </c>
      <c r="G63" s="21">
        <v>1190</v>
      </c>
      <c r="H63" s="21">
        <v>390</v>
      </c>
      <c r="I63" s="21">
        <v>390</v>
      </c>
      <c r="J63" s="21">
        <v>0</v>
      </c>
      <c r="K63" s="21">
        <v>390</v>
      </c>
      <c r="L63" s="21">
        <v>4384</v>
      </c>
      <c r="M63" s="21">
        <v>0</v>
      </c>
      <c r="N63" s="21">
        <v>750.4</v>
      </c>
      <c r="O63" s="21">
        <v>750.4</v>
      </c>
      <c r="P63" s="21">
        <v>1500.8</v>
      </c>
      <c r="Q63" s="21">
        <f t="shared" si="3"/>
        <v>10525.599999999999</v>
      </c>
    </row>
    <row r="64" spans="1:17" s="4" customFormat="1">
      <c r="A64" s="1" t="s">
        <v>141</v>
      </c>
      <c r="B64" s="10" t="s">
        <v>142</v>
      </c>
      <c r="C64" s="10" t="s">
        <v>225</v>
      </c>
      <c r="D64" s="66"/>
      <c r="E64" s="21">
        <v>0</v>
      </c>
      <c r="F64" s="21">
        <v>0</v>
      </c>
      <c r="G64" s="21">
        <v>0</v>
      </c>
      <c r="H64" s="21">
        <v>657.2</v>
      </c>
      <c r="I64" s="21">
        <v>0</v>
      </c>
      <c r="J64" s="21">
        <v>0</v>
      </c>
      <c r="K64" s="21">
        <v>641.29999999999995</v>
      </c>
      <c r="L64" s="21">
        <v>0</v>
      </c>
      <c r="M64" s="21">
        <v>0</v>
      </c>
      <c r="N64" s="21">
        <v>0</v>
      </c>
      <c r="O64" s="21"/>
      <c r="P64" s="21"/>
      <c r="Q64" s="21">
        <f t="shared" si="3"/>
        <v>1298.5</v>
      </c>
    </row>
    <row r="65" spans="1:17" s="4" customFormat="1">
      <c r="A65" s="1" t="s">
        <v>143</v>
      </c>
      <c r="B65" s="10" t="s">
        <v>144</v>
      </c>
      <c r="C65" s="10" t="s">
        <v>225</v>
      </c>
      <c r="D65" s="66"/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2989.2</v>
      </c>
      <c r="K65" s="21">
        <v>0</v>
      </c>
      <c r="L65" s="21">
        <v>0</v>
      </c>
      <c r="M65" s="21">
        <v>0</v>
      </c>
      <c r="N65" s="21">
        <v>583</v>
      </c>
      <c r="O65" s="21"/>
      <c r="P65" s="21">
        <v>583</v>
      </c>
      <c r="Q65" s="21">
        <f t="shared" si="3"/>
        <v>4155.2</v>
      </c>
    </row>
    <row r="66" spans="1:17" s="4" customFormat="1">
      <c r="A66" s="1" t="s">
        <v>145</v>
      </c>
      <c r="B66" s="10" t="s">
        <v>146</v>
      </c>
      <c r="C66" s="10" t="s">
        <v>225</v>
      </c>
      <c r="D66" s="66"/>
      <c r="E66" s="21">
        <v>51.37</v>
      </c>
      <c r="F66" s="21">
        <v>117.42</v>
      </c>
      <c r="G66" s="21">
        <v>56.29</v>
      </c>
      <c r="H66" s="21">
        <v>154.41</v>
      </c>
      <c r="I66" s="21">
        <v>47.97</v>
      </c>
      <c r="J66" s="21">
        <v>100.01</v>
      </c>
      <c r="K66" s="21">
        <v>59.449999999999996</v>
      </c>
      <c r="L66" s="21">
        <v>91.11</v>
      </c>
      <c r="M66" s="21">
        <v>8.8200000000000021</v>
      </c>
      <c r="N66" s="21">
        <v>54.33</v>
      </c>
      <c r="O66" s="21">
        <v>125.57000000000001</v>
      </c>
      <c r="P66" s="21">
        <v>151.77000000000001</v>
      </c>
      <c r="Q66" s="21">
        <f t="shared" si="3"/>
        <v>1018.5200000000002</v>
      </c>
    </row>
    <row r="67" spans="1:17" s="4" customFormat="1" hidden="1">
      <c r="A67" s="1" t="s">
        <v>147</v>
      </c>
      <c r="B67" s="10" t="s">
        <v>148</v>
      </c>
      <c r="C67" s="10" t="s">
        <v>225</v>
      </c>
      <c r="D67" s="66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>
        <f t="shared" si="3"/>
        <v>0</v>
      </c>
    </row>
    <row r="68" spans="1:17" s="4" customFormat="1">
      <c r="A68" s="1" t="s">
        <v>149</v>
      </c>
      <c r="B68" s="10" t="s">
        <v>150</v>
      </c>
      <c r="C68" s="10" t="s">
        <v>224</v>
      </c>
      <c r="D68" s="66"/>
      <c r="E68" s="21">
        <v>0</v>
      </c>
      <c r="F68" s="21">
        <v>204.53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/>
      <c r="P68" s="21"/>
      <c r="Q68" s="21">
        <f t="shared" si="3"/>
        <v>204.53</v>
      </c>
    </row>
    <row r="69" spans="1:17" s="4" customFormat="1">
      <c r="A69" s="1" t="s">
        <v>157</v>
      </c>
      <c r="B69" s="10" t="s">
        <v>158</v>
      </c>
      <c r="C69" s="10" t="s">
        <v>225</v>
      </c>
      <c r="D69" s="66"/>
      <c r="E69" s="21">
        <v>254</v>
      </c>
      <c r="F69" s="21">
        <v>122</v>
      </c>
      <c r="G69" s="21">
        <v>122</v>
      </c>
      <c r="H69" s="21">
        <v>122</v>
      </c>
      <c r="I69" s="21">
        <v>122</v>
      </c>
      <c r="J69" s="21">
        <v>122</v>
      </c>
      <c r="K69" s="21">
        <v>122</v>
      </c>
      <c r="L69" s="21">
        <v>122</v>
      </c>
      <c r="M69" s="21">
        <v>122</v>
      </c>
      <c r="N69" s="21">
        <v>306</v>
      </c>
      <c r="O69" s="21">
        <v>306</v>
      </c>
      <c r="P69" s="21">
        <v>306</v>
      </c>
      <c r="Q69" s="21">
        <f t="shared" si="3"/>
        <v>2148</v>
      </c>
    </row>
    <row r="70" spans="1:17" s="4" customFormat="1" ht="11.25" customHeight="1">
      <c r="A70" s="1"/>
      <c r="B70" s="10" t="s">
        <v>151</v>
      </c>
      <c r="C70" s="10" t="s">
        <v>225</v>
      </c>
      <c r="D70" s="66"/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/>
      <c r="P70" s="21">
        <v>0</v>
      </c>
      <c r="Q70" s="21">
        <f t="shared" si="3"/>
        <v>0</v>
      </c>
    </row>
    <row r="71" spans="1:17" s="4" customFormat="1">
      <c r="A71" s="1"/>
      <c r="B71" s="10" t="s">
        <v>152</v>
      </c>
      <c r="C71" s="10" t="s">
        <v>225</v>
      </c>
      <c r="D71" s="66"/>
      <c r="E71" s="38">
        <v>0</v>
      </c>
      <c r="F71" s="38">
        <v>0</v>
      </c>
      <c r="G71" s="38">
        <v>0</v>
      </c>
      <c r="H71" s="38">
        <v>0</v>
      </c>
      <c r="I71" s="38"/>
      <c r="J71" s="38"/>
      <c r="K71" s="38">
        <v>0</v>
      </c>
      <c r="L71" s="38">
        <v>0</v>
      </c>
      <c r="M71" s="38"/>
      <c r="N71" s="38"/>
      <c r="O71" s="38"/>
      <c r="P71" s="38">
        <v>0</v>
      </c>
      <c r="Q71" s="38">
        <f t="shared" si="3"/>
        <v>0</v>
      </c>
    </row>
    <row r="72" spans="1:17" s="64" customFormat="1">
      <c r="A72" s="2"/>
      <c r="B72" s="11"/>
      <c r="C72" s="11"/>
      <c r="D72" s="67"/>
      <c r="E72" s="22">
        <f>SUM(E28:E71)</f>
        <v>122793.20999999999</v>
      </c>
      <c r="F72" s="22">
        <f t="shared" ref="F72:P72" si="4">SUM(F28:F71)</f>
        <v>169003.18</v>
      </c>
      <c r="G72" s="22">
        <f t="shared" si="4"/>
        <v>135719.64000000001</v>
      </c>
      <c r="H72" s="22">
        <f t="shared" si="4"/>
        <v>130497.93000000001</v>
      </c>
      <c r="I72" s="22">
        <f t="shared" si="4"/>
        <v>135449.1</v>
      </c>
      <c r="J72" s="22">
        <f t="shared" si="4"/>
        <v>196250.62</v>
      </c>
      <c r="K72" s="22">
        <f t="shared" si="4"/>
        <v>136964.35999999999</v>
      </c>
      <c r="L72" s="22">
        <f t="shared" si="4"/>
        <v>145336.86000000002</v>
      </c>
      <c r="M72" s="22">
        <f t="shared" si="4"/>
        <v>144011.26</v>
      </c>
      <c r="N72" s="22">
        <f t="shared" si="4"/>
        <v>130700.98</v>
      </c>
      <c r="O72" s="22">
        <f t="shared" si="4"/>
        <v>139728.15</v>
      </c>
      <c r="P72" s="22">
        <f t="shared" si="4"/>
        <v>183204.60999999993</v>
      </c>
      <c r="Q72" s="22">
        <f t="shared" si="3"/>
        <v>1769659.9</v>
      </c>
    </row>
    <row r="73" spans="1:17">
      <c r="B73" s="58" t="s">
        <v>235</v>
      </c>
      <c r="C73" s="10"/>
      <c r="D73" s="66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</row>
    <row r="74" spans="1:17">
      <c r="B74" s="10" t="s">
        <v>207</v>
      </c>
      <c r="C74" s="10"/>
      <c r="D74" s="66"/>
      <c r="E74" s="21"/>
      <c r="F74" s="21">
        <v>0</v>
      </c>
      <c r="G74" s="21">
        <v>1300000</v>
      </c>
      <c r="H74" s="21">
        <v>0</v>
      </c>
      <c r="I74" s="21">
        <v>0</v>
      </c>
      <c r="J74" s="21">
        <v>0</v>
      </c>
      <c r="K74" s="21">
        <v>0</v>
      </c>
      <c r="L74" s="21">
        <v>1500000</v>
      </c>
      <c r="M74" s="21">
        <v>80000</v>
      </c>
      <c r="N74" s="21">
        <v>0</v>
      </c>
      <c r="O74" s="21">
        <v>0</v>
      </c>
      <c r="P74" s="21">
        <v>0</v>
      </c>
      <c r="Q74" s="21">
        <f t="shared" ref="Q74:Q89" si="5">SUM(E74:P74)</f>
        <v>2880000</v>
      </c>
    </row>
    <row r="75" spans="1:17">
      <c r="B75" s="10" t="s">
        <v>229</v>
      </c>
      <c r="C75" s="10"/>
      <c r="D75" s="66"/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641.29999999999995</v>
      </c>
      <c r="O75" s="21">
        <v>0</v>
      </c>
      <c r="P75" s="21"/>
      <c r="Q75" s="21">
        <f t="shared" ref="Q75:Q80" si="6">SUM(E75:P75)</f>
        <v>641.29999999999995</v>
      </c>
    </row>
    <row r="76" spans="1:17">
      <c r="A76" s="1" t="s">
        <v>39</v>
      </c>
      <c r="B76" s="10" t="s">
        <v>40</v>
      </c>
      <c r="C76" s="10" t="s">
        <v>214</v>
      </c>
      <c r="D76" s="66"/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/>
      <c r="P76" s="21"/>
      <c r="Q76" s="21">
        <f t="shared" si="6"/>
        <v>0</v>
      </c>
    </row>
    <row r="77" spans="1:17" s="4" customFormat="1">
      <c r="A77" s="1" t="s">
        <v>41</v>
      </c>
      <c r="B77" s="10" t="s">
        <v>42</v>
      </c>
      <c r="C77" s="10" t="s">
        <v>215</v>
      </c>
      <c r="D77" s="66"/>
      <c r="E77" s="21">
        <v>0</v>
      </c>
      <c r="F77" s="21">
        <v>0</v>
      </c>
      <c r="G77" s="21">
        <v>0</v>
      </c>
      <c r="H77" s="21">
        <v>26450</v>
      </c>
      <c r="I77" s="21">
        <v>0</v>
      </c>
      <c r="J77" s="21">
        <v>11000</v>
      </c>
      <c r="K77" s="21">
        <v>0</v>
      </c>
      <c r="L77" s="21">
        <v>0</v>
      </c>
      <c r="M77" s="21">
        <v>3900</v>
      </c>
      <c r="N77" s="21">
        <v>0</v>
      </c>
      <c r="O77" s="21">
        <v>0</v>
      </c>
      <c r="P77" s="21">
        <v>3900</v>
      </c>
      <c r="Q77" s="21">
        <f t="shared" si="6"/>
        <v>45250</v>
      </c>
    </row>
    <row r="78" spans="1:17" s="4" customFormat="1">
      <c r="A78" s="1" t="s">
        <v>43</v>
      </c>
      <c r="B78" s="10" t="s">
        <v>44</v>
      </c>
      <c r="C78" s="10" t="s">
        <v>214</v>
      </c>
      <c r="D78" s="66"/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/>
      <c r="P78" s="21">
        <v>22240.9</v>
      </c>
      <c r="Q78" s="21">
        <f t="shared" si="6"/>
        <v>22240.9</v>
      </c>
    </row>
    <row r="79" spans="1:17" s="4" customFormat="1">
      <c r="A79" s="1"/>
      <c r="B79" s="10" t="s">
        <v>228</v>
      </c>
      <c r="C79" s="10" t="s">
        <v>216</v>
      </c>
      <c r="D79" s="66"/>
      <c r="E79" s="38">
        <v>1296.9000000000001</v>
      </c>
      <c r="F79" s="38">
        <v>283.2</v>
      </c>
      <c r="G79" s="38">
        <v>393.3</v>
      </c>
      <c r="H79" s="38">
        <v>346.9</v>
      </c>
      <c r="I79" s="38">
        <v>812.3</v>
      </c>
      <c r="J79" s="38">
        <v>223.4</v>
      </c>
      <c r="K79" s="38">
        <v>317.60000000000002</v>
      </c>
      <c r="L79" s="38">
        <v>758.3</v>
      </c>
      <c r="M79" s="38">
        <v>87.75</v>
      </c>
      <c r="N79" s="38">
        <v>913.75</v>
      </c>
      <c r="O79" s="38">
        <v>0</v>
      </c>
      <c r="P79" s="38">
        <v>768.3</v>
      </c>
      <c r="Q79" s="38">
        <f t="shared" si="6"/>
        <v>6201.7000000000007</v>
      </c>
    </row>
    <row r="80" spans="1:17" s="64" customFormat="1">
      <c r="A80" s="2"/>
      <c r="B80" s="11"/>
      <c r="C80" s="11"/>
      <c r="D80" s="67"/>
      <c r="E80" s="22">
        <f>SUM(E74:E79)</f>
        <v>1296.9000000000001</v>
      </c>
      <c r="F80" s="22">
        <f t="shared" ref="F80:P80" si="7">SUM(F74:F79)</f>
        <v>283.2</v>
      </c>
      <c r="G80" s="22">
        <f t="shared" si="7"/>
        <v>1300393.3</v>
      </c>
      <c r="H80" s="22">
        <f t="shared" si="7"/>
        <v>26796.9</v>
      </c>
      <c r="I80" s="22">
        <f t="shared" si="7"/>
        <v>812.3</v>
      </c>
      <c r="J80" s="22">
        <f t="shared" si="7"/>
        <v>11223.4</v>
      </c>
      <c r="K80" s="22">
        <f t="shared" si="7"/>
        <v>317.60000000000002</v>
      </c>
      <c r="L80" s="22">
        <f t="shared" si="7"/>
        <v>1500758.3</v>
      </c>
      <c r="M80" s="22">
        <f t="shared" si="7"/>
        <v>83987.75</v>
      </c>
      <c r="N80" s="22">
        <f t="shared" si="7"/>
        <v>1555.05</v>
      </c>
      <c r="O80" s="22">
        <f t="shared" si="7"/>
        <v>0</v>
      </c>
      <c r="P80" s="22">
        <f t="shared" si="7"/>
        <v>26909.200000000001</v>
      </c>
      <c r="Q80" s="60">
        <f t="shared" si="6"/>
        <v>2954333.9000000004</v>
      </c>
    </row>
    <row r="81" spans="1:38">
      <c r="B81" s="10"/>
      <c r="C81" s="10"/>
      <c r="D81" s="66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</row>
    <row r="82" spans="1:38">
      <c r="B82" s="56" t="s">
        <v>234</v>
      </c>
      <c r="C82" s="10"/>
      <c r="D82" s="66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</row>
    <row r="83" spans="1:38">
      <c r="A83" s="1" t="s">
        <v>26</v>
      </c>
      <c r="B83" s="10" t="s">
        <v>27</v>
      </c>
      <c r="C83" s="10" t="s">
        <v>214</v>
      </c>
      <c r="D83" s="66"/>
      <c r="E83" s="21">
        <v>8299.7999999999993</v>
      </c>
      <c r="F83" s="21">
        <v>2099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/>
      <c r="Q83" s="21">
        <f t="shared" si="5"/>
        <v>10398.799999999999</v>
      </c>
    </row>
    <row r="84" spans="1:38">
      <c r="A84" s="1" t="s">
        <v>28</v>
      </c>
      <c r="B84" s="10" t="s">
        <v>29</v>
      </c>
      <c r="C84" s="10" t="s">
        <v>214</v>
      </c>
      <c r="D84" s="66"/>
      <c r="E84" s="38">
        <v>0</v>
      </c>
      <c r="F84" s="38">
        <v>0</v>
      </c>
      <c r="G84" s="38">
        <v>0</v>
      </c>
      <c r="H84" s="38">
        <v>0</v>
      </c>
      <c r="I84" s="38">
        <v>4006.8</v>
      </c>
      <c r="J84" s="38">
        <v>0</v>
      </c>
      <c r="K84" s="38">
        <v>0</v>
      </c>
      <c r="L84" s="38">
        <v>0</v>
      </c>
      <c r="M84" s="38">
        <v>0</v>
      </c>
      <c r="N84" s="38">
        <v>0</v>
      </c>
      <c r="O84" s="38">
        <v>0</v>
      </c>
      <c r="P84" s="38">
        <v>0</v>
      </c>
      <c r="Q84" s="38">
        <f t="shared" si="5"/>
        <v>4006.8</v>
      </c>
    </row>
    <row r="85" spans="1:38" ht="12" hidden="1" customHeight="1">
      <c r="A85" s="1" t="s">
        <v>30</v>
      </c>
      <c r="B85" s="10" t="s">
        <v>31</v>
      </c>
      <c r="C85" s="10" t="s">
        <v>214</v>
      </c>
      <c r="D85" s="66"/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/>
      <c r="P85" s="21"/>
      <c r="Q85" s="21">
        <f t="shared" si="5"/>
        <v>0</v>
      </c>
    </row>
    <row r="86" spans="1:38" hidden="1">
      <c r="A86" s="1" t="s">
        <v>32</v>
      </c>
      <c r="B86" s="10" t="s">
        <v>33</v>
      </c>
      <c r="C86" s="10" t="s">
        <v>214</v>
      </c>
      <c r="D86" s="66"/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/>
      <c r="P86" s="21"/>
      <c r="Q86" s="21">
        <f t="shared" si="5"/>
        <v>0</v>
      </c>
    </row>
    <row r="87" spans="1:38" hidden="1">
      <c r="A87" s="1" t="s">
        <v>34</v>
      </c>
      <c r="B87" s="10" t="s">
        <v>35</v>
      </c>
      <c r="C87" s="10" t="s">
        <v>214</v>
      </c>
      <c r="D87" s="66"/>
      <c r="E87" s="21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/>
      <c r="P87" s="21"/>
      <c r="Q87" s="21">
        <f t="shared" si="5"/>
        <v>0</v>
      </c>
    </row>
    <row r="88" spans="1:38" hidden="1">
      <c r="A88" s="1" t="s">
        <v>36</v>
      </c>
      <c r="B88" s="10" t="s">
        <v>37</v>
      </c>
      <c r="C88" s="10" t="s">
        <v>214</v>
      </c>
      <c r="D88" s="66"/>
      <c r="E88" s="21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/>
      <c r="P88" s="21"/>
      <c r="Q88" s="21">
        <f t="shared" si="5"/>
        <v>0</v>
      </c>
    </row>
    <row r="89" spans="1:38" hidden="1">
      <c r="B89" s="10" t="s">
        <v>38</v>
      </c>
      <c r="C89" s="10" t="s">
        <v>214</v>
      </c>
      <c r="D89" s="66"/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/>
      <c r="P89" s="21"/>
      <c r="Q89" s="21">
        <f t="shared" si="5"/>
        <v>0</v>
      </c>
    </row>
    <row r="90" spans="1:38" s="2" customFormat="1">
      <c r="B90" s="11"/>
      <c r="C90" s="11"/>
      <c r="D90" s="67"/>
      <c r="E90" s="22">
        <f>SUM(E83:E89)</f>
        <v>8299.7999999999993</v>
      </c>
      <c r="F90" s="22">
        <f t="shared" ref="F90:Q90" si="8">SUM(F83:F89)</f>
        <v>2099</v>
      </c>
      <c r="G90" s="22">
        <f t="shared" si="8"/>
        <v>0</v>
      </c>
      <c r="H90" s="22">
        <f t="shared" si="8"/>
        <v>0</v>
      </c>
      <c r="I90" s="22">
        <f t="shared" si="8"/>
        <v>4006.8</v>
      </c>
      <c r="J90" s="22">
        <f t="shared" si="8"/>
        <v>0</v>
      </c>
      <c r="K90" s="22">
        <f t="shared" si="8"/>
        <v>0</v>
      </c>
      <c r="L90" s="22">
        <f t="shared" si="8"/>
        <v>0</v>
      </c>
      <c r="M90" s="22">
        <f t="shared" si="8"/>
        <v>0</v>
      </c>
      <c r="N90" s="22">
        <f t="shared" si="8"/>
        <v>0</v>
      </c>
      <c r="O90" s="22">
        <f t="shared" si="8"/>
        <v>0</v>
      </c>
      <c r="P90" s="22">
        <f t="shared" si="8"/>
        <v>0</v>
      </c>
      <c r="Q90" s="22">
        <f t="shared" si="8"/>
        <v>14405.599999999999</v>
      </c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</row>
    <row r="91" spans="1:38">
      <c r="B91" s="57" t="s">
        <v>236</v>
      </c>
      <c r="C91" s="10"/>
      <c r="D91" s="66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</row>
    <row r="92" spans="1:38" s="4" customFormat="1">
      <c r="A92" s="1" t="s">
        <v>104</v>
      </c>
      <c r="B92" s="10" t="s">
        <v>105</v>
      </c>
      <c r="C92" s="10" t="s">
        <v>220</v>
      </c>
      <c r="D92" s="66"/>
      <c r="E92" s="21">
        <v>0</v>
      </c>
      <c r="F92" s="21">
        <v>9540</v>
      </c>
      <c r="G92" s="21"/>
      <c r="H92" s="21">
        <v>23620.82</v>
      </c>
      <c r="I92" s="21">
        <v>166.47</v>
      </c>
      <c r="J92" s="21">
        <v>10000</v>
      </c>
      <c r="K92" s="21">
        <v>12813.05</v>
      </c>
      <c r="L92" s="21">
        <v>14040</v>
      </c>
      <c r="M92" s="21">
        <v>9964</v>
      </c>
      <c r="N92" s="21">
        <v>23386.33</v>
      </c>
      <c r="O92" s="21">
        <v>0</v>
      </c>
      <c r="P92" s="21">
        <v>12507.69</v>
      </c>
      <c r="Q92" s="21">
        <f t="shared" ref="Q92:Q105" si="9">SUM(E92:P92)</f>
        <v>116038.36</v>
      </c>
    </row>
    <row r="93" spans="1:38" s="4" customFormat="1">
      <c r="A93" s="1" t="s">
        <v>106</v>
      </c>
      <c r="B93" s="10" t="s">
        <v>107</v>
      </c>
      <c r="C93" s="10" t="s">
        <v>220</v>
      </c>
      <c r="D93" s="66"/>
      <c r="E93" s="21">
        <v>0</v>
      </c>
      <c r="F93" s="21">
        <v>3180</v>
      </c>
      <c r="G93" s="21">
        <v>3561.6</v>
      </c>
      <c r="H93" s="21">
        <v>159</v>
      </c>
      <c r="I93" s="24">
        <v>742</v>
      </c>
      <c r="J93" s="24"/>
      <c r="K93" s="24">
        <v>0</v>
      </c>
      <c r="L93" s="24">
        <v>275.60000000000002</v>
      </c>
      <c r="M93" s="21">
        <v>0</v>
      </c>
      <c r="N93" s="24">
        <v>0</v>
      </c>
      <c r="O93" s="24">
        <v>3021</v>
      </c>
      <c r="P93" s="24">
        <v>424</v>
      </c>
      <c r="Q93" s="21">
        <f t="shared" si="9"/>
        <v>11363.2</v>
      </c>
    </row>
    <row r="94" spans="1:38" s="4" customFormat="1">
      <c r="A94" s="1" t="s">
        <v>154</v>
      </c>
      <c r="B94" s="10" t="s">
        <v>155</v>
      </c>
      <c r="C94" s="10" t="s">
        <v>220</v>
      </c>
      <c r="D94" s="66"/>
      <c r="E94" s="21">
        <v>0</v>
      </c>
      <c r="F94" s="21">
        <v>11220</v>
      </c>
      <c r="G94" s="21">
        <v>11310</v>
      </c>
      <c r="H94" s="21">
        <v>7510</v>
      </c>
      <c r="I94" s="21">
        <v>7510</v>
      </c>
      <c r="J94" s="21">
        <v>0</v>
      </c>
      <c r="K94" s="21">
        <v>12720</v>
      </c>
      <c r="L94" s="21">
        <v>9010</v>
      </c>
      <c r="M94" s="21">
        <v>9010</v>
      </c>
      <c r="N94" s="21">
        <v>9010</v>
      </c>
      <c r="O94" s="21">
        <v>18020</v>
      </c>
      <c r="P94" s="21">
        <v>12810</v>
      </c>
      <c r="Q94" s="21">
        <f t="shared" si="9"/>
        <v>108130</v>
      </c>
    </row>
    <row r="95" spans="1:38" s="4" customFormat="1">
      <c r="A95" s="1"/>
      <c r="B95" s="10" t="s">
        <v>159</v>
      </c>
      <c r="C95" s="10" t="s">
        <v>220</v>
      </c>
      <c r="D95" s="66"/>
      <c r="E95" s="21">
        <v>0</v>
      </c>
      <c r="F95" s="21">
        <v>0</v>
      </c>
      <c r="G95" s="21">
        <v>42908.800000000003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111194.92</v>
      </c>
      <c r="N95" s="21">
        <v>0</v>
      </c>
      <c r="O95" s="21">
        <v>20438.919999999998</v>
      </c>
      <c r="P95" s="21"/>
      <c r="Q95" s="21">
        <f t="shared" si="9"/>
        <v>174542.64</v>
      </c>
    </row>
    <row r="96" spans="1:38" s="4" customFormat="1">
      <c r="A96" s="1"/>
      <c r="B96" s="10" t="s">
        <v>166</v>
      </c>
      <c r="C96" s="10" t="s">
        <v>220</v>
      </c>
      <c r="D96" s="66"/>
      <c r="E96" s="21">
        <v>7719.63</v>
      </c>
      <c r="F96" s="21">
        <v>3735.05</v>
      </c>
      <c r="G96" s="21">
        <v>0</v>
      </c>
      <c r="H96" s="21">
        <v>0</v>
      </c>
      <c r="I96" s="21">
        <v>8767.630000000001</v>
      </c>
      <c r="J96" s="21">
        <v>2870.97</v>
      </c>
      <c r="K96" s="21">
        <v>6773.46</v>
      </c>
      <c r="L96" s="21">
        <v>0</v>
      </c>
      <c r="M96" s="21">
        <v>2020.84</v>
      </c>
      <c r="N96" s="21">
        <v>17060.5</v>
      </c>
      <c r="O96" s="21">
        <v>6403.7</v>
      </c>
      <c r="P96" s="21">
        <v>9136.25</v>
      </c>
      <c r="Q96" s="21">
        <f t="shared" si="9"/>
        <v>64488.03</v>
      </c>
    </row>
    <row r="97" spans="1:17" s="4" customFormat="1">
      <c r="A97" s="1" t="s">
        <v>108</v>
      </c>
      <c r="B97" s="10" t="s">
        <v>109</v>
      </c>
      <c r="C97" s="10" t="s">
        <v>223</v>
      </c>
      <c r="D97" s="66"/>
      <c r="E97" s="21">
        <v>0</v>
      </c>
      <c r="F97" s="21">
        <v>0</v>
      </c>
      <c r="G97" s="21">
        <v>28006.800000000003</v>
      </c>
      <c r="H97" s="21">
        <v>1950.3999999999999</v>
      </c>
      <c r="I97" s="21">
        <v>18996.260000000002</v>
      </c>
      <c r="J97" s="21">
        <v>9275</v>
      </c>
      <c r="K97" s="21">
        <v>2902.2799999999997</v>
      </c>
      <c r="L97" s="21">
        <v>21822.94</v>
      </c>
      <c r="M97" s="21">
        <v>3752.4</v>
      </c>
      <c r="N97" s="21">
        <v>4028</v>
      </c>
      <c r="O97" s="21">
        <v>18687.8</v>
      </c>
      <c r="P97" s="21">
        <v>4081</v>
      </c>
      <c r="Q97" s="21">
        <f t="shared" si="9"/>
        <v>113502.88</v>
      </c>
    </row>
    <row r="98" spans="1:17" s="4" customFormat="1" hidden="1">
      <c r="A98" s="1" t="s">
        <v>110</v>
      </c>
      <c r="B98" s="10" t="s">
        <v>111</v>
      </c>
      <c r="C98" s="13"/>
      <c r="D98" s="69"/>
      <c r="E98" s="21">
        <v>0</v>
      </c>
      <c r="F98" s="21">
        <v>0</v>
      </c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>
        <f t="shared" si="9"/>
        <v>0</v>
      </c>
    </row>
    <row r="99" spans="1:17" s="4" customFormat="1">
      <c r="A99" s="1"/>
      <c r="B99" s="10" t="s">
        <v>112</v>
      </c>
      <c r="C99" s="10" t="s">
        <v>223</v>
      </c>
      <c r="D99" s="66"/>
      <c r="E99" s="21">
        <v>0</v>
      </c>
      <c r="F99" s="21">
        <v>0</v>
      </c>
      <c r="G99" s="21">
        <v>0</v>
      </c>
      <c r="H99" s="21">
        <v>24380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/>
      <c r="P99" s="21"/>
      <c r="Q99" s="21">
        <f t="shared" si="9"/>
        <v>24380</v>
      </c>
    </row>
    <row r="100" spans="1:17" s="4" customFormat="1">
      <c r="A100" s="1" t="s">
        <v>113</v>
      </c>
      <c r="B100" s="10" t="s">
        <v>114</v>
      </c>
      <c r="C100" s="10" t="s">
        <v>223</v>
      </c>
      <c r="D100" s="66"/>
      <c r="E100" s="21">
        <v>0</v>
      </c>
      <c r="F100" s="21">
        <v>0</v>
      </c>
      <c r="G100" s="21">
        <v>7754</v>
      </c>
      <c r="H100" s="21">
        <v>11057.4</v>
      </c>
      <c r="I100" s="24">
        <v>50035</v>
      </c>
      <c r="J100" s="24">
        <v>51.2</v>
      </c>
      <c r="K100" s="24">
        <v>13811.8</v>
      </c>
      <c r="L100" s="24">
        <v>0</v>
      </c>
      <c r="M100" s="24">
        <v>0</v>
      </c>
      <c r="N100" s="24">
        <v>21621.35</v>
      </c>
      <c r="O100" s="24"/>
      <c r="P100" s="24">
        <v>7800</v>
      </c>
      <c r="Q100" s="21">
        <f t="shared" si="9"/>
        <v>112130.75</v>
      </c>
    </row>
    <row r="101" spans="1:17" s="4" customFormat="1">
      <c r="A101" s="1" t="s">
        <v>115</v>
      </c>
      <c r="B101" s="10" t="s">
        <v>116</v>
      </c>
      <c r="C101" s="10" t="s">
        <v>223</v>
      </c>
      <c r="D101" s="66"/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92.2</v>
      </c>
      <c r="L101" s="21">
        <v>0</v>
      </c>
      <c r="M101" s="21">
        <v>0</v>
      </c>
      <c r="N101" s="21">
        <v>153.69999999999999</v>
      </c>
      <c r="O101" s="21"/>
      <c r="P101" s="21"/>
      <c r="Q101" s="21">
        <f t="shared" si="9"/>
        <v>245.89999999999998</v>
      </c>
    </row>
    <row r="102" spans="1:17" s="4" customFormat="1">
      <c r="A102" s="1" t="s">
        <v>117</v>
      </c>
      <c r="B102" s="10" t="s">
        <v>118</v>
      </c>
      <c r="C102" s="10" t="s">
        <v>225</v>
      </c>
      <c r="D102" s="66"/>
      <c r="E102" s="21">
        <v>0</v>
      </c>
      <c r="F102" s="21">
        <v>2500</v>
      </c>
      <c r="G102" s="21">
        <v>5000</v>
      </c>
      <c r="H102" s="21">
        <v>0</v>
      </c>
      <c r="I102" s="21">
        <v>2500</v>
      </c>
      <c r="J102" s="21">
        <v>2500</v>
      </c>
      <c r="K102" s="21">
        <v>2500</v>
      </c>
      <c r="L102" s="21">
        <v>5000</v>
      </c>
      <c r="M102" s="21">
        <v>0</v>
      </c>
      <c r="N102" s="21">
        <v>2500</v>
      </c>
      <c r="O102" s="21">
        <v>2500</v>
      </c>
      <c r="P102" s="21">
        <v>2500</v>
      </c>
      <c r="Q102" s="21">
        <f t="shared" si="9"/>
        <v>27500</v>
      </c>
    </row>
    <row r="103" spans="1:17" s="4" customFormat="1" hidden="1">
      <c r="A103" s="1" t="s">
        <v>119</v>
      </c>
      <c r="B103" s="10" t="s">
        <v>120</v>
      </c>
      <c r="C103" s="13"/>
      <c r="D103" s="69"/>
      <c r="E103" s="21">
        <v>0</v>
      </c>
      <c r="F103" s="21"/>
      <c r="G103" s="21"/>
      <c r="H103" s="21">
        <v>0</v>
      </c>
      <c r="I103" s="21"/>
      <c r="J103" s="21"/>
      <c r="K103" s="21"/>
      <c r="L103" s="21"/>
      <c r="M103" s="21"/>
      <c r="N103" s="21"/>
      <c r="O103" s="21"/>
      <c r="P103" s="21"/>
      <c r="Q103" s="21">
        <f t="shared" si="9"/>
        <v>0</v>
      </c>
    </row>
    <row r="104" spans="1:17" s="4" customFormat="1">
      <c r="A104" s="1" t="s">
        <v>121</v>
      </c>
      <c r="B104" s="10" t="s">
        <v>188</v>
      </c>
      <c r="C104" s="13"/>
      <c r="D104" s="69"/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3180</v>
      </c>
      <c r="N104" s="21">
        <v>3180</v>
      </c>
      <c r="O104" s="21">
        <v>0</v>
      </c>
      <c r="P104" s="21"/>
      <c r="Q104" s="21">
        <f t="shared" si="9"/>
        <v>6360</v>
      </c>
    </row>
    <row r="105" spans="1:17" s="4" customFormat="1">
      <c r="A105" s="1" t="s">
        <v>122</v>
      </c>
      <c r="B105" s="10" t="s">
        <v>123</v>
      </c>
      <c r="C105" s="10" t="s">
        <v>223</v>
      </c>
      <c r="D105" s="66">
        <v>4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78061.48</v>
      </c>
      <c r="K105" s="21">
        <v>238242.09000000003</v>
      </c>
      <c r="L105" s="21">
        <v>0</v>
      </c>
      <c r="M105" s="21">
        <v>45583.23</v>
      </c>
      <c r="N105" s="21">
        <v>61194.96</v>
      </c>
      <c r="O105" s="21">
        <v>0</v>
      </c>
      <c r="P105" s="21"/>
      <c r="Q105" s="21">
        <f t="shared" si="9"/>
        <v>423081.76</v>
      </c>
    </row>
    <row r="106" spans="1:17" s="4" customFormat="1">
      <c r="A106" s="1" t="s">
        <v>124</v>
      </c>
      <c r="B106" s="10" t="s">
        <v>125</v>
      </c>
      <c r="C106" s="10" t="s">
        <v>223</v>
      </c>
      <c r="D106" s="66"/>
      <c r="E106" s="21">
        <v>0</v>
      </c>
      <c r="F106" s="21">
        <v>0</v>
      </c>
      <c r="G106" s="21">
        <v>0</v>
      </c>
      <c r="H106" s="21">
        <v>3370</v>
      </c>
      <c r="I106" s="21">
        <v>6755</v>
      </c>
      <c r="J106" s="21">
        <v>1250</v>
      </c>
      <c r="K106" s="21">
        <v>1250</v>
      </c>
      <c r="L106" s="21">
        <v>1250</v>
      </c>
      <c r="M106" s="21">
        <v>1590</v>
      </c>
      <c r="N106" s="21">
        <v>9750</v>
      </c>
      <c r="O106" s="21">
        <v>1250</v>
      </c>
      <c r="P106" s="21">
        <v>13016</v>
      </c>
      <c r="Q106" s="21">
        <f t="shared" ref="Q106:Q119" si="10">SUM(E106:P106)</f>
        <v>39481</v>
      </c>
    </row>
    <row r="107" spans="1:17" s="4" customFormat="1" ht="13.5" customHeight="1">
      <c r="A107" s="1" t="s">
        <v>126</v>
      </c>
      <c r="B107" s="10" t="s">
        <v>127</v>
      </c>
      <c r="C107" s="10" t="s">
        <v>223</v>
      </c>
      <c r="D107" s="66"/>
      <c r="E107" s="21">
        <v>0</v>
      </c>
      <c r="F107" s="21">
        <v>0</v>
      </c>
      <c r="G107" s="21">
        <v>13282.5</v>
      </c>
      <c r="H107" s="21">
        <v>0</v>
      </c>
      <c r="I107" s="21">
        <v>0</v>
      </c>
      <c r="J107" s="21">
        <v>0</v>
      </c>
      <c r="K107" s="21">
        <v>2649.5</v>
      </c>
      <c r="L107" s="21">
        <v>415.4</v>
      </c>
      <c r="M107" s="21">
        <v>0</v>
      </c>
      <c r="N107" s="21">
        <v>13282.5</v>
      </c>
      <c r="O107" s="21">
        <v>850</v>
      </c>
      <c r="P107" s="21"/>
      <c r="Q107" s="21">
        <f t="shared" si="10"/>
        <v>30479.9</v>
      </c>
    </row>
    <row r="108" spans="1:17" s="4" customFormat="1">
      <c r="A108" s="1"/>
      <c r="B108" s="10" t="s">
        <v>197</v>
      </c>
      <c r="C108" s="13"/>
      <c r="D108" s="69"/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/>
      <c r="L108" s="21"/>
      <c r="M108" s="21">
        <v>0</v>
      </c>
      <c r="N108" s="21">
        <v>0</v>
      </c>
      <c r="O108" s="21">
        <v>634.94000000000005</v>
      </c>
      <c r="P108" s="21"/>
      <c r="Q108" s="21">
        <f t="shared" si="10"/>
        <v>634.94000000000005</v>
      </c>
    </row>
    <row r="109" spans="1:17" s="4" customFormat="1">
      <c r="A109" s="1" t="s">
        <v>128</v>
      </c>
      <c r="B109" s="10" t="s">
        <v>129</v>
      </c>
      <c r="C109" s="10" t="s">
        <v>223</v>
      </c>
      <c r="D109" s="66"/>
      <c r="E109" s="21">
        <v>16501</v>
      </c>
      <c r="F109" s="21">
        <v>3570.61</v>
      </c>
      <c r="G109" s="21">
        <v>27855.82</v>
      </c>
      <c r="H109" s="21">
        <v>16552.96</v>
      </c>
      <c r="I109" s="21">
        <v>70055.520000000004</v>
      </c>
      <c r="J109" s="21">
        <v>72091.64</v>
      </c>
      <c r="K109" s="21">
        <v>198338.81</v>
      </c>
      <c r="L109" s="21">
        <v>2315.0499999999997</v>
      </c>
      <c r="M109" s="21">
        <v>35621.599999999999</v>
      </c>
      <c r="N109" s="21">
        <v>81193.600000000006</v>
      </c>
      <c r="O109" s="21">
        <v>38830.600000000006</v>
      </c>
      <c r="P109" s="21">
        <v>23113.200000000001</v>
      </c>
      <c r="Q109" s="21">
        <f t="shared" si="10"/>
        <v>586040.40999999992</v>
      </c>
    </row>
    <row r="110" spans="1:17" s="4" customFormat="1">
      <c r="A110" s="1" t="s">
        <v>130</v>
      </c>
      <c r="B110" s="10" t="s">
        <v>131</v>
      </c>
      <c r="C110" s="10" t="s">
        <v>223</v>
      </c>
      <c r="D110" s="66">
        <v>5</v>
      </c>
      <c r="E110" s="21">
        <v>600</v>
      </c>
      <c r="F110" s="21">
        <v>24733.96</v>
      </c>
      <c r="G110" s="21">
        <v>30585.489999999998</v>
      </c>
      <c r="H110" s="21">
        <v>795</v>
      </c>
      <c r="I110" s="21">
        <v>7909.38</v>
      </c>
      <c r="J110" s="21">
        <v>7170</v>
      </c>
      <c r="K110" s="21">
        <v>113167.92</v>
      </c>
      <c r="L110" s="21">
        <v>125297.45</v>
      </c>
      <c r="M110" s="21">
        <v>43236.81</v>
      </c>
      <c r="N110" s="21">
        <v>172178.53</v>
      </c>
      <c r="O110" s="21">
        <v>735</v>
      </c>
      <c r="P110" s="21">
        <v>121046.75</v>
      </c>
      <c r="Q110" s="21">
        <f t="shared" si="10"/>
        <v>647456.29</v>
      </c>
    </row>
    <row r="111" spans="1:17" s="4" customFormat="1">
      <c r="A111" s="1" t="s">
        <v>162</v>
      </c>
      <c r="B111" s="10" t="s">
        <v>163</v>
      </c>
      <c r="C111" s="10" t="s">
        <v>223</v>
      </c>
      <c r="D111" s="66">
        <v>6</v>
      </c>
      <c r="E111" s="21">
        <v>0</v>
      </c>
      <c r="F111" s="21">
        <v>0</v>
      </c>
      <c r="G111" s="21">
        <v>39856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39856</v>
      </c>
      <c r="O111" s="21">
        <v>0</v>
      </c>
      <c r="P111" s="21"/>
      <c r="Q111" s="21">
        <f t="shared" si="10"/>
        <v>79712</v>
      </c>
    </row>
    <row r="112" spans="1:17" s="4" customFormat="1">
      <c r="A112" s="1" t="s">
        <v>132</v>
      </c>
      <c r="B112" s="10" t="s">
        <v>164</v>
      </c>
      <c r="C112" s="10" t="s">
        <v>223</v>
      </c>
      <c r="D112" s="66"/>
      <c r="E112" s="21">
        <v>150</v>
      </c>
      <c r="F112" s="21">
        <v>360</v>
      </c>
      <c r="G112" s="21">
        <v>11361.470000000001</v>
      </c>
      <c r="H112" s="21">
        <v>159</v>
      </c>
      <c r="I112" s="21">
        <v>3600</v>
      </c>
      <c r="J112" s="21">
        <v>686.24</v>
      </c>
      <c r="K112" s="21">
        <v>680</v>
      </c>
      <c r="L112" s="21">
        <v>21131.54</v>
      </c>
      <c r="M112" s="21">
        <v>1800</v>
      </c>
      <c r="N112" s="21">
        <v>4829.34</v>
      </c>
      <c r="O112" s="21">
        <v>2600</v>
      </c>
      <c r="P112" s="21">
        <v>3520</v>
      </c>
      <c r="Q112" s="21">
        <f t="shared" si="10"/>
        <v>50877.59</v>
      </c>
    </row>
    <row r="113" spans="1:17" s="4" customFormat="1">
      <c r="A113" s="1" t="s">
        <v>133</v>
      </c>
      <c r="B113" s="10" t="s">
        <v>134</v>
      </c>
      <c r="C113" s="10" t="s">
        <v>223</v>
      </c>
      <c r="D113" s="66">
        <v>7</v>
      </c>
      <c r="E113" s="21">
        <v>507019.45</v>
      </c>
      <c r="F113" s="21">
        <v>126923.50000000001</v>
      </c>
      <c r="G113" s="21">
        <v>152242.23999999999</v>
      </c>
      <c r="H113" s="21">
        <v>587114.22</v>
      </c>
      <c r="I113" s="21">
        <v>564844.54999999981</v>
      </c>
      <c r="J113" s="21">
        <v>83936.11</v>
      </c>
      <c r="K113" s="21">
        <v>112786.79</v>
      </c>
      <c r="L113" s="21">
        <v>279323.56999999995</v>
      </c>
      <c r="M113" s="21">
        <v>88478.78</v>
      </c>
      <c r="N113" s="21">
        <v>318108.47000000003</v>
      </c>
      <c r="O113" s="21">
        <v>32534.039999999994</v>
      </c>
      <c r="P113" s="21">
        <v>112132.09</v>
      </c>
      <c r="Q113" s="21">
        <f t="shared" si="10"/>
        <v>2965443.8099999996</v>
      </c>
    </row>
    <row r="114" spans="1:17" s="4" customFormat="1">
      <c r="A114" s="1" t="s">
        <v>135</v>
      </c>
      <c r="B114" s="10" t="s">
        <v>136</v>
      </c>
      <c r="C114" s="10" t="s">
        <v>223</v>
      </c>
      <c r="D114" s="66"/>
      <c r="E114" s="21">
        <v>14121</v>
      </c>
      <c r="F114" s="21">
        <v>93433.76</v>
      </c>
      <c r="G114" s="21">
        <v>28656.870000000003</v>
      </c>
      <c r="H114" s="21">
        <v>44126.149999999994</v>
      </c>
      <c r="I114" s="21">
        <v>6381</v>
      </c>
      <c r="J114" s="21">
        <v>240322.99000000002</v>
      </c>
      <c r="K114" s="21">
        <v>130078.82</v>
      </c>
      <c r="L114" s="21">
        <v>55397</v>
      </c>
      <c r="M114" s="21">
        <v>9073.91</v>
      </c>
      <c r="N114" s="21">
        <v>57886.95</v>
      </c>
      <c r="O114" s="21">
        <v>9851.26</v>
      </c>
      <c r="P114" s="21">
        <v>28005.52</v>
      </c>
      <c r="Q114" s="21">
        <f t="shared" si="10"/>
        <v>717335.2300000001</v>
      </c>
    </row>
    <row r="115" spans="1:17" s="4" customFormat="1">
      <c r="A115" s="1"/>
      <c r="B115" s="10" t="s">
        <v>183</v>
      </c>
      <c r="C115" s="10" t="s">
        <v>223</v>
      </c>
      <c r="D115" s="66"/>
      <c r="E115" s="21">
        <v>0</v>
      </c>
      <c r="F115" s="21">
        <v>0</v>
      </c>
      <c r="G115" s="21">
        <v>0</v>
      </c>
      <c r="H115" s="21">
        <v>0</v>
      </c>
      <c r="I115" s="21">
        <v>6301.15</v>
      </c>
      <c r="J115" s="21">
        <v>0</v>
      </c>
      <c r="K115" s="21">
        <v>0</v>
      </c>
      <c r="L115" s="21">
        <v>0</v>
      </c>
      <c r="M115" s="21">
        <v>0</v>
      </c>
      <c r="N115" s="21">
        <v>6607.86</v>
      </c>
      <c r="O115" s="21">
        <v>0</v>
      </c>
      <c r="P115" s="21"/>
      <c r="Q115" s="21">
        <f t="shared" si="10"/>
        <v>12909.009999999998</v>
      </c>
    </row>
    <row r="116" spans="1:17" s="4" customFormat="1">
      <c r="A116" s="1"/>
      <c r="B116" s="10" t="s">
        <v>173</v>
      </c>
      <c r="C116" s="10" t="s">
        <v>216</v>
      </c>
      <c r="D116" s="66"/>
      <c r="E116" s="21">
        <v>0</v>
      </c>
      <c r="F116" s="21">
        <v>0</v>
      </c>
      <c r="G116" s="21">
        <v>0</v>
      </c>
      <c r="H116" s="21">
        <v>0</v>
      </c>
      <c r="I116" s="21">
        <v>50000</v>
      </c>
      <c r="J116" s="21">
        <v>0</v>
      </c>
      <c r="K116" s="21">
        <v>0</v>
      </c>
      <c r="L116" s="21">
        <v>0</v>
      </c>
      <c r="M116" s="21">
        <v>0</v>
      </c>
      <c r="N116" s="21"/>
      <c r="O116" s="21">
        <v>0</v>
      </c>
      <c r="P116" s="21"/>
      <c r="Q116" s="21">
        <f t="shared" si="10"/>
        <v>50000</v>
      </c>
    </row>
    <row r="117" spans="1:17" s="4" customFormat="1" ht="25.5">
      <c r="A117" s="1"/>
      <c r="B117" s="59" t="s">
        <v>237</v>
      </c>
      <c r="C117" s="10"/>
      <c r="D117" s="66"/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6985.3500000000013</v>
      </c>
      <c r="O117" s="21">
        <v>84679.53</v>
      </c>
      <c r="P117" s="21">
        <v>0</v>
      </c>
      <c r="Q117" s="21">
        <f t="shared" si="10"/>
        <v>91664.88</v>
      </c>
    </row>
    <row r="118" spans="1:17" s="4" customFormat="1">
      <c r="A118" s="1"/>
      <c r="B118" s="59" t="s">
        <v>241</v>
      </c>
      <c r="C118" s="10"/>
      <c r="D118" s="66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>
        <f t="shared" si="10"/>
        <v>0</v>
      </c>
    </row>
    <row r="119" spans="1:17" s="4" customFormat="1">
      <c r="A119" s="1"/>
      <c r="B119" s="10" t="s">
        <v>231</v>
      </c>
      <c r="C119" s="10" t="s">
        <v>222</v>
      </c>
      <c r="D119" s="66"/>
      <c r="E119" s="38">
        <v>402200</v>
      </c>
      <c r="F119" s="38">
        <v>196346</v>
      </c>
      <c r="G119" s="38">
        <v>42096</v>
      </c>
      <c r="H119" s="38">
        <v>12501.4</v>
      </c>
      <c r="I119" s="38">
        <v>47435</v>
      </c>
      <c r="J119" s="38">
        <v>0</v>
      </c>
      <c r="K119" s="38">
        <v>0</v>
      </c>
      <c r="L119" s="38">
        <v>9850</v>
      </c>
      <c r="M119" s="38">
        <v>0</v>
      </c>
      <c r="N119" s="38">
        <v>0</v>
      </c>
      <c r="O119" s="38">
        <v>3100</v>
      </c>
      <c r="P119" s="38">
        <v>84.8</v>
      </c>
      <c r="Q119" s="38">
        <f t="shared" si="10"/>
        <v>713613.20000000007</v>
      </c>
    </row>
    <row r="120" spans="1:17" s="4" customFormat="1">
      <c r="A120" s="1"/>
      <c r="B120" s="10"/>
      <c r="C120" s="10"/>
      <c r="D120" s="66"/>
      <c r="E120" s="22">
        <f t="shared" ref="E120:Q120" si="11">SUM(E92:E119)</f>
        <v>948311.08</v>
      </c>
      <c r="F120" s="22">
        <f t="shared" si="11"/>
        <v>475542.88</v>
      </c>
      <c r="G120" s="22">
        <f t="shared" si="11"/>
        <v>444477.58999999997</v>
      </c>
      <c r="H120" s="22">
        <f t="shared" si="11"/>
        <v>733296.35</v>
      </c>
      <c r="I120" s="22">
        <f t="shared" si="11"/>
        <v>851998.95999999985</v>
      </c>
      <c r="J120" s="22">
        <f t="shared" si="11"/>
        <v>508215.63</v>
      </c>
      <c r="K120" s="22">
        <f t="shared" si="11"/>
        <v>848806.72</v>
      </c>
      <c r="L120" s="22">
        <f t="shared" si="11"/>
        <v>545128.54999999993</v>
      </c>
      <c r="M120" s="22">
        <f t="shared" si="11"/>
        <v>364506.49000000005</v>
      </c>
      <c r="N120" s="22">
        <f t="shared" si="11"/>
        <v>852813.44</v>
      </c>
      <c r="O120" s="22">
        <f t="shared" si="11"/>
        <v>244136.79</v>
      </c>
      <c r="P120" s="22">
        <f>SUM(P92:P119)</f>
        <v>350177.3</v>
      </c>
      <c r="Q120" s="22">
        <f t="shared" si="11"/>
        <v>7167411.7799999993</v>
      </c>
    </row>
    <row r="121" spans="1:17" s="4" customFormat="1">
      <c r="A121" s="1"/>
      <c r="B121" s="10"/>
      <c r="C121" s="10"/>
      <c r="D121" s="66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</row>
    <row r="122" spans="1:17" s="4" customFormat="1">
      <c r="A122" s="1"/>
      <c r="B122" s="33" t="s">
        <v>238</v>
      </c>
      <c r="C122" s="10"/>
      <c r="D122" s="66"/>
      <c r="E122" s="21">
        <f>E72+E80+E90+E120</f>
        <v>1080700.99</v>
      </c>
      <c r="F122" s="21">
        <f t="shared" ref="F122:O122" si="12">F72+F80+F90+F120</f>
        <v>646928.26</v>
      </c>
      <c r="G122" s="21">
        <f t="shared" si="12"/>
        <v>1880590.5299999998</v>
      </c>
      <c r="H122" s="21">
        <f t="shared" si="12"/>
        <v>890591.17999999993</v>
      </c>
      <c r="I122" s="21">
        <f t="shared" si="12"/>
        <v>992267.1599999998</v>
      </c>
      <c r="J122" s="21">
        <f t="shared" si="12"/>
        <v>715689.65</v>
      </c>
      <c r="K122" s="21">
        <f t="shared" si="12"/>
        <v>986088.67999999993</v>
      </c>
      <c r="L122" s="21">
        <f t="shared" si="12"/>
        <v>2191223.71</v>
      </c>
      <c r="M122" s="21">
        <f t="shared" si="12"/>
        <v>592505.5</v>
      </c>
      <c r="N122" s="21">
        <f t="shared" si="12"/>
        <v>985069.47</v>
      </c>
      <c r="O122" s="21">
        <f t="shared" si="12"/>
        <v>383864.94</v>
      </c>
      <c r="P122" s="21">
        <f>P72+P80+P90+P120</f>
        <v>560291.10999999987</v>
      </c>
      <c r="Q122" s="21">
        <f>Q72+Q80+Q90+Q120</f>
        <v>11905811.18</v>
      </c>
    </row>
    <row r="123" spans="1:17" s="4" customFormat="1">
      <c r="A123" s="1" t="s">
        <v>153</v>
      </c>
      <c r="B123" s="10"/>
      <c r="C123" s="10"/>
      <c r="D123" s="66"/>
      <c r="E123" s="23"/>
      <c r="F123" s="23"/>
      <c r="G123" s="23"/>
      <c r="H123" s="23"/>
      <c r="I123" s="37"/>
      <c r="J123" s="37"/>
      <c r="K123" s="37"/>
      <c r="L123" s="37"/>
      <c r="M123" s="37"/>
      <c r="N123" s="23"/>
      <c r="O123" s="23"/>
      <c r="P123" s="23"/>
      <c r="Q123" s="23">
        <f>SUM(E123:P123)</f>
        <v>0</v>
      </c>
    </row>
    <row r="124" spans="1:17" s="4" customFormat="1">
      <c r="A124" s="1"/>
      <c r="B124" s="33" t="s">
        <v>310</v>
      </c>
      <c r="C124" s="10"/>
      <c r="D124" s="66"/>
      <c r="E124" s="21">
        <f t="shared" ref="E124:Q124" si="13">E24-E122</f>
        <v>461314.94999999925</v>
      </c>
      <c r="F124" s="21">
        <f t="shared" si="13"/>
        <v>143947.28999999922</v>
      </c>
      <c r="G124" s="21">
        <f t="shared" si="13"/>
        <v>266856.75999999931</v>
      </c>
      <c r="H124" s="21">
        <f t="shared" si="13"/>
        <v>109365.57999999938</v>
      </c>
      <c r="I124" s="21">
        <f t="shared" si="13"/>
        <v>117108.41999999958</v>
      </c>
      <c r="J124" s="21">
        <f t="shared" si="13"/>
        <v>401418.76999999944</v>
      </c>
      <c r="K124" s="21">
        <f t="shared" si="13"/>
        <v>456780.08999999962</v>
      </c>
      <c r="L124" s="21">
        <f t="shared" si="13"/>
        <v>771756.37999999989</v>
      </c>
      <c r="M124" s="21">
        <f t="shared" si="13"/>
        <v>184250.87999999989</v>
      </c>
      <c r="N124" s="21">
        <f t="shared" si="13"/>
        <v>53761.409999999916</v>
      </c>
      <c r="O124" s="21">
        <f t="shared" si="13"/>
        <v>157896.46999999991</v>
      </c>
      <c r="P124" s="21">
        <f t="shared" si="13"/>
        <v>9005.3600000001024</v>
      </c>
      <c r="Q124" s="21">
        <f t="shared" si="13"/>
        <v>9005.359999999404</v>
      </c>
    </row>
    <row r="125" spans="1:17" s="4" customFormat="1">
      <c r="A125" s="1"/>
      <c r="B125" s="10"/>
      <c r="C125" s="10"/>
      <c r="D125" s="66"/>
      <c r="E125" s="21"/>
      <c r="F125" s="21"/>
      <c r="G125" s="21"/>
      <c r="H125" s="21"/>
      <c r="I125" s="24"/>
      <c r="J125" s="24"/>
      <c r="K125" s="24"/>
      <c r="L125" s="24"/>
      <c r="M125" s="24"/>
      <c r="N125" s="21"/>
      <c r="O125" s="21"/>
      <c r="P125" s="21"/>
      <c r="Q125" s="21"/>
    </row>
    <row r="126" spans="1:17" s="4" customFormat="1">
      <c r="A126" s="1"/>
      <c r="B126" s="39" t="s">
        <v>313</v>
      </c>
      <c r="C126" s="40"/>
      <c r="D126" s="70"/>
      <c r="E126" s="41"/>
      <c r="F126" s="41"/>
      <c r="G126" s="41"/>
      <c r="H126" s="41"/>
      <c r="I126" s="42"/>
      <c r="J126" s="42"/>
      <c r="K126" s="42"/>
      <c r="L126" s="42"/>
      <c r="M126" s="42"/>
      <c r="N126" s="41"/>
      <c r="O126" s="41"/>
      <c r="P126" s="41"/>
      <c r="Q126" s="41"/>
    </row>
    <row r="127" spans="1:17" s="4" customFormat="1">
      <c r="A127" s="1"/>
      <c r="B127" s="40" t="s">
        <v>194</v>
      </c>
      <c r="C127" s="40"/>
      <c r="D127" s="70"/>
      <c r="E127" s="41">
        <v>568698.52</v>
      </c>
      <c r="F127" s="41">
        <f t="shared" ref="F127:K127" si="14">E147</f>
        <v>297853.25</v>
      </c>
      <c r="G127" s="41">
        <f t="shared" si="14"/>
        <v>4275.6200000001118</v>
      </c>
      <c r="H127" s="41">
        <f>G147</f>
        <v>1158643.92</v>
      </c>
      <c r="I127" s="41">
        <f>H147</f>
        <v>71764.589999999851</v>
      </c>
      <c r="J127" s="41">
        <f>I147</f>
        <v>74412.739999999758</v>
      </c>
      <c r="K127" s="41">
        <f t="shared" si="14"/>
        <v>-328660.7100000002</v>
      </c>
      <c r="L127" s="41">
        <f>K147</f>
        <v>5526.7999999998137</v>
      </c>
      <c r="M127" s="41">
        <f>L147</f>
        <v>-713652.12000000011</v>
      </c>
      <c r="N127" s="41">
        <f>M147</f>
        <v>-75076.270000000135</v>
      </c>
      <c r="O127" s="41">
        <f>N147</f>
        <v>3452.0199999999022</v>
      </c>
      <c r="P127" s="41">
        <f>O147</f>
        <v>-48302.69000000009</v>
      </c>
      <c r="Q127" s="41">
        <f>E127</f>
        <v>568698.52</v>
      </c>
    </row>
    <row r="128" spans="1:17" s="4" customFormat="1">
      <c r="A128" s="1"/>
      <c r="B128" s="44"/>
      <c r="C128" s="40"/>
      <c r="D128" s="70"/>
      <c r="E128" s="41"/>
      <c r="F128" s="41"/>
      <c r="G128" s="41"/>
      <c r="H128" s="41"/>
      <c r="I128" s="42"/>
      <c r="J128" s="42"/>
      <c r="K128" s="42"/>
      <c r="L128" s="42"/>
      <c r="M128" s="42"/>
      <c r="N128" s="41"/>
      <c r="O128" s="41"/>
      <c r="P128" s="41"/>
      <c r="Q128" s="41"/>
    </row>
    <row r="129" spans="1:17">
      <c r="B129" s="40" t="s">
        <v>314</v>
      </c>
      <c r="C129" s="40"/>
      <c r="D129" s="70"/>
      <c r="E129" s="41">
        <v>0</v>
      </c>
      <c r="F129" s="41">
        <v>0</v>
      </c>
      <c r="G129" s="41">
        <v>2070000</v>
      </c>
      <c r="H129" s="41">
        <v>97251.53</v>
      </c>
      <c r="I129" s="45">
        <v>0</v>
      </c>
      <c r="J129" s="45">
        <v>0</v>
      </c>
      <c r="K129" s="45">
        <v>2650000</v>
      </c>
      <c r="L129" s="45">
        <v>0</v>
      </c>
      <c r="M129" s="45">
        <v>800000</v>
      </c>
      <c r="N129" s="45"/>
      <c r="O129" s="45"/>
      <c r="P129" s="45"/>
      <c r="Q129" s="41">
        <f>SUM(E129:P129)</f>
        <v>5617251.5299999993</v>
      </c>
    </row>
    <row r="130" spans="1:17">
      <c r="B130" s="40" t="s">
        <v>195</v>
      </c>
      <c r="C130" s="40"/>
      <c r="D130" s="70"/>
      <c r="E130" s="41">
        <v>0</v>
      </c>
      <c r="F130" s="41">
        <v>1900000</v>
      </c>
      <c r="G130" s="41">
        <v>0</v>
      </c>
      <c r="H130" s="41">
        <v>0</v>
      </c>
      <c r="I130" s="45">
        <v>700000</v>
      </c>
      <c r="J130" s="45">
        <v>595000</v>
      </c>
      <c r="K130" s="45">
        <v>260000</v>
      </c>
      <c r="L130" s="45">
        <v>0</v>
      </c>
      <c r="M130" s="45">
        <v>710000</v>
      </c>
      <c r="N130" s="45">
        <v>735000</v>
      </c>
      <c r="O130" s="45">
        <v>150000</v>
      </c>
      <c r="P130" s="45">
        <v>60000</v>
      </c>
      <c r="Q130" s="41">
        <f>SUM(E130:P130)</f>
        <v>5110000</v>
      </c>
    </row>
    <row r="131" spans="1:17">
      <c r="B131" s="40"/>
      <c r="C131" s="40"/>
      <c r="D131" s="70"/>
      <c r="E131" s="41"/>
      <c r="F131" s="41"/>
      <c r="G131" s="41"/>
      <c r="H131" s="41"/>
      <c r="I131" s="45"/>
      <c r="J131" s="45"/>
      <c r="K131" s="45"/>
      <c r="L131" s="45"/>
      <c r="M131" s="45"/>
      <c r="N131" s="45"/>
      <c r="O131" s="45"/>
      <c r="P131" s="45"/>
      <c r="Q131" s="41"/>
    </row>
    <row r="132" spans="1:17">
      <c r="B132" s="40" t="s">
        <v>239</v>
      </c>
      <c r="C132" s="40"/>
      <c r="D132" s="70"/>
      <c r="E132" s="41"/>
      <c r="F132" s="41"/>
      <c r="G132" s="41"/>
      <c r="H132" s="41"/>
      <c r="I132" s="45"/>
      <c r="J132" s="45"/>
      <c r="K132" s="45"/>
      <c r="L132" s="45"/>
      <c r="M132" s="45"/>
      <c r="N132" s="45"/>
      <c r="O132" s="45"/>
      <c r="P132" s="45"/>
      <c r="Q132" s="41"/>
    </row>
    <row r="133" spans="1:17" s="4" customFormat="1">
      <c r="A133" s="1"/>
      <c r="B133" s="40" t="s">
        <v>196</v>
      </c>
      <c r="C133" s="40"/>
      <c r="D133" s="70"/>
      <c r="E133" s="41">
        <v>0</v>
      </c>
      <c r="F133" s="41">
        <v>1880000</v>
      </c>
      <c r="G133" s="41">
        <v>200000</v>
      </c>
      <c r="H133" s="41">
        <v>800000</v>
      </c>
      <c r="I133" s="42">
        <v>0</v>
      </c>
      <c r="J133" s="42">
        <v>0</v>
      </c>
      <c r="K133" s="42">
        <v>2400000</v>
      </c>
      <c r="L133" s="42">
        <v>0</v>
      </c>
      <c r="M133" s="42">
        <v>700000</v>
      </c>
      <c r="N133" s="41">
        <v>0</v>
      </c>
      <c r="O133" s="41">
        <v>0</v>
      </c>
      <c r="P133" s="41">
        <v>0</v>
      </c>
      <c r="Q133" s="41">
        <f>SUM(E133:P133)</f>
        <v>5980000</v>
      </c>
    </row>
    <row r="134" spans="1:17" s="4" customFormat="1">
      <c r="A134" s="1"/>
      <c r="B134" s="40"/>
      <c r="C134" s="40"/>
      <c r="D134" s="70"/>
      <c r="E134" s="41"/>
      <c r="F134" s="41"/>
      <c r="G134" s="41"/>
      <c r="H134" s="41"/>
      <c r="I134" s="42"/>
      <c r="J134" s="42"/>
      <c r="K134" s="42"/>
      <c r="L134" s="42"/>
      <c r="M134" s="42"/>
      <c r="N134" s="41"/>
      <c r="O134" s="41"/>
      <c r="P134" s="41"/>
      <c r="Q134" s="41"/>
    </row>
    <row r="135" spans="1:17" s="4" customFormat="1">
      <c r="A135" s="1"/>
      <c r="B135" s="39" t="s">
        <v>240</v>
      </c>
      <c r="C135" s="40"/>
      <c r="D135" s="70"/>
      <c r="E135" s="41"/>
      <c r="F135" s="41"/>
      <c r="G135" s="41"/>
      <c r="H135" s="41"/>
      <c r="I135" s="42"/>
      <c r="J135" s="42"/>
      <c r="K135" s="42"/>
      <c r="L135" s="42"/>
      <c r="M135" s="42"/>
      <c r="N135" s="41"/>
      <c r="O135" s="41"/>
      <c r="P135" s="41"/>
      <c r="Q135" s="41"/>
    </row>
    <row r="136" spans="1:17" s="4" customFormat="1">
      <c r="A136" s="1" t="s">
        <v>202</v>
      </c>
      <c r="B136" s="40" t="s">
        <v>203</v>
      </c>
      <c r="C136" s="40" t="s">
        <v>223</v>
      </c>
      <c r="D136" s="70"/>
      <c r="E136" s="41">
        <v>0</v>
      </c>
      <c r="F136" s="41">
        <v>319577.63</v>
      </c>
      <c r="G136" s="41">
        <v>0</v>
      </c>
      <c r="H136" s="41">
        <v>0</v>
      </c>
      <c r="I136" s="42">
        <v>0</v>
      </c>
      <c r="J136" s="42">
        <v>107915.56</v>
      </c>
      <c r="K136" s="42">
        <v>0</v>
      </c>
      <c r="L136" s="42">
        <v>0</v>
      </c>
      <c r="M136" s="42">
        <v>0</v>
      </c>
      <c r="N136" s="41">
        <v>0</v>
      </c>
      <c r="O136" s="41">
        <v>0</v>
      </c>
      <c r="P136" s="41">
        <v>0</v>
      </c>
      <c r="Q136" s="41">
        <f t="shared" ref="Q136:Q143" si="15">SUM(E136:P136)</f>
        <v>427493.19</v>
      </c>
    </row>
    <row r="137" spans="1:17" s="4" customFormat="1">
      <c r="A137" s="1"/>
      <c r="B137" s="40" t="s">
        <v>206</v>
      </c>
      <c r="C137" s="40" t="s">
        <v>223</v>
      </c>
      <c r="D137" s="70"/>
      <c r="E137" s="41">
        <v>0</v>
      </c>
      <c r="F137" s="41">
        <v>0</v>
      </c>
      <c r="G137" s="41">
        <v>715328.4</v>
      </c>
      <c r="H137" s="41">
        <v>251909</v>
      </c>
      <c r="I137" s="42">
        <v>87793.42</v>
      </c>
      <c r="J137" s="42">
        <v>365944.41000000003</v>
      </c>
      <c r="K137" s="42">
        <v>0</v>
      </c>
      <c r="L137" s="42">
        <v>3657</v>
      </c>
      <c r="M137" s="42">
        <v>0</v>
      </c>
      <c r="N137" s="41">
        <v>52101.19</v>
      </c>
      <c r="O137" s="41"/>
      <c r="P137" s="41">
        <v>3180</v>
      </c>
      <c r="Q137" s="41">
        <f t="shared" si="15"/>
        <v>1479913.42</v>
      </c>
    </row>
    <row r="138" spans="1:17" s="4" customFormat="1">
      <c r="A138" s="1"/>
      <c r="B138" s="40" t="s">
        <v>227</v>
      </c>
      <c r="C138" s="40"/>
      <c r="D138" s="70"/>
      <c r="E138" s="41">
        <v>0</v>
      </c>
      <c r="F138" s="41">
        <v>0</v>
      </c>
      <c r="G138" s="41">
        <v>0</v>
      </c>
      <c r="H138" s="41">
        <v>0</v>
      </c>
      <c r="I138" s="42">
        <v>0</v>
      </c>
      <c r="J138" s="42">
        <v>0</v>
      </c>
      <c r="K138" s="42">
        <v>0</v>
      </c>
      <c r="L138" s="42">
        <v>207760</v>
      </c>
      <c r="M138" s="42">
        <v>89040</v>
      </c>
      <c r="N138" s="41">
        <v>0</v>
      </c>
      <c r="O138" s="41">
        <v>0</v>
      </c>
      <c r="P138" s="41">
        <v>0</v>
      </c>
      <c r="Q138" s="41">
        <f t="shared" si="15"/>
        <v>296800</v>
      </c>
    </row>
    <row r="139" spans="1:17" s="4" customFormat="1">
      <c r="A139" s="1"/>
      <c r="B139" s="40" t="s">
        <v>186</v>
      </c>
      <c r="C139" s="40" t="s">
        <v>223</v>
      </c>
      <c r="D139" s="70"/>
      <c r="E139" s="41">
        <v>0</v>
      </c>
      <c r="F139" s="41">
        <v>0</v>
      </c>
      <c r="G139" s="41">
        <v>0</v>
      </c>
      <c r="H139" s="41">
        <v>109872.65</v>
      </c>
      <c r="I139" s="42">
        <v>436533.75</v>
      </c>
      <c r="J139" s="42">
        <v>0</v>
      </c>
      <c r="K139" s="42">
        <v>14224.92</v>
      </c>
      <c r="L139" s="42"/>
      <c r="M139" s="42">
        <v>0</v>
      </c>
      <c r="N139" s="41">
        <v>0</v>
      </c>
      <c r="O139" s="41">
        <v>0</v>
      </c>
      <c r="P139" s="41">
        <v>0</v>
      </c>
      <c r="Q139" s="41">
        <f t="shared" si="15"/>
        <v>560631.32000000007</v>
      </c>
    </row>
    <row r="140" spans="1:17" s="4" customFormat="1">
      <c r="A140" s="1"/>
      <c r="B140" s="40" t="s">
        <v>208</v>
      </c>
      <c r="C140" s="40" t="s">
        <v>223</v>
      </c>
      <c r="D140" s="70"/>
      <c r="E140" s="41">
        <v>75980.800000000003</v>
      </c>
      <c r="F140" s="41">
        <v>0</v>
      </c>
      <c r="G140" s="41">
        <v>303.3</v>
      </c>
      <c r="H140" s="41">
        <v>22349.210000000003</v>
      </c>
      <c r="I140" s="42">
        <v>176024.68000000002</v>
      </c>
      <c r="J140" s="42">
        <v>80635.3</v>
      </c>
      <c r="K140" s="42">
        <v>1988.17</v>
      </c>
      <c r="L140" s="42">
        <v>56985.599999999999</v>
      </c>
      <c r="M140" s="42">
        <v>95003.15</v>
      </c>
      <c r="N140" s="41">
        <v>133932</v>
      </c>
      <c r="O140" s="41">
        <v>150000</v>
      </c>
      <c r="P140" s="41">
        <v>9038.6200000000008</v>
      </c>
      <c r="Q140" s="41">
        <f t="shared" si="15"/>
        <v>802240.83</v>
      </c>
    </row>
    <row r="141" spans="1:17" s="4" customFormat="1">
      <c r="A141" s="1"/>
      <c r="B141" s="40" t="s">
        <v>213</v>
      </c>
      <c r="C141" s="40" t="s">
        <v>223</v>
      </c>
      <c r="D141" s="70"/>
      <c r="E141" s="41">
        <v>0</v>
      </c>
      <c r="F141" s="41">
        <v>0</v>
      </c>
      <c r="G141" s="41">
        <v>0</v>
      </c>
      <c r="H141" s="41">
        <v>0</v>
      </c>
      <c r="I141" s="42">
        <v>0</v>
      </c>
      <c r="J141" s="42">
        <v>9000</v>
      </c>
      <c r="K141" s="42">
        <v>165599.4</v>
      </c>
      <c r="L141" s="42">
        <v>450776.32000000001</v>
      </c>
      <c r="M141" s="42">
        <v>-9619</v>
      </c>
      <c r="N141" s="41">
        <v>150000</v>
      </c>
      <c r="O141" s="41">
        <v>0</v>
      </c>
      <c r="P141" s="41">
        <v>0</v>
      </c>
      <c r="Q141" s="41">
        <f t="shared" si="15"/>
        <v>765756.72</v>
      </c>
    </row>
    <row r="142" spans="1:17" s="4" customFormat="1">
      <c r="A142" s="1"/>
      <c r="B142" s="40" t="s">
        <v>210</v>
      </c>
      <c r="C142" s="40" t="s">
        <v>223</v>
      </c>
      <c r="D142" s="70"/>
      <c r="E142" s="41">
        <v>0</v>
      </c>
      <c r="F142" s="41">
        <v>0</v>
      </c>
      <c r="G142" s="41">
        <v>0</v>
      </c>
      <c r="H142" s="41">
        <v>0</v>
      </c>
      <c r="I142" s="42">
        <v>0</v>
      </c>
      <c r="J142" s="42">
        <v>434578.18</v>
      </c>
      <c r="K142" s="42">
        <v>0</v>
      </c>
      <c r="L142" s="42">
        <v>0</v>
      </c>
      <c r="M142" s="42">
        <v>0</v>
      </c>
      <c r="N142" s="41">
        <v>0</v>
      </c>
      <c r="O142" s="41">
        <v>0</v>
      </c>
      <c r="P142" s="41">
        <v>0</v>
      </c>
      <c r="Q142" s="41">
        <f t="shared" si="15"/>
        <v>434578.18</v>
      </c>
    </row>
    <row r="143" spans="1:17" s="4" customFormat="1">
      <c r="A143" s="1"/>
      <c r="B143" s="51" t="s">
        <v>187</v>
      </c>
      <c r="C143" s="40" t="s">
        <v>223</v>
      </c>
      <c r="D143" s="70"/>
      <c r="E143" s="41">
        <v>194864.47</v>
      </c>
      <c r="F143" s="41">
        <v>-6000</v>
      </c>
      <c r="G143" s="41">
        <v>0</v>
      </c>
      <c r="H143" s="41">
        <v>0</v>
      </c>
      <c r="I143" s="42">
        <v>-3000</v>
      </c>
      <c r="J143" s="42"/>
      <c r="K143" s="42">
        <v>-6000</v>
      </c>
      <c r="L143" s="42"/>
      <c r="M143" s="42">
        <v>-3000</v>
      </c>
      <c r="N143" s="42">
        <v>320438.52</v>
      </c>
      <c r="O143" s="41">
        <v>51754.71</v>
      </c>
      <c r="P143" s="41">
        <v>1422.16</v>
      </c>
      <c r="Q143" s="41">
        <f t="shared" si="15"/>
        <v>550479.86</v>
      </c>
    </row>
    <row r="144" spans="1:17" s="4" customFormat="1">
      <c r="A144" s="1"/>
      <c r="B144" s="46"/>
      <c r="C144" s="40"/>
      <c r="D144" s="70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38" s="4" customFormat="1">
      <c r="A145" s="1"/>
      <c r="B145" s="46" t="s">
        <v>312</v>
      </c>
      <c r="C145" s="40"/>
      <c r="D145" s="70"/>
      <c r="E145" s="41">
        <f t="shared" ref="E145:Q145" si="16">SUM(E135:E143)</f>
        <v>270845.27</v>
      </c>
      <c r="F145" s="41">
        <f t="shared" si="16"/>
        <v>313577.63</v>
      </c>
      <c r="G145" s="41">
        <f t="shared" si="16"/>
        <v>715631.70000000007</v>
      </c>
      <c r="H145" s="41">
        <f t="shared" si="16"/>
        <v>384130.86000000004</v>
      </c>
      <c r="I145" s="41">
        <f t="shared" si="16"/>
        <v>697351.85000000009</v>
      </c>
      <c r="J145" s="41">
        <f t="shared" si="16"/>
        <v>998073.45</v>
      </c>
      <c r="K145" s="41">
        <f t="shared" si="16"/>
        <v>175812.49</v>
      </c>
      <c r="L145" s="41">
        <f t="shared" si="16"/>
        <v>719178.91999999993</v>
      </c>
      <c r="M145" s="41">
        <f t="shared" si="16"/>
        <v>171424.15</v>
      </c>
      <c r="N145" s="41">
        <f t="shared" si="16"/>
        <v>656471.71</v>
      </c>
      <c r="O145" s="41">
        <f t="shared" si="16"/>
        <v>201754.71</v>
      </c>
      <c r="P145" s="41">
        <f t="shared" si="16"/>
        <v>13640.78</v>
      </c>
      <c r="Q145" s="43">
        <f t="shared" si="16"/>
        <v>5317893.5199999996</v>
      </c>
    </row>
    <row r="146" spans="1:38" s="4" customFormat="1">
      <c r="A146" s="1"/>
      <c r="B146" s="46"/>
      <c r="C146" s="40"/>
      <c r="D146" s="70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</row>
    <row r="147" spans="1:38" s="4" customFormat="1">
      <c r="A147" s="1"/>
      <c r="B147" s="46" t="s">
        <v>311</v>
      </c>
      <c r="C147" s="40"/>
      <c r="D147" s="70"/>
      <c r="E147" s="41">
        <f>E127+E129+E130-E145-E133</f>
        <v>297853.25</v>
      </c>
      <c r="F147" s="41">
        <f t="shared" ref="F147:Q147" si="17">F127+F129+F130-F145-F133</f>
        <v>4275.6200000001118</v>
      </c>
      <c r="G147" s="41">
        <f t="shared" si="17"/>
        <v>1158643.92</v>
      </c>
      <c r="H147" s="41">
        <f t="shared" si="17"/>
        <v>71764.589999999851</v>
      </c>
      <c r="I147" s="41">
        <f t="shared" si="17"/>
        <v>74412.739999999758</v>
      </c>
      <c r="J147" s="41">
        <f t="shared" si="17"/>
        <v>-328660.7100000002</v>
      </c>
      <c r="K147" s="41">
        <f t="shared" si="17"/>
        <v>5526.7999999998137</v>
      </c>
      <c r="L147" s="41">
        <f t="shared" si="17"/>
        <v>-713652.12000000011</v>
      </c>
      <c r="M147" s="41">
        <f t="shared" si="17"/>
        <v>-75076.270000000135</v>
      </c>
      <c r="N147" s="41">
        <f t="shared" si="17"/>
        <v>3452.0199999999022</v>
      </c>
      <c r="O147" s="41">
        <f t="shared" si="17"/>
        <v>-48302.69000000009</v>
      </c>
      <c r="P147" s="41">
        <f>P127+P129+P130-P145-P133</f>
        <v>-1943.4700000000903</v>
      </c>
      <c r="Q147" s="41">
        <f t="shared" si="17"/>
        <v>-1943.4700000006706</v>
      </c>
    </row>
    <row r="148" spans="1:38" s="4" customFormat="1">
      <c r="A148" s="1"/>
      <c r="B148" s="14"/>
      <c r="C148" s="10"/>
      <c r="D148" s="66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</row>
    <row r="149" spans="1:38" s="17" customFormat="1" ht="19.5" customHeight="1" thickBot="1">
      <c r="A149" s="15"/>
      <c r="B149" s="34" t="s">
        <v>174</v>
      </c>
      <c r="C149" s="16"/>
      <c r="D149" s="34"/>
      <c r="E149" s="25">
        <f t="shared" ref="E149:Q149" si="18">E124+E147</f>
        <v>759168.19999999925</v>
      </c>
      <c r="F149" s="25">
        <f t="shared" si="18"/>
        <v>148222.90999999933</v>
      </c>
      <c r="G149" s="25">
        <f t="shared" si="18"/>
        <v>1425500.6799999992</v>
      </c>
      <c r="H149" s="25">
        <f t="shared" si="18"/>
        <v>181130.16999999923</v>
      </c>
      <c r="I149" s="25">
        <f t="shared" si="18"/>
        <v>191521.15999999933</v>
      </c>
      <c r="J149" s="25">
        <f t="shared" si="18"/>
        <v>72758.059999999241</v>
      </c>
      <c r="K149" s="25">
        <f t="shared" si="18"/>
        <v>462306.88999999943</v>
      </c>
      <c r="L149" s="50">
        <f t="shared" si="18"/>
        <v>58104.259999999776</v>
      </c>
      <c r="M149" s="25">
        <f t="shared" si="18"/>
        <v>109174.60999999975</v>
      </c>
      <c r="N149" s="25">
        <f t="shared" si="18"/>
        <v>57213.429999999818</v>
      </c>
      <c r="O149" s="25">
        <f t="shared" si="18"/>
        <v>109593.77999999982</v>
      </c>
      <c r="P149" s="25">
        <f t="shared" si="18"/>
        <v>7061.8900000000122</v>
      </c>
      <c r="Q149" s="25">
        <f t="shared" si="18"/>
        <v>7061.8899999987334</v>
      </c>
    </row>
    <row r="150" spans="1:38" s="4" customFormat="1" ht="13.5" thickTop="1">
      <c r="A150" s="1"/>
      <c r="B150" s="1"/>
      <c r="C150" s="1"/>
      <c r="D150" s="71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1:38" hidden="1">
      <c r="B151" s="1" t="s">
        <v>169</v>
      </c>
      <c r="E151" s="18">
        <f>SUM(E28:E60,E62:E71)</f>
        <v>122793.20999999999</v>
      </c>
      <c r="F151" s="18">
        <f>SUM(F28:F60,F62:F71)</f>
        <v>169003.18</v>
      </c>
      <c r="H151" s="18">
        <f>SUM(H28:H60,H62:H71)</f>
        <v>130497.93000000001</v>
      </c>
      <c r="I151" s="18">
        <f>SUM(I28:I60,I62:I71)</f>
        <v>135449.1</v>
      </c>
      <c r="J151" s="18">
        <f>SUM(J28:J60,J62:J71)</f>
        <v>196250.62</v>
      </c>
      <c r="K151" s="18">
        <f>SUM(K28:K60,K62:K71)</f>
        <v>136964.35999999999</v>
      </c>
      <c r="L151" s="18">
        <f>SUM(L28:L60,L62:L71)</f>
        <v>145336.86000000002</v>
      </c>
      <c r="N151" s="18">
        <f>SUM(N28:N60,N62:N71)</f>
        <v>130700.98</v>
      </c>
      <c r="O151" s="18">
        <f>SUM(O28:O60,O62:O71)</f>
        <v>139728.15</v>
      </c>
      <c r="P151" s="18">
        <f>SUM(P28:P60,P62:P71)</f>
        <v>183204.60999999993</v>
      </c>
    </row>
    <row r="152" spans="1:38" hidden="1">
      <c r="B152" s="1" t="s">
        <v>170</v>
      </c>
      <c r="E152" s="18">
        <f>SUM(E92:E114)</f>
        <v>546111.07999999996</v>
      </c>
      <c r="F152" s="18">
        <f>SUM(F92:F114)</f>
        <v>279196.88</v>
      </c>
      <c r="H152" s="18">
        <f>SUM(H92:H114)</f>
        <v>720794.95</v>
      </c>
      <c r="I152" s="18">
        <f>SUM(I92:I114)</f>
        <v>748262.80999999982</v>
      </c>
      <c r="J152" s="18">
        <f>SUM(J92:J114)</f>
        <v>508215.63</v>
      </c>
      <c r="K152" s="18">
        <f>SUM(K92:K114)</f>
        <v>848806.72</v>
      </c>
      <c r="L152" s="18">
        <f>SUM(L92:L114)</f>
        <v>535278.54999999993</v>
      </c>
      <c r="N152" s="18">
        <f>SUM(N92:N114)</f>
        <v>839220.23</v>
      </c>
      <c r="O152" s="18">
        <f>SUM(O92:O114,O116)</f>
        <v>156357.26</v>
      </c>
      <c r="P152" s="18">
        <f>SUM(P92:P114,P116)</f>
        <v>350092.5</v>
      </c>
    </row>
    <row r="153" spans="1:38" hidden="1">
      <c r="B153" s="1" t="s">
        <v>184</v>
      </c>
      <c r="E153" s="18">
        <f>SUM(E83:E89)</f>
        <v>8299.7999999999993</v>
      </c>
      <c r="F153" s="18">
        <f>SUM(F83:F89)</f>
        <v>2099</v>
      </c>
      <c r="H153" s="18">
        <f>SUM(H83:H89)</f>
        <v>0</v>
      </c>
      <c r="I153" s="18">
        <f>SUM(I83:I89)</f>
        <v>4006.8</v>
      </c>
      <c r="J153" s="18">
        <f>SUM(J83:J89)</f>
        <v>0</v>
      </c>
      <c r="K153" s="18">
        <f>SUM(K83:K89)</f>
        <v>0</v>
      </c>
      <c r="L153" s="18">
        <f>SUM(L83:L89)</f>
        <v>0</v>
      </c>
      <c r="N153" s="18">
        <f>SUM(N83:N89)</f>
        <v>0</v>
      </c>
      <c r="O153" s="18">
        <f>SUM(O83:O89)</f>
        <v>0</v>
      </c>
      <c r="P153" s="18">
        <f>SUM(P83:P89)</f>
        <v>0</v>
      </c>
    </row>
    <row r="154" spans="1:38" hidden="1">
      <c r="B154" s="1" t="s">
        <v>168</v>
      </c>
      <c r="E154" s="18">
        <f t="shared" ref="E154:L154" si="19">SUM(E119)</f>
        <v>402200</v>
      </c>
      <c r="F154" s="18">
        <f t="shared" si="19"/>
        <v>196346</v>
      </c>
      <c r="H154" s="18">
        <f t="shared" si="19"/>
        <v>12501.4</v>
      </c>
      <c r="I154" s="18">
        <f t="shared" si="19"/>
        <v>47435</v>
      </c>
      <c r="J154" s="18">
        <f t="shared" si="19"/>
        <v>0</v>
      </c>
      <c r="K154" s="18">
        <f t="shared" si="19"/>
        <v>0</v>
      </c>
      <c r="L154" s="18">
        <f t="shared" si="19"/>
        <v>9850</v>
      </c>
      <c r="N154" s="18">
        <f>SUM(N119)</f>
        <v>0</v>
      </c>
      <c r="O154" s="18">
        <f>SUM(O119)</f>
        <v>3100</v>
      </c>
      <c r="P154" s="18">
        <f>SUM(P119)</f>
        <v>84.8</v>
      </c>
    </row>
    <row r="155" spans="1:38" hidden="1">
      <c r="Q155" s="30"/>
    </row>
    <row r="156" spans="1:38" hidden="1">
      <c r="N156" s="18">
        <f>N122+N145</f>
        <v>1641541.18</v>
      </c>
      <c r="O156" s="18">
        <f>O122+O145</f>
        <v>585619.65</v>
      </c>
      <c r="P156" s="18">
        <f>P122+P145</f>
        <v>573931.8899999999</v>
      </c>
      <c r="Q156" s="30"/>
    </row>
    <row r="157" spans="1:38" hidden="1">
      <c r="H157" s="30"/>
      <c r="Q157" s="30"/>
    </row>
    <row r="158" spans="1:38" hidden="1"/>
    <row r="159" spans="1:38" s="3" customFormat="1" hidden="1">
      <c r="A159" s="1"/>
      <c r="B159" s="1" t="s">
        <v>190</v>
      </c>
      <c r="C159" s="1"/>
      <c r="D159" s="71"/>
      <c r="E159" s="18">
        <v>2844242.6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30"/>
      <c r="Q159" s="18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</row>
    <row r="160" spans="1:38" hidden="1">
      <c r="B160" s="1" t="s">
        <v>191</v>
      </c>
      <c r="E160" s="18" t="e">
        <f>#REF!+#REF!+#REF!</f>
        <v>#REF!</v>
      </c>
    </row>
    <row r="161" spans="2:16" ht="13.5" hidden="1" thickBot="1">
      <c r="B161" s="1" t="s">
        <v>192</v>
      </c>
      <c r="E161" s="36" t="e">
        <f>E159-E160</f>
        <v>#REF!</v>
      </c>
      <c r="H161" s="30"/>
    </row>
    <row r="162" spans="2:16" hidden="1"/>
    <row r="163" spans="2:16" hidden="1"/>
    <row r="164" spans="2:16" hidden="1">
      <c r="N164" s="18">
        <v>1959203.7591933301</v>
      </c>
      <c r="O164" s="18">
        <v>2420631.7808333333</v>
      </c>
      <c r="P164" s="18">
        <v>1905669.4108333334</v>
      </c>
    </row>
    <row r="165" spans="2:16" hidden="1"/>
    <row r="166" spans="2:16" hidden="1">
      <c r="N166" s="18">
        <f>N156-N164</f>
        <v>-317662.57919333014</v>
      </c>
      <c r="O166" s="18">
        <f>O156-O164</f>
        <v>-1835012.1308333334</v>
      </c>
      <c r="P166" s="18">
        <f>P156-P164</f>
        <v>-1331737.5208333335</v>
      </c>
    </row>
    <row r="167" spans="2:16" hidden="1"/>
    <row r="168" spans="2:16" hidden="1"/>
    <row r="169" spans="2:16" hidden="1">
      <c r="N169" s="18">
        <f>N166-N167</f>
        <v>-317662.57919333014</v>
      </c>
      <c r="O169" s="18">
        <f>O166-O167</f>
        <v>-1835012.1308333334</v>
      </c>
      <c r="P169" s="18">
        <f>P166-P167</f>
        <v>-1331737.5208333335</v>
      </c>
    </row>
    <row r="170" spans="2:16" hidden="1"/>
    <row r="171" spans="2:16" hidden="1"/>
    <row r="175" spans="2:16">
      <c r="O175" s="52"/>
    </row>
  </sheetData>
  <autoFilter ref="B4:Q143" xr:uid="{00000000-0009-0000-0000-000001000000}"/>
  <mergeCells count="4">
    <mergeCell ref="B4:B5"/>
    <mergeCell ref="Q4:Q5"/>
    <mergeCell ref="D4:D5"/>
    <mergeCell ref="E5:P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61" orientation="portrait" r:id="rId1"/>
  <rowBreaks count="2" manualBreakCount="2">
    <brk id="47" min="1" max="15" man="1"/>
    <brk id="69" min="1" max="1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topLeftCell="A22" zoomScaleNormal="100" workbookViewId="0">
      <selection activeCell="B42" sqref="B42"/>
    </sheetView>
  </sheetViews>
  <sheetFormatPr defaultRowHeight="15.75"/>
  <cols>
    <col min="1" max="1" width="5.75" style="31" customWidth="1"/>
    <col min="2" max="2" width="37.375" style="48" bestFit="1" customWidth="1"/>
    <col min="3" max="3" width="11.5" style="48" customWidth="1"/>
    <col min="4" max="4" width="12" style="76" customWidth="1"/>
    <col min="5" max="5" width="58.5" style="31" customWidth="1"/>
    <col min="6" max="6" width="10.125" style="31" bestFit="1" customWidth="1"/>
    <col min="7" max="16384" width="9" style="31"/>
  </cols>
  <sheetData>
    <row r="1" spans="1:6">
      <c r="A1" s="32" t="s">
        <v>243</v>
      </c>
    </row>
    <row r="3" spans="1:6" s="72" customFormat="1">
      <c r="A3" s="72" t="s">
        <v>246</v>
      </c>
      <c r="B3" s="72" t="s">
        <v>248</v>
      </c>
      <c r="C3" s="125" t="s">
        <v>256</v>
      </c>
      <c r="D3" s="125"/>
      <c r="E3" s="77" t="s">
        <v>247</v>
      </c>
    </row>
    <row r="4" spans="1:6">
      <c r="A4" s="31" t="s">
        <v>244</v>
      </c>
      <c r="B4" s="73" t="s">
        <v>245</v>
      </c>
      <c r="D4" s="76">
        <v>12250</v>
      </c>
      <c r="E4" s="74" t="s">
        <v>249</v>
      </c>
      <c r="F4" s="53"/>
    </row>
    <row r="5" spans="1:6">
      <c r="B5" s="73"/>
      <c r="E5" s="74"/>
      <c r="F5" s="53"/>
    </row>
    <row r="6" spans="1:6" ht="31.5">
      <c r="A6" s="31" t="s">
        <v>250</v>
      </c>
      <c r="B6" s="73" t="s">
        <v>251</v>
      </c>
      <c r="D6" s="76">
        <v>2200</v>
      </c>
      <c r="E6" s="74" t="s">
        <v>253</v>
      </c>
      <c r="F6" s="53"/>
    </row>
    <row r="7" spans="1:6">
      <c r="B7" s="73"/>
      <c r="E7" s="74"/>
      <c r="F7" s="53"/>
    </row>
    <row r="8" spans="1:6">
      <c r="A8" s="31" t="s">
        <v>252</v>
      </c>
      <c r="B8" s="75" t="s">
        <v>254</v>
      </c>
      <c r="D8" s="76">
        <v>5509</v>
      </c>
      <c r="E8" s="74" t="s">
        <v>255</v>
      </c>
      <c r="F8" s="53"/>
    </row>
    <row r="9" spans="1:6">
      <c r="B9" s="75"/>
      <c r="E9" s="74"/>
      <c r="F9" s="53"/>
    </row>
    <row r="10" spans="1:6">
      <c r="A10" s="31" t="s">
        <v>257</v>
      </c>
      <c r="B10" s="75" t="s">
        <v>212</v>
      </c>
      <c r="C10" s="31"/>
    </row>
    <row r="11" spans="1:6">
      <c r="B11" s="75" t="s">
        <v>260</v>
      </c>
      <c r="C11" s="48">
        <v>195000</v>
      </c>
      <c r="E11" s="31" t="s">
        <v>259</v>
      </c>
    </row>
    <row r="12" spans="1:6">
      <c r="B12" s="73" t="s">
        <v>261</v>
      </c>
      <c r="C12" s="78">
        <v>195000</v>
      </c>
      <c r="D12" s="76">
        <v>390000</v>
      </c>
      <c r="E12" s="31" t="s">
        <v>259</v>
      </c>
    </row>
    <row r="13" spans="1:6">
      <c r="C13" s="49"/>
    </row>
    <row r="14" spans="1:6">
      <c r="A14" s="31" t="s">
        <v>258</v>
      </c>
      <c r="B14" s="48" t="s">
        <v>193</v>
      </c>
    </row>
    <row r="15" spans="1:6">
      <c r="B15" s="48" t="s">
        <v>262</v>
      </c>
      <c r="C15" s="49">
        <v>83000</v>
      </c>
      <c r="E15" s="31" t="s">
        <v>263</v>
      </c>
    </row>
    <row r="16" spans="1:6">
      <c r="B16" s="48" t="s">
        <v>264</v>
      </c>
      <c r="C16" s="49">
        <v>75000</v>
      </c>
      <c r="E16" s="31" t="s">
        <v>265</v>
      </c>
    </row>
    <row r="17" spans="1:5">
      <c r="B17" s="48" t="s">
        <v>266</v>
      </c>
      <c r="C17" s="49">
        <v>92500</v>
      </c>
      <c r="E17" s="31" t="s">
        <v>267</v>
      </c>
    </row>
    <row r="18" spans="1:5">
      <c r="B18" s="48" t="s">
        <v>268</v>
      </c>
      <c r="C18" s="49">
        <v>82500</v>
      </c>
      <c r="E18" s="31" t="s">
        <v>269</v>
      </c>
    </row>
    <row r="19" spans="1:5">
      <c r="B19" s="48" t="s">
        <v>270</v>
      </c>
      <c r="C19" s="49">
        <v>105000</v>
      </c>
      <c r="E19" s="31" t="s">
        <v>271</v>
      </c>
    </row>
    <row r="20" spans="1:5">
      <c r="B20" s="48" t="s">
        <v>276</v>
      </c>
      <c r="C20" s="49">
        <v>100000</v>
      </c>
      <c r="E20" s="31" t="s">
        <v>277</v>
      </c>
    </row>
    <row r="21" spans="1:5">
      <c r="B21" s="48" t="s">
        <v>272</v>
      </c>
      <c r="C21" s="49">
        <v>47000</v>
      </c>
      <c r="E21" s="31" t="s">
        <v>273</v>
      </c>
    </row>
    <row r="22" spans="1:5">
      <c r="B22" s="48" t="s">
        <v>274</v>
      </c>
      <c r="C22" s="78">
        <v>36323.699999999997</v>
      </c>
      <c r="D22" s="76">
        <f>SUM(C15:C22)</f>
        <v>621323.69999999995</v>
      </c>
      <c r="E22" s="31" t="s">
        <v>275</v>
      </c>
    </row>
    <row r="24" spans="1:5">
      <c r="A24" s="31" t="s">
        <v>278</v>
      </c>
      <c r="B24" s="48" t="s">
        <v>279</v>
      </c>
    </row>
    <row r="25" spans="1:5">
      <c r="B25" s="48" t="s">
        <v>281</v>
      </c>
      <c r="D25" s="76">
        <v>119568</v>
      </c>
      <c r="E25" s="31" t="s">
        <v>280</v>
      </c>
    </row>
    <row r="27" spans="1:5">
      <c r="A27" s="31" t="s">
        <v>282</v>
      </c>
      <c r="B27" s="48" t="s">
        <v>185</v>
      </c>
    </row>
    <row r="29" spans="1:5">
      <c r="B29" s="48" t="s">
        <v>179</v>
      </c>
      <c r="C29" s="48">
        <v>21938.86</v>
      </c>
      <c r="E29" s="31" t="s">
        <v>285</v>
      </c>
    </row>
    <row r="30" spans="1:5">
      <c r="B30" s="48" t="s">
        <v>180</v>
      </c>
      <c r="C30" s="48">
        <v>1239.25</v>
      </c>
      <c r="E30" s="31" t="s">
        <v>286</v>
      </c>
    </row>
    <row r="31" spans="1:5">
      <c r="B31" s="48" t="s">
        <v>284</v>
      </c>
      <c r="C31" s="48">
        <v>11000</v>
      </c>
      <c r="E31" s="31" t="s">
        <v>287</v>
      </c>
    </row>
    <row r="32" spans="1:5">
      <c r="B32" s="48" t="s">
        <v>211</v>
      </c>
      <c r="C32" s="48">
        <v>78745</v>
      </c>
      <c r="E32" s="31" t="s">
        <v>288</v>
      </c>
    </row>
    <row r="33" spans="1:5">
      <c r="B33" s="48" t="s">
        <v>178</v>
      </c>
      <c r="C33" s="48">
        <v>4000</v>
      </c>
      <c r="E33" s="31" t="s">
        <v>289</v>
      </c>
    </row>
    <row r="34" spans="1:5">
      <c r="B34" s="48" t="s">
        <v>181</v>
      </c>
      <c r="C34" s="48">
        <v>60400</v>
      </c>
      <c r="E34" s="31" t="s">
        <v>290</v>
      </c>
    </row>
    <row r="35" spans="1:5">
      <c r="B35" s="48" t="s">
        <v>175</v>
      </c>
      <c r="C35" s="48">
        <v>1000</v>
      </c>
      <c r="E35" s="31" t="s">
        <v>292</v>
      </c>
    </row>
    <row r="36" spans="1:5">
      <c r="B36" s="48" t="s">
        <v>283</v>
      </c>
      <c r="C36" s="48">
        <v>6000</v>
      </c>
      <c r="E36" s="31" t="s">
        <v>291</v>
      </c>
    </row>
    <row r="37" spans="1:5">
      <c r="B37" s="48" t="s">
        <v>201</v>
      </c>
      <c r="C37" s="48">
        <v>65653.179999999993</v>
      </c>
      <c r="E37" s="31" t="s">
        <v>294</v>
      </c>
    </row>
    <row r="38" spans="1:5">
      <c r="B38" s="48" t="s">
        <v>182</v>
      </c>
      <c r="C38" s="48">
        <v>14216.990000000002</v>
      </c>
      <c r="D38" s="76">
        <f>SUM(C29:C38)</f>
        <v>264193.27999999997</v>
      </c>
      <c r="E38" s="31" t="s">
        <v>293</v>
      </c>
    </row>
    <row r="40" spans="1:5">
      <c r="A40" s="31" t="s">
        <v>295</v>
      </c>
      <c r="B40" s="48" t="s">
        <v>296</v>
      </c>
      <c r="D40" s="76">
        <v>24015.119999999995</v>
      </c>
      <c r="E40" s="31" t="s">
        <v>297</v>
      </c>
    </row>
  </sheetData>
  <mergeCells count="1">
    <mergeCell ref="C3:D3"/>
  </mergeCells>
  <printOptions gridLines="1"/>
  <pageMargins left="0.7" right="0.7" top="0.75" bottom="0.75" header="0.3" footer="0.3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2019-01-29T08:08:38Z</cp:lastPrinted>
  <dcterms:created xsi:type="dcterms:W3CDTF">2014-04-17T09:26:09Z</dcterms:created>
  <dcterms:modified xsi:type="dcterms:W3CDTF">2019-01-29T09:51:28Z</dcterms:modified>
</cp:coreProperties>
</file>