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6\"/>
    </mc:Choice>
  </mc:AlternateContent>
  <bookViews>
    <workbookView xWindow="-195" yWindow="5115" windowWidth="24240" windowHeight="5025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definedNames>
    <definedName name="_xlnm._FilterDatabase" localSheetId="3" hidden="1">Apr!$A$4:$J$114</definedName>
    <definedName name="_xlnm._FilterDatabase" localSheetId="7" hidden="1">Aug!$A$4:$J$131</definedName>
    <definedName name="_xlnm._FilterDatabase" localSheetId="11" hidden="1">Dec!$A$4:$J$155</definedName>
    <definedName name="_xlnm._FilterDatabase" localSheetId="1" hidden="1">Feb!$A$4:$J$141</definedName>
    <definedName name="_xlnm._FilterDatabase" localSheetId="0" hidden="1">Jan!$A$4:$J$116</definedName>
    <definedName name="_xlnm._FilterDatabase" localSheetId="6" hidden="1">July!$A$4:$J$74</definedName>
    <definedName name="_xlnm._FilterDatabase" localSheetId="5" hidden="1">June!$A$4:$J$133</definedName>
    <definedName name="_xlnm._FilterDatabase" localSheetId="2" hidden="1">Mar!$A$4:$J$124</definedName>
    <definedName name="_xlnm._FilterDatabase" localSheetId="4" hidden="1">May!$A$4:$J$158</definedName>
    <definedName name="_xlnm._FilterDatabase" localSheetId="10" hidden="1">Nov!$A$4:$J$111</definedName>
    <definedName name="_xlnm._FilterDatabase" localSheetId="9" hidden="1">Oct!$A$4:$J$161</definedName>
    <definedName name="_xlnm._FilterDatabase" localSheetId="8" hidden="1">Sept!$A$4:$J$106</definedName>
  </definedNames>
  <calcPr calcId="162913"/>
</workbook>
</file>

<file path=xl/calcChain.xml><?xml version="1.0" encoding="utf-8"?>
<calcChain xmlns="http://schemas.openxmlformats.org/spreadsheetml/2006/main">
  <c r="I157" i="12" l="1"/>
  <c r="I146" i="12"/>
  <c r="I145" i="12"/>
  <c r="I144" i="12"/>
  <c r="I136" i="12"/>
  <c r="I91" i="12"/>
  <c r="I70" i="12"/>
  <c r="I69" i="12"/>
  <c r="I55" i="12"/>
  <c r="I12" i="10" l="1"/>
  <c r="H113" i="11" l="1"/>
  <c r="I113" i="11"/>
  <c r="I98" i="11"/>
  <c r="I16" i="11"/>
  <c r="I15" i="11"/>
  <c r="I39" i="11"/>
  <c r="I38" i="11"/>
  <c r="I34" i="11"/>
  <c r="I30" i="11"/>
  <c r="I163" i="10" l="1"/>
  <c r="I151" i="10" l="1"/>
  <c r="I150" i="10"/>
  <c r="I117" i="10"/>
  <c r="I97" i="10"/>
  <c r="I96" i="10"/>
  <c r="I95" i="10"/>
  <c r="I94" i="10"/>
  <c r="I58" i="10"/>
  <c r="I57" i="10"/>
  <c r="I47" i="10"/>
  <c r="I46" i="10"/>
  <c r="I44" i="10"/>
  <c r="I43" i="10"/>
  <c r="I40" i="10"/>
  <c r="I39" i="10"/>
  <c r="I18" i="10"/>
  <c r="I17" i="10"/>
  <c r="I16" i="10"/>
  <c r="H108" i="9" l="1"/>
  <c r="I108" i="9"/>
  <c r="I79" i="9"/>
  <c r="I78" i="9"/>
  <c r="I68" i="9"/>
  <c r="I47" i="9"/>
  <c r="I46" i="9"/>
  <c r="I12" i="9"/>
  <c r="H133" i="8" l="1"/>
  <c r="I133" i="8"/>
  <c r="I97" i="8"/>
  <c r="I98" i="8"/>
  <c r="I93" i="8"/>
  <c r="I92" i="8"/>
  <c r="I83" i="8"/>
  <c r="I82" i="8"/>
  <c r="I81" i="8"/>
  <c r="I80" i="8"/>
  <c r="I74" i="8"/>
  <c r="I73" i="8"/>
  <c r="I39" i="8"/>
  <c r="I38" i="8"/>
  <c r="H77" i="7" l="1"/>
  <c r="I77" i="7"/>
  <c r="H135" i="6" l="1"/>
  <c r="G135" i="6"/>
  <c r="B135" i="6"/>
  <c r="I85" i="6"/>
  <c r="I84" i="6"/>
  <c r="I80" i="6"/>
  <c r="I79" i="6"/>
  <c r="I78" i="6"/>
  <c r="I48" i="6"/>
  <c r="I47" i="6"/>
  <c r="I46" i="6"/>
  <c r="I135" i="6" s="1"/>
  <c r="I134" i="5" l="1"/>
  <c r="I133" i="5"/>
  <c r="I89" i="5"/>
  <c r="I88" i="5"/>
  <c r="I79" i="5"/>
  <c r="I78" i="5"/>
  <c r="I67" i="5"/>
  <c r="I66" i="5"/>
  <c r="I52" i="5"/>
  <c r="I51" i="5"/>
  <c r="I35" i="5"/>
  <c r="I34" i="5"/>
  <c r="I161" i="5" s="1"/>
  <c r="I33" i="5"/>
  <c r="I80" i="4" l="1"/>
  <c r="I79" i="4"/>
  <c r="I66" i="4"/>
  <c r="I59" i="4"/>
  <c r="I56" i="4"/>
  <c r="I55" i="4"/>
  <c r="I54" i="4"/>
  <c r="I43" i="4"/>
  <c r="I42" i="4"/>
  <c r="I41" i="4"/>
  <c r="I30" i="4"/>
  <c r="I29" i="4"/>
  <c r="I22" i="4"/>
  <c r="I21" i="4"/>
  <c r="I18" i="4"/>
  <c r="I17" i="4"/>
  <c r="I16" i="4"/>
  <c r="I15" i="4"/>
  <c r="I117" i="4" s="1"/>
  <c r="H126" i="3" l="1"/>
  <c r="B124" i="3"/>
  <c r="I70" i="3" l="1"/>
  <c r="I42" i="3"/>
  <c r="I41" i="3"/>
  <c r="I40" i="3"/>
  <c r="I39" i="3"/>
  <c r="I38" i="3"/>
  <c r="I30" i="3"/>
  <c r="I29" i="3"/>
  <c r="I13" i="3"/>
  <c r="I126" i="3" l="1"/>
  <c r="H143" i="2"/>
  <c r="I143" i="2"/>
  <c r="I93" i="2"/>
  <c r="I92" i="2"/>
  <c r="I88" i="2"/>
  <c r="I84" i="2"/>
  <c r="I83" i="2"/>
  <c r="I82" i="2"/>
  <c r="I71" i="2"/>
  <c r="I70" i="2"/>
  <c r="I61" i="2"/>
  <c r="I60" i="2"/>
  <c r="I37" i="2"/>
  <c r="H118" i="1" l="1"/>
  <c r="I98" i="1"/>
  <c r="I97" i="1"/>
  <c r="I76" i="1"/>
  <c r="I71" i="1"/>
  <c r="I64" i="1"/>
  <c r="I63" i="1"/>
  <c r="I57" i="1"/>
  <c r="I56" i="1"/>
  <c r="I22" i="1"/>
  <c r="I21" i="1"/>
  <c r="I16" i="1"/>
  <c r="I118" i="1" s="1"/>
</calcChain>
</file>

<file path=xl/sharedStrings.xml><?xml version="1.0" encoding="utf-8"?>
<sst xmlns="http://schemas.openxmlformats.org/spreadsheetml/2006/main" count="6696" uniqueCount="2946">
  <si>
    <t xml:space="preserve">CIMB BANK BHD                           </t>
  </si>
  <si>
    <t>Date : 16/02/2016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</si>
  <si>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</si>
  <si>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</si>
  <si>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</si>
  <si>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</si>
  <si>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</si>
  <si>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</si>
  <si>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</si>
  <si>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</si>
  <si>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</si>
  <si>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</si>
  <si>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</si>
  <si>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V2016/001</t>
  </si>
  <si>
    <t>687639</t>
  </si>
  <si>
    <t>TIC-OFFICE RENTAL</t>
  </si>
  <si>
    <t>OFFICE RENTAL</t>
  </si>
  <si>
    <t>V2016/002</t>
  </si>
  <si>
    <t>PGTEFT1125</t>
  </si>
  <si>
    <t>MILEAGE/TOLL CLAIMS/PETROL</t>
  </si>
  <si>
    <t/>
  </si>
  <si>
    <t>V2016/003</t>
  </si>
  <si>
    <t>PGTEFT1126</t>
  </si>
  <si>
    <t>PROVISIONAL OF TAXATION</t>
  </si>
  <si>
    <t>JV16/01/08</t>
  </si>
  <si>
    <t>BEING STAMP DUTY FOR CHEQUE BOOK</t>
  </si>
  <si>
    <t>JV16/01/02</t>
  </si>
  <si>
    <t>BEING CASH DEPOSIT TO CIMB ACC</t>
  </si>
  <si>
    <t>V2016/004</t>
  </si>
  <si>
    <t>PGTEFT1134</t>
  </si>
  <si>
    <t>OTHER CREDITORS &amp; ACCRUALS</t>
  </si>
  <si>
    <t>V2016/005</t>
  </si>
  <si>
    <t>PGTEFT1135</t>
  </si>
  <si>
    <t>CRUISES BROCHURE</t>
  </si>
  <si>
    <t>OR00635</t>
  </si>
  <si>
    <t>HLB631785</t>
  </si>
  <si>
    <t>HAN CHIANG COLLEGE</t>
  </si>
  <si>
    <t>V2016/006</t>
  </si>
  <si>
    <t>PGTEFT1136</t>
  </si>
  <si>
    <t>V2016/007</t>
  </si>
  <si>
    <t>PGTEFT1137</t>
  </si>
  <si>
    <t>V2016/008</t>
  </si>
  <si>
    <t>PGTEFT1138</t>
  </si>
  <si>
    <t>PUBLICITY - OTHER EVENTS</t>
  </si>
  <si>
    <t>V2016/009</t>
  </si>
  <si>
    <t>PGTEFT1139</t>
  </si>
  <si>
    <t>V2016/010</t>
  </si>
  <si>
    <t>687645</t>
  </si>
  <si>
    <t>V2016/011</t>
  </si>
  <si>
    <t>687643</t>
  </si>
  <si>
    <t>TIC-LICENSE FEE</t>
  </si>
  <si>
    <t>V2016/012</t>
  </si>
  <si>
    <t>687644</t>
  </si>
  <si>
    <t>HOT AIR BALLOON FIESTA</t>
  </si>
  <si>
    <t>V2016/013</t>
  </si>
  <si>
    <t>PGTEFT1140</t>
  </si>
  <si>
    <t>OR00645</t>
  </si>
  <si>
    <t>GLENEAGLES MEDICAL CENTRE PENANG</t>
  </si>
  <si>
    <t>V2016/014</t>
  </si>
  <si>
    <t>PGTEFT1141</t>
  </si>
  <si>
    <t>WELCOMING RECEPTION</t>
  </si>
  <si>
    <t>V2016/015</t>
  </si>
  <si>
    <t>PGTEFT1142</t>
  </si>
  <si>
    <t>V2016/016</t>
  </si>
  <si>
    <t>PGTEFT1143</t>
  </si>
  <si>
    <t>V2016/017</t>
  </si>
  <si>
    <t>PGTEFT1144</t>
  </si>
  <si>
    <t>V2016/018</t>
  </si>
  <si>
    <t>PGTEFT1145</t>
  </si>
  <si>
    <t>V2016/019</t>
  </si>
  <si>
    <t>PGTEFT1146</t>
  </si>
  <si>
    <t>V2016/020</t>
  </si>
  <si>
    <t>PGTEFT1147</t>
  </si>
  <si>
    <t>V2016/021</t>
  </si>
  <si>
    <t>PGTEFT1148</t>
  </si>
  <si>
    <t>V2016/022</t>
  </si>
  <si>
    <t>PGTEFT1149</t>
  </si>
  <si>
    <t>DEV OF PGT WEBSITE</t>
  </si>
  <si>
    <t>V2016/023</t>
  </si>
  <si>
    <t>PGTEFT1150</t>
  </si>
  <si>
    <t>V2016/024</t>
  </si>
  <si>
    <t>PGTEFT1151</t>
  </si>
  <si>
    <t>V2016/025</t>
  </si>
  <si>
    <t>PGTEFT1152</t>
  </si>
  <si>
    <t>V2016/026</t>
  </si>
  <si>
    <t>PGTEFT1153</t>
  </si>
  <si>
    <t>V2016/027</t>
  </si>
  <si>
    <t>PGTEFT1154</t>
  </si>
  <si>
    <t>V2016/028</t>
  </si>
  <si>
    <t>PGTEFT1155</t>
  </si>
  <si>
    <t>COPYWRITTING/TRANSLATION</t>
  </si>
  <si>
    <t>V2016/029</t>
  </si>
  <si>
    <t>PGTEFT1156</t>
  </si>
  <si>
    <t>V2016/030</t>
  </si>
  <si>
    <t>PGTEFT1157</t>
  </si>
  <si>
    <t>V2016/031</t>
  </si>
  <si>
    <t>PGTEFT1158</t>
  </si>
  <si>
    <t>V2016/032</t>
  </si>
  <si>
    <t>PGTEFT1159</t>
  </si>
  <si>
    <t>V2016/033</t>
  </si>
  <si>
    <t>PGTEFT1160</t>
  </si>
  <si>
    <t>ADVERTISEMENT - MAGAZINES</t>
  </si>
  <si>
    <t>V2016/034</t>
  </si>
  <si>
    <t>PGTEFT1161</t>
  </si>
  <si>
    <t>V2016/035</t>
  </si>
  <si>
    <t>PGTEFT1162</t>
  </si>
  <si>
    <t>V2016/036</t>
  </si>
  <si>
    <t>PGTEFT1163</t>
  </si>
  <si>
    <t>LI JYNN</t>
  </si>
  <si>
    <t>V2016/037</t>
  </si>
  <si>
    <t>PGTEFT1164</t>
  </si>
  <si>
    <t>V2016/038</t>
  </si>
  <si>
    <t>PGTEFT1165</t>
  </si>
  <si>
    <t>ADVERTISEMENT - OUTDOOR</t>
  </si>
  <si>
    <t>V2016/039</t>
  </si>
  <si>
    <t>PGTEFT1166</t>
  </si>
  <si>
    <t>V2016/040</t>
  </si>
  <si>
    <t>PGTEFT1167</t>
  </si>
  <si>
    <t>TELEPHONE/EMAILS/FAX</t>
  </si>
  <si>
    <t>V2016/041</t>
  </si>
  <si>
    <t>PGTEFT1168</t>
  </si>
  <si>
    <t>ADVERTISEMENT - BILLBOARD/BUS WRAP/CUBE</t>
  </si>
  <si>
    <t>V2016/042</t>
  </si>
  <si>
    <t>PGTEFT1169</t>
  </si>
  <si>
    <t>V2016/043</t>
  </si>
  <si>
    <t>PGTEFT1170</t>
  </si>
  <si>
    <t>V2016/044</t>
  </si>
  <si>
    <t>PGTEFT1171</t>
  </si>
  <si>
    <t>LOCAL TRAVEL</t>
  </si>
  <si>
    <t>V2016/045</t>
  </si>
  <si>
    <t>PGTEFT1172</t>
  </si>
  <si>
    <t>STUDIO HOWARD</t>
  </si>
  <si>
    <t>V2016/046</t>
  </si>
  <si>
    <t>PGTEFT1173</t>
  </si>
  <si>
    <t>TROPICAL SPICE GARDEN SDN BHD</t>
  </si>
  <si>
    <t>V2016/047</t>
  </si>
  <si>
    <t>PGTEFT1174</t>
  </si>
  <si>
    <t>V2016/048</t>
  </si>
  <si>
    <t>PGTEFT1175</t>
  </si>
  <si>
    <t>TIC-ELECTRICITY &amp; WATER</t>
  </si>
  <si>
    <t>V2016/049</t>
  </si>
  <si>
    <t>PGTEFT1176</t>
  </si>
  <si>
    <t>ELECTRICITY &amp; WATER</t>
  </si>
  <si>
    <t>V2016/050</t>
  </si>
  <si>
    <t>687648</t>
  </si>
  <si>
    <t>STREET ART MAP</t>
  </si>
  <si>
    <t>V2016/051</t>
  </si>
  <si>
    <t>PGTEFT1178</t>
  </si>
  <si>
    <t>HERITAGE WALK &amp; TOUR/SUNDAY EVENT</t>
  </si>
  <si>
    <t>V2016/052</t>
  </si>
  <si>
    <t>PGTEFT1179</t>
  </si>
  <si>
    <t>V2016/053</t>
  </si>
  <si>
    <t>PGTEFT1180</t>
  </si>
  <si>
    <t>V2016/054</t>
  </si>
  <si>
    <t>PGTEFT1181</t>
  </si>
  <si>
    <t>V2016/055</t>
  </si>
  <si>
    <t>PGTEFT1182</t>
  </si>
  <si>
    <t>V2016/056</t>
  </si>
  <si>
    <t>PGTEFT1183</t>
  </si>
  <si>
    <t>LUNCH/DINNER HOSTING</t>
  </si>
  <si>
    <t>V2016/057</t>
  </si>
  <si>
    <t>PGTEFT1184</t>
  </si>
  <si>
    <t>V2016/058</t>
  </si>
  <si>
    <t>687646</t>
  </si>
  <si>
    <t>V2016/059</t>
  </si>
  <si>
    <t>687647</t>
  </si>
  <si>
    <t>V2016/060</t>
  </si>
  <si>
    <t>PGTEFT1177</t>
  </si>
  <si>
    <t>V2016/061</t>
  </si>
  <si>
    <t>687649</t>
  </si>
  <si>
    <t>V2016/062</t>
  </si>
  <si>
    <t>687650</t>
  </si>
  <si>
    <t>V2016/063</t>
  </si>
  <si>
    <t>687651</t>
  </si>
  <si>
    <t>V2016/064</t>
  </si>
  <si>
    <t>PGTEFT1185</t>
  </si>
  <si>
    <t>HOT AIR BALLON FIESTA</t>
  </si>
  <si>
    <t>JV16/01/07</t>
  </si>
  <si>
    <t>BEING WITHRDRAW OF STMMD ON 22/1/16</t>
  </si>
  <si>
    <t>V2016/069</t>
  </si>
  <si>
    <t>PGTEFT1186</t>
  </si>
  <si>
    <t>OR00637</t>
  </si>
  <si>
    <t>CIMB281311</t>
  </si>
  <si>
    <t>PANTAI HOSPITAL PENANG</t>
  </si>
  <si>
    <t>OR00638</t>
  </si>
  <si>
    <t>MBB127318</t>
  </si>
  <si>
    <t>LOH GUAN LYE SPECIALIST CENTRE</t>
  </si>
  <si>
    <t>OR00639</t>
  </si>
  <si>
    <t>CIMB069508</t>
  </si>
  <si>
    <t>BAGAN SPECIALIST CENTRE SDN BHD</t>
  </si>
  <si>
    <t>OR00640</t>
  </si>
  <si>
    <t>CIMB756408</t>
  </si>
  <si>
    <t>STANDFORD INTERNATIONAL COLLEGE</t>
  </si>
  <si>
    <t>OR00641</t>
  </si>
  <si>
    <t>CITI307822</t>
  </si>
  <si>
    <t>KDU COLLEGE (PG) SDN BHD</t>
  </si>
  <si>
    <t>OR00642</t>
  </si>
  <si>
    <t>PBB131911</t>
  </si>
  <si>
    <t>CAC ACADEMY</t>
  </si>
  <si>
    <t>OR00643</t>
  </si>
  <si>
    <t>MBB142456</t>
  </si>
  <si>
    <t>EQUATOR COLLEGE OF ART &amp; DESIGN S/B</t>
  </si>
  <si>
    <t>OR00644</t>
  </si>
  <si>
    <t>OCBC619496</t>
  </si>
  <si>
    <t>PENANG CENTRE OF EDUCATION TOURISM</t>
  </si>
  <si>
    <t>V2016/071</t>
  </si>
  <si>
    <t>687655</t>
  </si>
  <si>
    <t>V2016/072</t>
  </si>
  <si>
    <t>PGTEFT1187</t>
  </si>
  <si>
    <t>OFFICE UPKEEP &amp; EXPENSES</t>
  </si>
  <si>
    <t>V2016/073</t>
  </si>
  <si>
    <t>PGTEFT1188</t>
  </si>
  <si>
    <t>V2016/074</t>
  </si>
  <si>
    <t>PGTEFT1189</t>
  </si>
  <si>
    <t>V2016/075</t>
  </si>
  <si>
    <t>PGTEFT1190</t>
  </si>
  <si>
    <t>V2016/076</t>
  </si>
  <si>
    <t>PGTEFT1191</t>
  </si>
  <si>
    <t>TACTICAL CAMPAIGN - INDONESIA</t>
  </si>
  <si>
    <t>FAM TRIP</t>
  </si>
  <si>
    <t>V2016/077</t>
  </si>
  <si>
    <t>PGTEFT1193</t>
  </si>
  <si>
    <t>V2016/078</t>
  </si>
  <si>
    <t>PGTEFT1194</t>
  </si>
  <si>
    <t>TRAINEE &amp; TRAINER ALLOWANCE</t>
  </si>
  <si>
    <t>V2016/079</t>
  </si>
  <si>
    <t>PGTEFT1195</t>
  </si>
  <si>
    <t>OR00646</t>
  </si>
  <si>
    <t>EFT</t>
  </si>
  <si>
    <t>WTM CONNECT ASIA PROJECT FUND</t>
  </si>
  <si>
    <t>V2016/065</t>
  </si>
  <si>
    <t>DR ADV</t>
  </si>
  <si>
    <t>CIMB - JAN'16</t>
  </si>
  <si>
    <t>V2016/066</t>
  </si>
  <si>
    <t>687652</t>
  </si>
  <si>
    <t>KWSP - CONTRIBUTION FOR JAN'16</t>
  </si>
  <si>
    <t>V2016/067</t>
  </si>
  <si>
    <t>687653</t>
  </si>
  <si>
    <t>SOCSO - CONTRIBUTION FOR JAN'16</t>
  </si>
  <si>
    <t>V2016/068</t>
  </si>
  <si>
    <t>687654</t>
  </si>
  <si>
    <t>JV16/01/06</t>
  </si>
  <si>
    <t>BEING IBG TRANSACTION REFUND DUE TO WROG</t>
  </si>
  <si>
    <t>ACC NUMBER</t>
  </si>
  <si>
    <t>JV16/01/09</t>
  </si>
  <si>
    <t>BEING BANK CHARGES FOR THE MONTH OF JAN</t>
  </si>
  <si>
    <t>JV16/01/10</t>
  </si>
  <si>
    <t>BEING GST ON BC FOR JAN'16</t>
  </si>
  <si>
    <t>Office rental</t>
  </si>
  <si>
    <t>Mileage</t>
  </si>
  <si>
    <t>Tax</t>
  </si>
  <si>
    <t>Bank charges</t>
  </si>
  <si>
    <t>Cash</t>
  </si>
  <si>
    <t>accrual</t>
  </si>
  <si>
    <t>Hosting</t>
  </si>
  <si>
    <t>Printing</t>
  </si>
  <si>
    <t>Publicity</t>
  </si>
  <si>
    <t>License</t>
  </si>
  <si>
    <t>copywriting</t>
  </si>
  <si>
    <t>Ads- Mag</t>
  </si>
  <si>
    <t>Other Creditors</t>
  </si>
  <si>
    <t>Ads - Outdoor</t>
  </si>
  <si>
    <t>Tel</t>
  </si>
  <si>
    <t>Ads - Billboard</t>
  </si>
  <si>
    <t>Local Travel</t>
  </si>
  <si>
    <t>Electricity</t>
  </si>
  <si>
    <t>STMMD</t>
  </si>
  <si>
    <t>Office upkeep</t>
  </si>
  <si>
    <t>Tactical</t>
  </si>
  <si>
    <t>Trainee</t>
  </si>
  <si>
    <t>Fund</t>
  </si>
  <si>
    <t>EPF</t>
  </si>
  <si>
    <t>Socso</t>
  </si>
  <si>
    <t>PCB</t>
  </si>
  <si>
    <t>Bank Charges</t>
  </si>
  <si>
    <t>Accruals</t>
  </si>
  <si>
    <t>Allowance</t>
  </si>
  <si>
    <t>Medical Fees</t>
  </si>
  <si>
    <t>Overtime</t>
  </si>
  <si>
    <t>Salary</t>
  </si>
  <si>
    <t>Medical</t>
  </si>
  <si>
    <t>Date : 10/03/2016</t>
  </si>
  <si>
    <t>V2016/080</t>
  </si>
  <si>
    <t>687656</t>
  </si>
  <si>
    <t>TIC-OFFICE RENTAL &amp;</t>
  </si>
  <si>
    <t>Rental</t>
  </si>
  <si>
    <t>V2016/081</t>
  </si>
  <si>
    <t>PGTEFT1196</t>
  </si>
  <si>
    <t>V2016/082</t>
  </si>
  <si>
    <t>PGTEFT1197</t>
  </si>
  <si>
    <t>PROFESSIONAL FEE</t>
  </si>
  <si>
    <t>Professional fee</t>
  </si>
  <si>
    <t>V2016/083</t>
  </si>
  <si>
    <t>PGTEFT1198</t>
  </si>
  <si>
    <t>TIC-TELEPHONE/EMAILS/FAX</t>
  </si>
  <si>
    <t>V2016/084</t>
  </si>
  <si>
    <t>PGTEFT1199</t>
  </si>
  <si>
    <t>V2016/085</t>
  </si>
  <si>
    <t>687657</t>
  </si>
  <si>
    <t>INSURANCE</t>
  </si>
  <si>
    <t>Insurance</t>
  </si>
  <si>
    <t>V2016/086</t>
  </si>
  <si>
    <t>PGTEFT1200</t>
  </si>
  <si>
    <t>PROVISION FOR TAXATION</t>
  </si>
  <si>
    <t>V2016/087</t>
  </si>
  <si>
    <t>PGTEFT1201</t>
  </si>
  <si>
    <t>OR00647</t>
  </si>
  <si>
    <t>CIMB024073</t>
  </si>
  <si>
    <t>PENANG ADVENTIST HOSPITAL</t>
  </si>
  <si>
    <t>OR00648</t>
  </si>
  <si>
    <t>CIMB013627</t>
  </si>
  <si>
    <t>HOSPITAL LAM WA EE</t>
  </si>
  <si>
    <t>V2016/088</t>
  </si>
  <si>
    <t>TT</t>
  </si>
  <si>
    <t>Accrual</t>
  </si>
  <si>
    <t>V2016/090</t>
  </si>
  <si>
    <t>687658</t>
  </si>
  <si>
    <t>PENANG CONVENTION EXHIBITION BUREAU</t>
  </si>
  <si>
    <t>PICEB</t>
  </si>
  <si>
    <t>V2016/089</t>
  </si>
  <si>
    <t>PGTEFT1202</t>
  </si>
  <si>
    <t>V2016/091</t>
  </si>
  <si>
    <t>PGTEFT1203</t>
  </si>
  <si>
    <t>V2016/092</t>
  </si>
  <si>
    <t>687659</t>
  </si>
  <si>
    <t>V2016/093</t>
  </si>
  <si>
    <t>PGTEFT1204</t>
  </si>
  <si>
    <t>V2016/094</t>
  </si>
  <si>
    <t>687660</t>
  </si>
  <si>
    <t>V2016/096</t>
  </si>
  <si>
    <t>PGTEFT1206</t>
  </si>
  <si>
    <t>V2016/097</t>
  </si>
  <si>
    <t>PGTEFT1207</t>
  </si>
  <si>
    <t>Local</t>
  </si>
  <si>
    <t>V2016/098</t>
  </si>
  <si>
    <t>PGTEFT1208</t>
  </si>
  <si>
    <t>V2016/099</t>
  </si>
  <si>
    <t>PGTEFT1209</t>
  </si>
  <si>
    <t>V2016/100</t>
  </si>
  <si>
    <t>PGTEFT1210</t>
  </si>
  <si>
    <t>V2016/095</t>
  </si>
  <si>
    <t>PGTEFT1205</t>
  </si>
  <si>
    <t>AMOUNT OWING FROM RELATED CO- PICEB</t>
  </si>
  <si>
    <t>OR00649</t>
  </si>
  <si>
    <t>IPK COLLEGE</t>
  </si>
  <si>
    <t>OR00650</t>
  </si>
  <si>
    <t>INTI INTERNATIONAL COLLEGE PENANG</t>
  </si>
  <si>
    <t>OR00651</t>
  </si>
  <si>
    <t>CIMB000526</t>
  </si>
  <si>
    <t>EXCELPOLITAN INTERNATIONAL COLLEGE</t>
  </si>
  <si>
    <t>V2016/101</t>
  </si>
  <si>
    <t>PGTEFT1211</t>
  </si>
  <si>
    <t>ACCOUNTING FEE</t>
  </si>
  <si>
    <t>Accounting fee</t>
  </si>
  <si>
    <t>V2016/102</t>
  </si>
  <si>
    <t>PGTEFT1212</t>
  </si>
  <si>
    <t>PHOTOSTATING &amp; OTHERS/PHOTOGRAPHY</t>
  </si>
  <si>
    <t>Photography</t>
  </si>
  <si>
    <t>V2016/103</t>
  </si>
  <si>
    <t>PGTEFT1213</t>
  </si>
  <si>
    <t>UPKEEP OF M/VEHICLE</t>
  </si>
  <si>
    <t>upkeep of m/v</t>
  </si>
  <si>
    <t>V2016/104</t>
  </si>
  <si>
    <t>PGTEFT1214</t>
  </si>
  <si>
    <t>V2016/105</t>
  </si>
  <si>
    <t>PGTEFT1215</t>
  </si>
  <si>
    <t>WELCOMING RECEPTION &amp;</t>
  </si>
  <si>
    <t>DEPOSITS</t>
  </si>
  <si>
    <t>Deposits</t>
  </si>
  <si>
    <t>V2016/106</t>
  </si>
  <si>
    <t>PGTEFT1216</t>
  </si>
  <si>
    <t>V2016/107</t>
  </si>
  <si>
    <t>PGTEFT1217</t>
  </si>
  <si>
    <t>V2016/108</t>
  </si>
  <si>
    <t>PGTEFT1218</t>
  </si>
  <si>
    <t>Electric</t>
  </si>
  <si>
    <t>V2016/109</t>
  </si>
  <si>
    <t>PGTEFT1219</t>
  </si>
  <si>
    <t>V2016/110</t>
  </si>
  <si>
    <t>PGTEFT1220</t>
  </si>
  <si>
    <t>V2016/111</t>
  </si>
  <si>
    <t>PGTEFT1221</t>
  </si>
  <si>
    <t>V2016/112</t>
  </si>
  <si>
    <t>PGTEFT1222</t>
  </si>
  <si>
    <t>STATIONERY &amp; SUPPLIES</t>
  </si>
  <si>
    <t>Stationery</t>
  </si>
  <si>
    <t>V2016/113</t>
  </si>
  <si>
    <t>687661</t>
  </si>
  <si>
    <t>LAST FRI SAT SUN FOR THE MONTH</t>
  </si>
  <si>
    <t>V2016/114</t>
  </si>
  <si>
    <t>687663</t>
  </si>
  <si>
    <t>V2016/165</t>
  </si>
  <si>
    <t>PGTEFT1266</t>
  </si>
  <si>
    <t>V2016/166</t>
  </si>
  <si>
    <t>PGTEFT1267</t>
  </si>
  <si>
    <t>V2016/115</t>
  </si>
  <si>
    <t>PGTEFT1223</t>
  </si>
  <si>
    <t>OR00652</t>
  </si>
  <si>
    <t>CIMB003180</t>
  </si>
  <si>
    <t>ISLAND HOSPITAL</t>
  </si>
  <si>
    <t>OR00653</t>
  </si>
  <si>
    <t>CIMB996706</t>
  </si>
  <si>
    <t>OR00654</t>
  </si>
  <si>
    <t>MBB000314</t>
  </si>
  <si>
    <t>ECO MERIDIAN SDN BHD</t>
  </si>
  <si>
    <t>Other Debtors</t>
  </si>
  <si>
    <t>V2016/116</t>
  </si>
  <si>
    <t>PGTEFT1224</t>
  </si>
  <si>
    <t>V2016/117</t>
  </si>
  <si>
    <t>PGTEFT1225</t>
  </si>
  <si>
    <t>ANIME JAPAN REECE</t>
  </si>
  <si>
    <t>T.promotion</t>
  </si>
  <si>
    <t>V2016/118</t>
  </si>
  <si>
    <t>PGTEFT1226</t>
  </si>
  <si>
    <t>V2016/119</t>
  </si>
  <si>
    <t>PGTEFT1227</t>
  </si>
  <si>
    <t>V2016/120</t>
  </si>
  <si>
    <t>PGTEFT1228</t>
  </si>
  <si>
    <t>V2016/121</t>
  </si>
  <si>
    <t>PGTEFT1229</t>
  </si>
  <si>
    <t>CLARITY PUBLISHING SDN BHD</t>
  </si>
  <si>
    <t>Other creditors</t>
  </si>
  <si>
    <t>V2016/122</t>
  </si>
  <si>
    <t>PGTEFT1230</t>
  </si>
  <si>
    <t>SOUVENIRS/GIFTS &amp;</t>
  </si>
  <si>
    <t>souvenirs</t>
  </si>
  <si>
    <t>V2016/123</t>
  </si>
  <si>
    <t>PGTEFT1231</t>
  </si>
  <si>
    <t>V2016/124</t>
  </si>
  <si>
    <t>PGTEFT1232</t>
  </si>
  <si>
    <t>V2016/125</t>
  </si>
  <si>
    <t>PGTEFT1233</t>
  </si>
  <si>
    <t>V2016/126</t>
  </si>
  <si>
    <t>PGTEFT1234</t>
  </si>
  <si>
    <t>V2016/127</t>
  </si>
  <si>
    <t>687670</t>
  </si>
  <si>
    <t>SOUVENIRS/GIFTS</t>
  </si>
  <si>
    <t>V2016/128</t>
  </si>
  <si>
    <t>PGTEFT1236</t>
  </si>
  <si>
    <t>V2016/129</t>
  </si>
  <si>
    <t>PGTEFT1237</t>
  </si>
  <si>
    <t>V2016/132</t>
  </si>
  <si>
    <t>PGTEFT1240</t>
  </si>
  <si>
    <t>PUBLICIY - OTHER EVENTS</t>
  </si>
  <si>
    <t>V2016/133</t>
  </si>
  <si>
    <t>PGTEFT1241</t>
  </si>
  <si>
    <t>KAKI CREATION</t>
  </si>
  <si>
    <t>V2016/134</t>
  </si>
  <si>
    <t>PGTEFT1242</t>
  </si>
  <si>
    <t>V2016/135</t>
  </si>
  <si>
    <t>PGTEFT1243</t>
  </si>
  <si>
    <t>V2016/136</t>
  </si>
  <si>
    <t>PGTEFT1244</t>
  </si>
  <si>
    <t>V2016/137</t>
  </si>
  <si>
    <t>PGTEFT1245</t>
  </si>
  <si>
    <t>V2016/138</t>
  </si>
  <si>
    <t>PGTEFT1246</t>
  </si>
  <si>
    <t>Ads-mag</t>
  </si>
  <si>
    <t>V2016/139</t>
  </si>
  <si>
    <t>PGTEFT1247</t>
  </si>
  <si>
    <t>V2016/140</t>
  </si>
  <si>
    <t>PGTEFT1248</t>
  </si>
  <si>
    <t>Ads-Outdoor</t>
  </si>
  <si>
    <t>V2016/141</t>
  </si>
  <si>
    <t>687671</t>
  </si>
  <si>
    <t>TACTICAL CAMPAIGN - TAIWAN</t>
  </si>
  <si>
    <t>V2016/142</t>
  </si>
  <si>
    <t>PGTEFT1250</t>
  </si>
  <si>
    <t>V2016/144</t>
  </si>
  <si>
    <t>PGTEFT1252</t>
  </si>
  <si>
    <t>V2016/145</t>
  </si>
  <si>
    <t>PGTEFT1253</t>
  </si>
  <si>
    <t>BANNER/STREAMERS &amp; ARTWORK</t>
  </si>
  <si>
    <t>V2016/146</t>
  </si>
  <si>
    <t>PGTEFT1254</t>
  </si>
  <si>
    <t>V2016/147</t>
  </si>
  <si>
    <t>PGTEFT1255</t>
  </si>
  <si>
    <t>V2016/148</t>
  </si>
  <si>
    <t>PGTEFT1256</t>
  </si>
  <si>
    <t>V2016/149</t>
  </si>
  <si>
    <t>PGTEFT1257</t>
  </si>
  <si>
    <t>V2016/150</t>
  </si>
  <si>
    <t>PGTEFT1258</t>
  </si>
  <si>
    <t>V2016/151</t>
  </si>
  <si>
    <t>PGTEFT1259</t>
  </si>
  <si>
    <t>V2016/152</t>
  </si>
  <si>
    <t>PGTEFT1260</t>
  </si>
  <si>
    <t>POSTAGE &amp; COURIER</t>
  </si>
  <si>
    <t>TACTICAL CAMPAIGN - JAPAN</t>
  </si>
  <si>
    <t>V2016/153</t>
  </si>
  <si>
    <t>PGTEFT1261</t>
  </si>
  <si>
    <t>V2016/154</t>
  </si>
  <si>
    <t>PGTEFT1262</t>
  </si>
  <si>
    <t>V2016/155</t>
  </si>
  <si>
    <t>PGTEFT1263</t>
  </si>
  <si>
    <t>V2016/156</t>
  </si>
  <si>
    <t>PGTEFT1264</t>
  </si>
  <si>
    <t>V2016/157</t>
  </si>
  <si>
    <t>PGTEFT1265</t>
  </si>
  <si>
    <t>V2016/167</t>
  </si>
  <si>
    <t>687672</t>
  </si>
  <si>
    <t>V2016/143</t>
  </si>
  <si>
    <t>PGTEFT1251</t>
  </si>
  <si>
    <t>PENANG TOURIST CENTRE BHD</t>
  </si>
  <si>
    <t>OR00655</t>
  </si>
  <si>
    <t>GOLDEN CHEF CULINARY ACADEMY</t>
  </si>
  <si>
    <t>OR00659</t>
  </si>
  <si>
    <t>DEFERRED INCOME - GRANT</t>
  </si>
  <si>
    <t>grant</t>
  </si>
  <si>
    <t>JV16/02/03</t>
  </si>
  <si>
    <t>ON 19/2/16</t>
  </si>
  <si>
    <t>cash</t>
  </si>
  <si>
    <t>JV16/02/10</t>
  </si>
  <si>
    <t>other receivable</t>
  </si>
  <si>
    <t>V2016/162</t>
  </si>
  <si>
    <t>687667</t>
  </si>
  <si>
    <t>V2016/163</t>
  </si>
  <si>
    <t>687668</t>
  </si>
  <si>
    <t>V2016/164</t>
  </si>
  <si>
    <t>687669</t>
  </si>
  <si>
    <t>OR00658</t>
  </si>
  <si>
    <t>PBB388175</t>
  </si>
  <si>
    <t>LIVINGSTON HOUSE OF LEARNING</t>
  </si>
  <si>
    <t>OR00657</t>
  </si>
  <si>
    <t>0024007</t>
  </si>
  <si>
    <t>V2016/171</t>
  </si>
  <si>
    <t>PGTEFT1271</t>
  </si>
  <si>
    <t>V2016/177</t>
  </si>
  <si>
    <t>687674</t>
  </si>
  <si>
    <t>V20161/176</t>
  </si>
  <si>
    <t>687673</t>
  </si>
  <si>
    <t>HOT AIR BALLOON FIEST</t>
  </si>
  <si>
    <t>V2016/131</t>
  </si>
  <si>
    <t>PGTEFT1239</t>
  </si>
  <si>
    <t>V2016/168</t>
  </si>
  <si>
    <t>PGTEFT1268</t>
  </si>
  <si>
    <t>V2016/169</t>
  </si>
  <si>
    <t>PGTEFT1269</t>
  </si>
  <si>
    <t>V2016/170</t>
  </si>
  <si>
    <t>PGTEFT1270</t>
  </si>
  <si>
    <t>V2016/172</t>
  </si>
  <si>
    <t>PGTEFT1272</t>
  </si>
  <si>
    <t>STATE TOURISM - TOURISM PROMOTION</t>
  </si>
  <si>
    <t>ST- Tourism Promotion</t>
  </si>
  <si>
    <t>V2016/173</t>
  </si>
  <si>
    <t>PGTEFT1273</t>
  </si>
  <si>
    <t>V2016/174</t>
  </si>
  <si>
    <t>PGTEFT1274</t>
  </si>
  <si>
    <t>PENANG CENTRE OF MEDICAL TOURISM</t>
  </si>
  <si>
    <t>V2016/175</t>
  </si>
  <si>
    <t>PGTEFT1275</t>
  </si>
  <si>
    <t>V2016/178</t>
  </si>
  <si>
    <t>PGTEFT1276</t>
  </si>
  <si>
    <t>V2016/182</t>
  </si>
  <si>
    <t>PGTEFT1279</t>
  </si>
  <si>
    <t>V2016/183</t>
  </si>
  <si>
    <t>PGTEFT1280</t>
  </si>
  <si>
    <t>V2016/130</t>
  </si>
  <si>
    <t>PGTEFT1238</t>
  </si>
  <si>
    <t>V2016/158</t>
  </si>
  <si>
    <t>CIMB - FEB'16</t>
  </si>
  <si>
    <t>V2016/159</t>
  </si>
  <si>
    <t>687664</t>
  </si>
  <si>
    <t>KWSP - CONTRIBUTION FEB'16</t>
  </si>
  <si>
    <t>V2016/160</t>
  </si>
  <si>
    <t>687665</t>
  </si>
  <si>
    <t>SOCSO - CONTRIBUTION FEB'16</t>
  </si>
  <si>
    <t>V2016/161</t>
  </si>
  <si>
    <t>687666</t>
  </si>
  <si>
    <t>PCB - CONTRIBUTION FEB'16</t>
  </si>
  <si>
    <t>JV16/02/06</t>
  </si>
  <si>
    <t>BEING BANK CHARGES FOR THE MONTH OF FEB</t>
  </si>
  <si>
    <t>JV16/02/07</t>
  </si>
  <si>
    <t>BEING GST ON BC FOR THE MONTH OF FEB</t>
  </si>
  <si>
    <t xml:space="preserve">HOT AIR BALLOON FIESTA, </t>
  </si>
  <si>
    <t>LFSS FOR THE MTH</t>
  </si>
  <si>
    <t>Banners</t>
  </si>
  <si>
    <t>Postage</t>
  </si>
  <si>
    <t>Office Equipment</t>
  </si>
  <si>
    <t>Medical Fee</t>
  </si>
  <si>
    <t>bank charges</t>
  </si>
  <si>
    <t>Epf</t>
  </si>
  <si>
    <t>BEING PAYMENT RCD IN FEB'15</t>
  </si>
  <si>
    <t>Date : 12/04/2016</t>
  </si>
  <si>
    <t>V2016/179</t>
  </si>
  <si>
    <t>687675</t>
  </si>
  <si>
    <t>V2016/180</t>
  </si>
  <si>
    <t>V2016/181</t>
  </si>
  <si>
    <t>PGTEFT1277</t>
  </si>
  <si>
    <t>OR00660</t>
  </si>
  <si>
    <t>HOLIDAY TOURS &amp; TRAVEL SDN BHD</t>
  </si>
  <si>
    <t>PARTICIPATION FEE FOR ITE HK, HCM &amp; ITBA</t>
  </si>
  <si>
    <t>V2016/232</t>
  </si>
  <si>
    <t>PGTEFT1278</t>
  </si>
  <si>
    <t>V2016/184</t>
  </si>
  <si>
    <t>PHOTO/VIDEO ARCHIVING</t>
  </si>
  <si>
    <t>V2016/185</t>
  </si>
  <si>
    <t>PGTEFT1281</t>
  </si>
  <si>
    <t>V2016/186</t>
  </si>
  <si>
    <t>PGTEFT1282</t>
  </si>
  <si>
    <t>V2016/187</t>
  </si>
  <si>
    <t>PGTEFT1283</t>
  </si>
  <si>
    <t>V2016/188</t>
  </si>
  <si>
    <t>PGTEFT1284</t>
  </si>
  <si>
    <t>HERITAGE WALKABOUT &amp; TOUR/SUNDAY EVENT</t>
  </si>
  <si>
    <t>V2016/189</t>
  </si>
  <si>
    <t>PGTEFT1285</t>
  </si>
  <si>
    <t>V2016/190</t>
  </si>
  <si>
    <t>PGTEFT1286</t>
  </si>
  <si>
    <t>V2016/191</t>
  </si>
  <si>
    <t>PGTEFT1287</t>
  </si>
  <si>
    <t>V2016/192</t>
  </si>
  <si>
    <t>687676</t>
  </si>
  <si>
    <t>CONTRIBUTION/SPONSOR</t>
  </si>
  <si>
    <t>V2016/193</t>
  </si>
  <si>
    <t>687677</t>
  </si>
  <si>
    <t>V2016/194</t>
  </si>
  <si>
    <t>PGTEFT1288</t>
  </si>
  <si>
    <t>V2016/195</t>
  </si>
  <si>
    <t>PGTEFT1289</t>
  </si>
  <si>
    <t>V2016/196</t>
  </si>
  <si>
    <t>PGTEFT1290</t>
  </si>
  <si>
    <t>V2016/197</t>
  </si>
  <si>
    <t>PGTEFT1291</t>
  </si>
  <si>
    <t>V2016/198</t>
  </si>
  <si>
    <t>PGTEFT1292</t>
  </si>
  <si>
    <t>V2016/199</t>
  </si>
  <si>
    <t>PGTEFT1293</t>
  </si>
  <si>
    <t>ADVERTISEMENT - BILLBOARD/BUSRWAP/CUBE</t>
  </si>
  <si>
    <t>V2016/201</t>
  </si>
  <si>
    <t>PGTEFT1295</t>
  </si>
  <si>
    <t>ITB BERLIN TRADE SHOW</t>
  </si>
  <si>
    <t>SEATRADE CRUISE GLOBAL</t>
  </si>
  <si>
    <t>V2016/202</t>
  </si>
  <si>
    <t>PGTEFT1296</t>
  </si>
  <si>
    <t>V2016/203</t>
  </si>
  <si>
    <t>PGTEFT1297</t>
  </si>
  <si>
    <t>V2016/204</t>
  </si>
  <si>
    <t>PGTEFT1298</t>
  </si>
  <si>
    <t>V2016/205</t>
  </si>
  <si>
    <t>PGTEFT1299</t>
  </si>
  <si>
    <t>V2016/206</t>
  </si>
  <si>
    <t>PGTEFT1300</t>
  </si>
  <si>
    <t>V2016/207</t>
  </si>
  <si>
    <t>PGTEFT1301</t>
  </si>
  <si>
    <t>V2016/208</t>
  </si>
  <si>
    <t>687678</t>
  </si>
  <si>
    <t>V2016/209</t>
  </si>
  <si>
    <t>PGTEFT1302</t>
  </si>
  <si>
    <t>V2016/210</t>
  </si>
  <si>
    <t>PGTEFT1303</t>
  </si>
  <si>
    <t>V2016/211</t>
  </si>
  <si>
    <t>PGTEFT1304</t>
  </si>
  <si>
    <t>CLARITY PUBLICHING SDN BHD</t>
  </si>
  <si>
    <t>V2016/212</t>
  </si>
  <si>
    <t>PGTEFT1305</t>
  </si>
  <si>
    <t>V2016/214</t>
  </si>
  <si>
    <t>PGTEFT1307</t>
  </si>
  <si>
    <t>V2016/215</t>
  </si>
  <si>
    <t>687679</t>
  </si>
  <si>
    <t>ORO00661</t>
  </si>
  <si>
    <t>CIMB137895</t>
  </si>
  <si>
    <t>DISTED COLLEGE</t>
  </si>
  <si>
    <t>JV16/03/09</t>
  </si>
  <si>
    <t>BEING CHEQUE RETURN &amp; CREDITTED TO CIMB</t>
  </si>
  <si>
    <t>OR00662</t>
  </si>
  <si>
    <t>OR00665</t>
  </si>
  <si>
    <t>CIMB063981</t>
  </si>
  <si>
    <t>PENEXPO EVENTS SDN BHD</t>
  </si>
  <si>
    <t>OR00663</t>
  </si>
  <si>
    <t>CASH</t>
  </si>
  <si>
    <t>OR00664</t>
  </si>
  <si>
    <t>PBB384499</t>
  </si>
  <si>
    <t>ITE &amp; MICE HONG KONG 13/06-18/06,2012</t>
  </si>
  <si>
    <t>V2016/216</t>
  </si>
  <si>
    <t>ANIME JAPAN RECCE</t>
  </si>
  <si>
    <t>V2016/217</t>
  </si>
  <si>
    <t>PGTEFT1309</t>
  </si>
  <si>
    <t>V2016/218</t>
  </si>
  <si>
    <t>PGTEFT1310</t>
  </si>
  <si>
    <t>V2016/219</t>
  </si>
  <si>
    <t>PGTEFT1311</t>
  </si>
  <si>
    <t>V2016/220</t>
  </si>
  <si>
    <t>PGTEFT1312</t>
  </si>
  <si>
    <t>V2016/221</t>
  </si>
  <si>
    <t>687680</t>
  </si>
  <si>
    <t>V2016/222</t>
  </si>
  <si>
    <t>687681</t>
  </si>
  <si>
    <t>V2016/223</t>
  </si>
  <si>
    <t>687682</t>
  </si>
  <si>
    <t>V2016/224</t>
  </si>
  <si>
    <t>687684</t>
  </si>
  <si>
    <t>V2016/229</t>
  </si>
  <si>
    <t>PGTEFT1313</t>
  </si>
  <si>
    <t>V2016/230</t>
  </si>
  <si>
    <t>PGTEFT1314</t>
  </si>
  <si>
    <t>V2016/231</t>
  </si>
  <si>
    <t>PGTEFT1315</t>
  </si>
  <si>
    <t>OR00666</t>
  </si>
  <si>
    <t>CIMB019966</t>
  </si>
  <si>
    <t>HOTEL PENANGA</t>
  </si>
  <si>
    <t>JV16/03/02</t>
  </si>
  <si>
    <t>BEING CASH DEPOSIT TO CIMB BANK</t>
  </si>
  <si>
    <t>FOR MAR'16</t>
  </si>
  <si>
    <t>V2016/233</t>
  </si>
  <si>
    <t>GAIN/LOSS OF FOREX EXCHANGE</t>
  </si>
  <si>
    <t>OR00667</t>
  </si>
  <si>
    <t>ITE HONG KONG</t>
  </si>
  <si>
    <t>V2016/234</t>
  </si>
  <si>
    <t>PGTEFT1316</t>
  </si>
  <si>
    <t>V2016/235</t>
  </si>
  <si>
    <t>PGTEFT1317</t>
  </si>
  <si>
    <t>MEDAN FAIR</t>
  </si>
  <si>
    <t>V2016/236</t>
  </si>
  <si>
    <t>PGTEFT1318</t>
  </si>
  <si>
    <t>V2016/237</t>
  </si>
  <si>
    <t>PGTEFT1319</t>
  </si>
  <si>
    <t>V2016/238</t>
  </si>
  <si>
    <t>PGTEFT1320</t>
  </si>
  <si>
    <t>V2016/239</t>
  </si>
  <si>
    <t>PGTEFT1321</t>
  </si>
  <si>
    <t>V2016/240</t>
  </si>
  <si>
    <t>PGTEFT1322</t>
  </si>
  <si>
    <t>HOT AIR BALLOON RECCE</t>
  </si>
  <si>
    <t>V2016/241</t>
  </si>
  <si>
    <t>PGTEFT1323</t>
  </si>
  <si>
    <t>V2016/242</t>
  </si>
  <si>
    <t>PGTEFT1324</t>
  </si>
  <si>
    <t>V2016/243</t>
  </si>
  <si>
    <t>PGTEFT1325</t>
  </si>
  <si>
    <t>V2016/244</t>
  </si>
  <si>
    <t>PGTEFT1326</t>
  </si>
  <si>
    <t>INVEST &amp; PROMOTION MISSION TO ACEH</t>
  </si>
  <si>
    <t>V2016/245</t>
  </si>
  <si>
    <t>PGTEFT1327</t>
  </si>
  <si>
    <t>V2016/246</t>
  </si>
  <si>
    <t>PGTEFT1328</t>
  </si>
  <si>
    <t>OFFICIAL VISIT TO SOUTH AUSTRALIA</t>
  </si>
  <si>
    <t>V2016/247</t>
  </si>
  <si>
    <t>PGTEFT1329</t>
  </si>
  <si>
    <t>V2016/248</t>
  </si>
  <si>
    <t>PGTEFT1330</t>
  </si>
  <si>
    <t>V2016/249</t>
  </si>
  <si>
    <t>PGTEFT1331</t>
  </si>
  <si>
    <t>V2016/250</t>
  </si>
  <si>
    <t>PGTEFT1332</t>
  </si>
  <si>
    <t>BROCHURE SHOWCASE RACK</t>
  </si>
  <si>
    <t>V2016/251</t>
  </si>
  <si>
    <t>PGTEFT1333</t>
  </si>
  <si>
    <t>V2016/252</t>
  </si>
  <si>
    <t>PGTEFT1334</t>
  </si>
  <si>
    <t>V2016/253</t>
  </si>
  <si>
    <t>PGTEFT1335</t>
  </si>
  <si>
    <t>V2016/254</t>
  </si>
  <si>
    <t>PGTEFT1336</t>
  </si>
  <si>
    <t>V2016/255</t>
  </si>
  <si>
    <t>PGTEFT1337</t>
  </si>
  <si>
    <t>JV16/03/10</t>
  </si>
  <si>
    <t>BEING OVERPAID TO V2016/251,DATED 30/3</t>
  </si>
  <si>
    <t>V2016/256</t>
  </si>
  <si>
    <t>687689</t>
  </si>
  <si>
    <t>V2016/257</t>
  </si>
  <si>
    <t>687690</t>
  </si>
  <si>
    <t>V2016/258</t>
  </si>
  <si>
    <t>PGTEFT1338</t>
  </si>
  <si>
    <t>V2016/259</t>
  </si>
  <si>
    <t>PGTEFT1339</t>
  </si>
  <si>
    <t>V2016/260</t>
  </si>
  <si>
    <t>PGTEFT1340</t>
  </si>
  <si>
    <t>V2016/261</t>
  </si>
  <si>
    <t>PGTEFT1341</t>
  </si>
  <si>
    <t>V2016/225</t>
  </si>
  <si>
    <t>CIMB - MAR'16</t>
  </si>
  <si>
    <t>V2016/225A</t>
  </si>
  <si>
    <t>687686</t>
  </si>
  <si>
    <t>KWSP - CONTRIBUTION MAR'16</t>
  </si>
  <si>
    <t>V2016/226</t>
  </si>
  <si>
    <t>687687</t>
  </si>
  <si>
    <t>SOCSO - CONTRIBUTION MAR'16</t>
  </si>
  <si>
    <t>V2016/227</t>
  </si>
  <si>
    <t>687688</t>
  </si>
  <si>
    <t>PCB - CONTRIBUTION MAR'16</t>
  </si>
  <si>
    <t>JV16/03/03</t>
  </si>
  <si>
    <t>BEING BANK CHARGES FOR THE MONHT</t>
  </si>
  <si>
    <t>OF MAR'16</t>
  </si>
  <si>
    <t>JV16/03/04</t>
  </si>
  <si>
    <t>BEING GST ON BANK CHARGES</t>
  </si>
  <si>
    <t>T.Promotion</t>
  </si>
  <si>
    <t>Ads - Mag</t>
  </si>
  <si>
    <t>Photostat</t>
  </si>
  <si>
    <t>photo archiving</t>
  </si>
  <si>
    <t>Copywriting</t>
  </si>
  <si>
    <t>accounting fee</t>
  </si>
  <si>
    <t>ads - outdoor</t>
  </si>
  <si>
    <t>telephone</t>
  </si>
  <si>
    <t>ads - billboard</t>
  </si>
  <si>
    <t>TACTICAL CAMPAIGN</t>
  </si>
  <si>
    <t>GTWHI MAP</t>
  </si>
  <si>
    <t>PERANAKAN BROCHURE</t>
  </si>
  <si>
    <t>PUBCITIY - YOSAKOI</t>
  </si>
  <si>
    <t>postage</t>
  </si>
  <si>
    <t>tactical</t>
  </si>
  <si>
    <t>printing</t>
  </si>
  <si>
    <t>office upkeep</t>
  </si>
  <si>
    <t>other creditors</t>
  </si>
  <si>
    <t>cheque return</t>
  </si>
  <si>
    <t>Gain/Loss</t>
  </si>
  <si>
    <t>Brochure</t>
  </si>
  <si>
    <t xml:space="preserve">misc </t>
  </si>
  <si>
    <t>epf</t>
  </si>
  <si>
    <t>socso</t>
  </si>
  <si>
    <t>pcb</t>
  </si>
  <si>
    <t>office stationery</t>
  </si>
  <si>
    <t>newspaper</t>
  </si>
  <si>
    <t>Refreshement</t>
  </si>
  <si>
    <t>Upkeep of m/vehicle</t>
  </si>
  <si>
    <t>lunch &amp; dinner hosting</t>
  </si>
  <si>
    <t>allowance</t>
  </si>
  <si>
    <t xml:space="preserve">medical </t>
  </si>
  <si>
    <t>overtime</t>
  </si>
  <si>
    <t>mileage</t>
  </si>
  <si>
    <t>refreshment</t>
  </si>
  <si>
    <t>upkeep of m/vehicle</t>
  </si>
  <si>
    <t>Date : 11/05/2016</t>
  </si>
  <si>
    <t>V2016/262</t>
  </si>
  <si>
    <t>687691</t>
  </si>
  <si>
    <t>V2016/263</t>
  </si>
  <si>
    <t>PGTEFT1342</t>
  </si>
  <si>
    <t>V2016/264</t>
  </si>
  <si>
    <t>PGTEFT1343</t>
  </si>
  <si>
    <t>BANK CHARGES</t>
  </si>
  <si>
    <t>V2016/265</t>
  </si>
  <si>
    <t>PGTEFT1344</t>
  </si>
  <si>
    <t>PUBLICITY - PG YOSAKOI PARADE</t>
  </si>
  <si>
    <t>V2016/266</t>
  </si>
  <si>
    <t>PGTEFT1345</t>
  </si>
  <si>
    <t>V2016/267</t>
  </si>
  <si>
    <t>PGTEFT1346</t>
  </si>
  <si>
    <t>DEV. OFPG MOBILE APPLICATION</t>
  </si>
  <si>
    <t>V2016/268</t>
  </si>
  <si>
    <t>PGTEFT1347</t>
  </si>
  <si>
    <t>V2016/269</t>
  </si>
  <si>
    <t>PGTEFT1348</t>
  </si>
  <si>
    <t>V2016/270</t>
  </si>
  <si>
    <t>PGTEFT1349</t>
  </si>
  <si>
    <t>HOT AIR BALLOON FIESTA,FAM TRIP</t>
  </si>
  <si>
    <t>V2016/271</t>
  </si>
  <si>
    <t>PGTEFT1350</t>
  </si>
  <si>
    <t>V2016/272</t>
  </si>
  <si>
    <t>PGTEFT1351</t>
  </si>
  <si>
    <t>V2016/273</t>
  </si>
  <si>
    <t>PGTEFT1352</t>
  </si>
  <si>
    <t>V2016/274</t>
  </si>
  <si>
    <t>PGTEFT1353</t>
  </si>
  <si>
    <t>TRISHAW ENTOURAGE</t>
  </si>
  <si>
    <t>OFFICIAL VISIT TO SOUTH AUSTRLIA</t>
  </si>
  <si>
    <t>V2016/275</t>
  </si>
  <si>
    <t>PGTEFT1354</t>
  </si>
  <si>
    <t>V2016/276</t>
  </si>
  <si>
    <t>PGTEFT1355</t>
  </si>
  <si>
    <t>V2016/277</t>
  </si>
  <si>
    <t>PGTEFT1356</t>
  </si>
  <si>
    <t>KST ART &amp; DESIGN</t>
  </si>
  <si>
    <t>V2016/278</t>
  </si>
  <si>
    <t>PGTEFT1357</t>
  </si>
  <si>
    <t>V2016/279</t>
  </si>
  <si>
    <t>PGTEFT1358</t>
  </si>
  <si>
    <t>V2016/280</t>
  </si>
  <si>
    <t>PGTEFT1359</t>
  </si>
  <si>
    <t>REFRESHMENT / FOOD</t>
  </si>
  <si>
    <t>V2016/281</t>
  </si>
  <si>
    <t>PGTEFT1360</t>
  </si>
  <si>
    <t>HERITAGE WALKABOUT TOUR/SUNDAY EVENT</t>
  </si>
  <si>
    <t>V2016/282</t>
  </si>
  <si>
    <t>PGTEFT1361</t>
  </si>
  <si>
    <t>V2016/283</t>
  </si>
  <si>
    <t>PGTEFT1362</t>
  </si>
  <si>
    <t>V2016/284</t>
  </si>
  <si>
    <t>PGTEFT1363</t>
  </si>
  <si>
    <t>V2016/285</t>
  </si>
  <si>
    <t>PGTEFT1364</t>
  </si>
  <si>
    <t>V2016/286</t>
  </si>
  <si>
    <t>PGTEFT1365</t>
  </si>
  <si>
    <t>V2016/287</t>
  </si>
  <si>
    <t>PGTEFT1366</t>
  </si>
  <si>
    <t>TACTICAL CAMPAIGN - UK</t>
  </si>
  <si>
    <t>V2016/288</t>
  </si>
  <si>
    <t>PGTEFT1367</t>
  </si>
  <si>
    <t>V2016/289</t>
  </si>
  <si>
    <t>PGTEFT1368</t>
  </si>
  <si>
    <t>V2016/290</t>
  </si>
  <si>
    <t>PGTEFT1369</t>
  </si>
  <si>
    <t>V2016/291</t>
  </si>
  <si>
    <t>PGTEFT1370</t>
  </si>
  <si>
    <t>V2016/292</t>
  </si>
  <si>
    <t>PGTEFT1371</t>
  </si>
  <si>
    <t>V2016/293</t>
  </si>
  <si>
    <t>PGTEFT1372</t>
  </si>
  <si>
    <t>V2016/294</t>
  </si>
  <si>
    <t>PGTEFT1373</t>
  </si>
  <si>
    <t>V2016/295</t>
  </si>
  <si>
    <t>PGTEFT1374</t>
  </si>
  <si>
    <t>V2016/296</t>
  </si>
  <si>
    <t>PGTEFT1375</t>
  </si>
  <si>
    <t>V2016/297</t>
  </si>
  <si>
    <t>PGTEFT1376</t>
  </si>
  <si>
    <t>V2016/298</t>
  </si>
  <si>
    <t>PGTEFT1377</t>
  </si>
  <si>
    <t>V2016/299</t>
  </si>
  <si>
    <t>PGTEFT1378</t>
  </si>
  <si>
    <t>V2016/300</t>
  </si>
  <si>
    <t>PGTEFT1379</t>
  </si>
  <si>
    <t>V2016/301</t>
  </si>
  <si>
    <t>PGTEFT1380</t>
  </si>
  <si>
    <t>V2016/302</t>
  </si>
  <si>
    <t>PGTEFT1381</t>
  </si>
  <si>
    <t>BANNER/STREAMER &amp; ARTWORK</t>
  </si>
  <si>
    <t>V2016/304</t>
  </si>
  <si>
    <t>PGTEFT1383</t>
  </si>
  <si>
    <t>V2016/305</t>
  </si>
  <si>
    <t>PGTEFT1384</t>
  </si>
  <si>
    <t>V2016/306</t>
  </si>
  <si>
    <t>PGTEFT1385</t>
  </si>
  <si>
    <t>V2016/307</t>
  </si>
  <si>
    <t>PGTEFT1386</t>
  </si>
  <si>
    <t>V2016/308</t>
  </si>
  <si>
    <t>PGTEFT1387</t>
  </si>
  <si>
    <t>V2016/309</t>
  </si>
  <si>
    <t>PGTEFT1388</t>
  </si>
  <si>
    <t>V2016/310</t>
  </si>
  <si>
    <t>PGTEFT1389</t>
  </si>
  <si>
    <t>V2016/311</t>
  </si>
  <si>
    <t>687692</t>
  </si>
  <si>
    <t>ADVERTISEMENT - RADIO</t>
  </si>
  <si>
    <t>V2016/312</t>
  </si>
  <si>
    <t>687693</t>
  </si>
  <si>
    <t>V2016/313</t>
  </si>
  <si>
    <t>687694</t>
  </si>
  <si>
    <t>V2016/314</t>
  </si>
  <si>
    <t>687695</t>
  </si>
  <si>
    <t>VIDEO PRODUCTION</t>
  </si>
  <si>
    <t>V2016/315</t>
  </si>
  <si>
    <t>687696</t>
  </si>
  <si>
    <t>V2016/316</t>
  </si>
  <si>
    <t>687697</t>
  </si>
  <si>
    <t>V2016/317</t>
  </si>
  <si>
    <t>687698</t>
  </si>
  <si>
    <t>PRINTING OF PUBLICATION/BROCHURES</t>
  </si>
  <si>
    <t>ADV-BILLBOARDS/BUS WRAP/CUBE,TRADE SHOW</t>
  </si>
  <si>
    <t>OR00668</t>
  </si>
  <si>
    <t>OR00674</t>
  </si>
  <si>
    <t>MISCELLANEOUS EXPENSES</t>
  </si>
  <si>
    <t>V2016/318</t>
  </si>
  <si>
    <t>687699</t>
  </si>
  <si>
    <t>V2016/319</t>
  </si>
  <si>
    <t>687700</t>
  </si>
  <si>
    <t>PENANG ANIME MATSURI - SUMMER PARTY</t>
  </si>
  <si>
    <t>V2016/320</t>
  </si>
  <si>
    <t>PGTEFT1390</t>
  </si>
  <si>
    <t>ARABIAN TRAVEL MART, DUBAI</t>
  </si>
  <si>
    <t>V2016/321</t>
  </si>
  <si>
    <t>PGTEFT1391</t>
  </si>
  <si>
    <t>V2016/322</t>
  </si>
  <si>
    <t>687701</t>
  </si>
  <si>
    <t>OR006669</t>
  </si>
  <si>
    <t>OR00670</t>
  </si>
  <si>
    <t>GIRO TRF</t>
  </si>
  <si>
    <t>FIRST PENGUIN SDN BHD</t>
  </si>
  <si>
    <t>V2016/329</t>
  </si>
  <si>
    <t>687706</t>
  </si>
  <si>
    <t>WORLD TRAVEL MART CONNECT ASIA</t>
  </si>
  <si>
    <t>V2016/330A</t>
  </si>
  <si>
    <t>PGTEFT1393</t>
  </si>
  <si>
    <t>OR00671</t>
  </si>
  <si>
    <t>USAINS HOLDING SDN BHD</t>
  </si>
  <si>
    <t>OR00672</t>
  </si>
  <si>
    <t>PBB014361</t>
  </si>
  <si>
    <t>TUNKU ABDUL RAHMAN UNIVERSITY COLLEGE</t>
  </si>
  <si>
    <t>(PG BRANCH CAMPUS)</t>
  </si>
  <si>
    <t>OR00673</t>
  </si>
  <si>
    <t>MBB188356</t>
  </si>
  <si>
    <t>JV16/04/03</t>
  </si>
  <si>
    <t>BEING CASH DEPOSIT INTO CIMB ACC</t>
  </si>
  <si>
    <t>V2016/330</t>
  </si>
  <si>
    <t>V2016/323</t>
  </si>
  <si>
    <t>V2016/328</t>
  </si>
  <si>
    <t>PGTEFT1392</t>
  </si>
  <si>
    <t>V2016/331</t>
  </si>
  <si>
    <t>V2016/332</t>
  </si>
  <si>
    <t>PGTEFT1394</t>
  </si>
  <si>
    <t>V2016/333</t>
  </si>
  <si>
    <t>PGTEFT1395</t>
  </si>
  <si>
    <t>V2016/334</t>
  </si>
  <si>
    <t>PGTEFT1396</t>
  </si>
  <si>
    <t>V2016/324</t>
  </si>
  <si>
    <t>CIMB - APR'16</t>
  </si>
  <si>
    <t>V2016/325</t>
  </si>
  <si>
    <t>687703</t>
  </si>
  <si>
    <t>KWSP - CONTRIBUTION APR'16</t>
  </si>
  <si>
    <t>V2016/326</t>
  </si>
  <si>
    <t>687704</t>
  </si>
  <si>
    <t>SOCSO - CONTRIBUTION APR'16</t>
  </si>
  <si>
    <t>V2016/327</t>
  </si>
  <si>
    <t>687705</t>
  </si>
  <si>
    <t>PCB - CONTRIBUTION APR'16</t>
  </si>
  <si>
    <t>JV16/04/05</t>
  </si>
  <si>
    <t>BEING BANK CHARGES FOR THE MONTH OF APR</t>
  </si>
  <si>
    <t>JV16/04/06</t>
  </si>
  <si>
    <t>BEING GST ON BANK CHARGES FOR APR'16</t>
  </si>
  <si>
    <t>OR00675</t>
  </si>
  <si>
    <t>EDS BUSINESS ACADEMY SDN BHD</t>
  </si>
  <si>
    <t>PENANG EDUCATION CENTRE OF TOURISM</t>
  </si>
  <si>
    <t>MEDAN FAIR,</t>
  </si>
  <si>
    <t>HERITAGE WALKABOUT MAP</t>
  </si>
  <si>
    <t>HOT AIR BALLOON FIESTA,</t>
  </si>
  <si>
    <t>PUBLICITY - OTHER</t>
  </si>
  <si>
    <t>Mobile apps</t>
  </si>
  <si>
    <t>Souvenirs</t>
  </si>
  <si>
    <t>Upkeep</t>
  </si>
  <si>
    <t>Refreshment</t>
  </si>
  <si>
    <t>Telephone</t>
  </si>
  <si>
    <t>Photo archiving</t>
  </si>
  <si>
    <t>Ads - Radio</t>
  </si>
  <si>
    <t>video production</t>
  </si>
  <si>
    <t>Misc</t>
  </si>
  <si>
    <t>Sales</t>
  </si>
  <si>
    <t>Office Upkeep</t>
  </si>
  <si>
    <t>Sosco</t>
  </si>
  <si>
    <t>Medical fee</t>
  </si>
  <si>
    <t>Date : 10/06/2016</t>
  </si>
  <si>
    <t>V2016/335</t>
  </si>
  <si>
    <t>687707</t>
  </si>
  <si>
    <t>JV16/05/06</t>
  </si>
  <si>
    <t>BEING PLACEMENT OF STMMD IN CIMB</t>
  </si>
  <si>
    <t>ON 3/5/16</t>
  </si>
  <si>
    <t>V2016/336</t>
  </si>
  <si>
    <t>PGTEFT1397</t>
  </si>
  <si>
    <t>V2016/337</t>
  </si>
  <si>
    <t>PGTEFT1398</t>
  </si>
  <si>
    <t>V2016/338</t>
  </si>
  <si>
    <t>PGTEFT1399</t>
  </si>
  <si>
    <t>OR00677</t>
  </si>
  <si>
    <t>V2016/339</t>
  </si>
  <si>
    <t>PGTEFT1400</t>
  </si>
  <si>
    <t>V2016/340</t>
  </si>
  <si>
    <t>PGTEFT1401</t>
  </si>
  <si>
    <t>V2016/341</t>
  </si>
  <si>
    <t>PGTEFT1402</t>
  </si>
  <si>
    <t>V2016/342</t>
  </si>
  <si>
    <t>PGTEFT1403</t>
  </si>
  <si>
    <t>PENANG WEDDING TOURISM</t>
  </si>
  <si>
    <t>V2016/343</t>
  </si>
  <si>
    <t>PGTEFT1404</t>
  </si>
  <si>
    <t>V2016/344</t>
  </si>
  <si>
    <t>PGTEFT1405</t>
  </si>
  <si>
    <t>V2016/345</t>
  </si>
  <si>
    <t>PGTEFT1406</t>
  </si>
  <si>
    <t>V2016/346</t>
  </si>
  <si>
    <t>PGTEFT1407</t>
  </si>
  <si>
    <t>V2016/348</t>
  </si>
  <si>
    <t>PGTEFT1409</t>
  </si>
  <si>
    <t>ADVERTISEMENT - SOCIAL MEDIA</t>
  </si>
  <si>
    <t>V2016/349</t>
  </si>
  <si>
    <t>PGTEFT1410</t>
  </si>
  <si>
    <t>V2016/350</t>
  </si>
  <si>
    <t>PGTEFT1411</t>
  </si>
  <si>
    <t>V2016/351</t>
  </si>
  <si>
    <t>PGTEFT1412</t>
  </si>
  <si>
    <t>KOLEKSI WASAYANG</t>
  </si>
  <si>
    <t>V2016/352</t>
  </si>
  <si>
    <t>PGTEFT1413</t>
  </si>
  <si>
    <t>V2016/353</t>
  </si>
  <si>
    <t>PGTEFT1414</t>
  </si>
  <si>
    <t>FAM TRIP,PENANG WEDDING TOURISM</t>
  </si>
  <si>
    <t>V2016/354</t>
  </si>
  <si>
    <t>PGTEFT1415</t>
  </si>
  <si>
    <t>V2016/355</t>
  </si>
  <si>
    <t>PGTEFT1416</t>
  </si>
  <si>
    <t>ANIME JAPAN RECEE</t>
  </si>
  <si>
    <t>V2016/356</t>
  </si>
  <si>
    <t>PGTEFT1417</t>
  </si>
  <si>
    <t>V2016/357</t>
  </si>
  <si>
    <t>PGTEFT1418</t>
  </si>
  <si>
    <t>SECRETARIAL FEE</t>
  </si>
  <si>
    <t>V2016/358</t>
  </si>
  <si>
    <t>PGTEFT1419</t>
  </si>
  <si>
    <t>V2016/359</t>
  </si>
  <si>
    <t>PGTEFT1420</t>
  </si>
  <si>
    <t>V2016/360</t>
  </si>
  <si>
    <t>PGTEFT1421</t>
  </si>
  <si>
    <t>NEWSPAPER /BOOKS</t>
  </si>
  <si>
    <t>V2016/361</t>
  </si>
  <si>
    <t>PGTEFT1422</t>
  </si>
  <si>
    <t>V2016/362</t>
  </si>
  <si>
    <t>PGTEFT1423</t>
  </si>
  <si>
    <t>V2016/363</t>
  </si>
  <si>
    <t>PGTEFT1424</t>
  </si>
  <si>
    <t>V2016/364</t>
  </si>
  <si>
    <t>PGTEFT1425</t>
  </si>
  <si>
    <t>V2016/365</t>
  </si>
  <si>
    <t>PGTEFT1426</t>
  </si>
  <si>
    <t>V2016/366</t>
  </si>
  <si>
    <t>PGTEFT1427</t>
  </si>
  <si>
    <t>V2016/367</t>
  </si>
  <si>
    <t>PGTEFT1428</t>
  </si>
  <si>
    <t>V2016/368</t>
  </si>
  <si>
    <t>PGTEFT1429</t>
  </si>
  <si>
    <t>V2016/369</t>
  </si>
  <si>
    <t>PGTEFT1430</t>
  </si>
  <si>
    <t>V2016/370</t>
  </si>
  <si>
    <t>PGTEFT1431</t>
  </si>
  <si>
    <t>V2016/371</t>
  </si>
  <si>
    <t>PGTEFT1432</t>
  </si>
  <si>
    <t>V2016/372</t>
  </si>
  <si>
    <t>PGTEFT1433</t>
  </si>
  <si>
    <t>V2016/373</t>
  </si>
  <si>
    <t>PGTEFT1434</t>
  </si>
  <si>
    <t>V2016/374</t>
  </si>
  <si>
    <t>PGTEFT1435</t>
  </si>
  <si>
    <t>V2016/375</t>
  </si>
  <si>
    <t>PGTEFT1436</t>
  </si>
  <si>
    <t>YEAP KAM MOEY</t>
  </si>
  <si>
    <t>V2016/376</t>
  </si>
  <si>
    <t>PGTEFT1437</t>
  </si>
  <si>
    <t>YEAP PENG HOE</t>
  </si>
  <si>
    <t>V2016/377</t>
  </si>
  <si>
    <t>PGTEFT1438</t>
  </si>
  <si>
    <t>V2016/378</t>
  </si>
  <si>
    <t>PGTEFT1439</t>
  </si>
  <si>
    <t>V2016/379</t>
  </si>
  <si>
    <t>PGTEFT1440</t>
  </si>
  <si>
    <t>V2016/380</t>
  </si>
  <si>
    <t>PGTEFT1441</t>
  </si>
  <si>
    <t>V2016/381</t>
  </si>
  <si>
    <t>PGTEFT1442</t>
  </si>
  <si>
    <t>V2016/382</t>
  </si>
  <si>
    <t>PGTEFT1443</t>
  </si>
  <si>
    <t>V2016/383</t>
  </si>
  <si>
    <t>PGTEFT1444</t>
  </si>
  <si>
    <t>V2016/384</t>
  </si>
  <si>
    <t>PGTEFT1445</t>
  </si>
  <si>
    <t>V2016/385</t>
  </si>
  <si>
    <t>PGTEFT1446</t>
  </si>
  <si>
    <t>V2016/386</t>
  </si>
  <si>
    <t>PGTEFT1447</t>
  </si>
  <si>
    <t>V2016/387</t>
  </si>
  <si>
    <t>687708</t>
  </si>
  <si>
    <t>V2016/388</t>
  </si>
  <si>
    <t>687709</t>
  </si>
  <si>
    <t>V2016/389</t>
  </si>
  <si>
    <t>687710</t>
  </si>
  <si>
    <t>V2016/390</t>
  </si>
  <si>
    <t>687711</t>
  </si>
  <si>
    <t>V2016/391</t>
  </si>
  <si>
    <t>687712</t>
  </si>
  <si>
    <t>V2016/392</t>
  </si>
  <si>
    <t>687713</t>
  </si>
  <si>
    <t>JV16/05/07</t>
  </si>
  <si>
    <t>BEING WITHDRAW OF STMMD</t>
  </si>
  <si>
    <t>ON 13/5/16</t>
  </si>
  <si>
    <t>V2016/393</t>
  </si>
  <si>
    <t>687714</t>
  </si>
  <si>
    <t>TOURISM SURVEY</t>
  </si>
  <si>
    <t>V2016/394</t>
  </si>
  <si>
    <t>687715</t>
  </si>
  <si>
    <t>V2016/395</t>
  </si>
  <si>
    <t>687716</t>
  </si>
  <si>
    <t>V2016/396</t>
  </si>
  <si>
    <t>PGTEFT1448</t>
  </si>
  <si>
    <t>V2016/397</t>
  </si>
  <si>
    <t>PGTEFT1449</t>
  </si>
  <si>
    <t>V2016/398</t>
  </si>
  <si>
    <t>PGTEFT1450</t>
  </si>
  <si>
    <t>EDITORIAL ASSOCIATES</t>
  </si>
  <si>
    <t>V2016/399</t>
  </si>
  <si>
    <t>PGTEFT1451</t>
  </si>
  <si>
    <t>V2016/400</t>
  </si>
  <si>
    <t>PGTEFT1452</t>
  </si>
  <si>
    <t>V2016/401</t>
  </si>
  <si>
    <t>PGTEFT1453</t>
  </si>
  <si>
    <t>V2016/402</t>
  </si>
  <si>
    <t>PGTEFT1454</t>
  </si>
  <si>
    <t>V2016/403</t>
  </si>
  <si>
    <t>PGTEFT1455</t>
  </si>
  <si>
    <t>V2016/404</t>
  </si>
  <si>
    <t>PGTEFT1456</t>
  </si>
  <si>
    <t>ONG JIN TEONG</t>
  </si>
  <si>
    <t>V2016/405</t>
  </si>
  <si>
    <t>PGTEFT1457</t>
  </si>
  <si>
    <t>V2016/406</t>
  </si>
  <si>
    <t>PGTEFT1458</t>
  </si>
  <si>
    <t>V2016/407</t>
  </si>
  <si>
    <t>PGTEFT1459</t>
  </si>
  <si>
    <t>V2016/408</t>
  </si>
  <si>
    <t>PGTEFT1460</t>
  </si>
  <si>
    <t>V2016/409</t>
  </si>
  <si>
    <t>PGTEFT1461</t>
  </si>
  <si>
    <t>V2016/410</t>
  </si>
  <si>
    <t>PGTEFT1462</t>
  </si>
  <si>
    <t>V2016/411</t>
  </si>
  <si>
    <t>PGTEFT1463</t>
  </si>
  <si>
    <t>V2016/412</t>
  </si>
  <si>
    <t>PGTEFT1464</t>
  </si>
  <si>
    <t>RED STAR PRODUCTION</t>
  </si>
  <si>
    <t>OR00676</t>
  </si>
  <si>
    <t>V2016/416</t>
  </si>
  <si>
    <t>V2016/413</t>
  </si>
  <si>
    <t>687717</t>
  </si>
  <si>
    <t>V2016/414</t>
  </si>
  <si>
    <t>687718</t>
  </si>
  <si>
    <t>V2016/415</t>
  </si>
  <si>
    <t>687719</t>
  </si>
  <si>
    <t>LAST FRI SAT SUN FOR THR MONTH</t>
  </si>
  <si>
    <t>OR00678</t>
  </si>
  <si>
    <t>V2016/421</t>
  </si>
  <si>
    <t>V2016/423</t>
  </si>
  <si>
    <t>PGTEFT1465</t>
  </si>
  <si>
    <t>V2016/424</t>
  </si>
  <si>
    <t>PGTEFT1466</t>
  </si>
  <si>
    <t>V2016/425</t>
  </si>
  <si>
    <t>PGTEFT1467</t>
  </si>
  <si>
    <t>V2016/426</t>
  </si>
  <si>
    <t>PGTEFT1468</t>
  </si>
  <si>
    <t>V2016/427</t>
  </si>
  <si>
    <t>PGTEFT1469</t>
  </si>
  <si>
    <t>V2016/428</t>
  </si>
  <si>
    <t>PGTEFT1470</t>
  </si>
  <si>
    <t>V2016/429</t>
  </si>
  <si>
    <t>PGTEFT1471</t>
  </si>
  <si>
    <t>V2016/430</t>
  </si>
  <si>
    <t>PGTEFT1472</t>
  </si>
  <si>
    <t>V2016/431</t>
  </si>
  <si>
    <t>PGTEFT1473</t>
  </si>
  <si>
    <t>V2016/432</t>
  </si>
  <si>
    <t>PGTEFT1474</t>
  </si>
  <si>
    <t>V2016/433</t>
  </si>
  <si>
    <t>PGTEFT1475</t>
  </si>
  <si>
    <t>V2016/434</t>
  </si>
  <si>
    <t>PGTEFT1476</t>
  </si>
  <si>
    <t>V2016/435</t>
  </si>
  <si>
    <t>PGTEFT1477</t>
  </si>
  <si>
    <t>V2016/436</t>
  </si>
  <si>
    <t>687723</t>
  </si>
  <si>
    <t>V2016/422</t>
  </si>
  <si>
    <t>HANA TOUR FAIR KOREA</t>
  </si>
  <si>
    <t>OR00679</t>
  </si>
  <si>
    <t>ITB ASIA TRADESHOW</t>
  </si>
  <si>
    <t>JV16/05/08</t>
  </si>
  <si>
    <t>BEING PLACEMENT OF STMMD</t>
  </si>
  <si>
    <t>ON 27/5/16</t>
  </si>
  <si>
    <t>V2016/438</t>
  </si>
  <si>
    <t>PGTEFT1478</t>
  </si>
  <si>
    <t>V2016/439</t>
  </si>
  <si>
    <t>PGTEFT1479</t>
  </si>
  <si>
    <t>V2016/440</t>
  </si>
  <si>
    <t>PGTEFT1480</t>
  </si>
  <si>
    <t>V2016/441</t>
  </si>
  <si>
    <t>PGTEFT1481</t>
  </si>
  <si>
    <t>V2016/442</t>
  </si>
  <si>
    <t>PGTEFT1482</t>
  </si>
  <si>
    <t>V2016/443</t>
  </si>
  <si>
    <t>PGTEFT1483</t>
  </si>
  <si>
    <t>V2016/444</t>
  </si>
  <si>
    <t>PGTEFT1484</t>
  </si>
  <si>
    <t>V2016/445</t>
  </si>
  <si>
    <t>PGTEFT1485</t>
  </si>
  <si>
    <t>V2016/446</t>
  </si>
  <si>
    <t>PGTEFT1486</t>
  </si>
  <si>
    <t>V2016/447</t>
  </si>
  <si>
    <t>PGTEFT1487</t>
  </si>
  <si>
    <t>V2016/448</t>
  </si>
  <si>
    <t>PGTEFT1488</t>
  </si>
  <si>
    <t>TACTICAL CAMPAIGN - SINGAPORE</t>
  </si>
  <si>
    <t>V2016/449</t>
  </si>
  <si>
    <t>PGTEFT1489</t>
  </si>
  <si>
    <t>V2016/450</t>
  </si>
  <si>
    <t>PGTEFT1490</t>
  </si>
  <si>
    <t>V2016/451</t>
  </si>
  <si>
    <t>PGTEFT1491</t>
  </si>
  <si>
    <t>V2016/452</t>
  </si>
  <si>
    <t>PGTEFT1492</t>
  </si>
  <si>
    <t>V2016/453</t>
  </si>
  <si>
    <t>PGTEFT1493</t>
  </si>
  <si>
    <t>V2016/454</t>
  </si>
  <si>
    <t>PGTEFT1494</t>
  </si>
  <si>
    <t>V2016/455</t>
  </si>
  <si>
    <t>PGTEFT1495</t>
  </si>
  <si>
    <t>ADVERTISEMENT - BILLBOARDS/BUS WRAP/CUBE</t>
  </si>
  <si>
    <t>V2016/456</t>
  </si>
  <si>
    <t>PGTEFT1496</t>
  </si>
  <si>
    <t>V2016/457</t>
  </si>
  <si>
    <t>687724</t>
  </si>
  <si>
    <t>V2016/458</t>
  </si>
  <si>
    <t>687725</t>
  </si>
  <si>
    <t>V2016/459</t>
  </si>
  <si>
    <t>PGTEFT1497</t>
  </si>
  <si>
    <t>V2016/460</t>
  </si>
  <si>
    <t>PGTEFT1498</t>
  </si>
  <si>
    <t>V2016/437</t>
  </si>
  <si>
    <t>HK MEDIA CAMPAIGN</t>
  </si>
  <si>
    <t>V2016/647</t>
  </si>
  <si>
    <t>CIMB - MAY'16</t>
  </si>
  <si>
    <t>V2016/418</t>
  </si>
  <si>
    <t>687720</t>
  </si>
  <si>
    <t>KWSP - CONTRIBUTION MAY'16</t>
  </si>
  <si>
    <t>V2016/419</t>
  </si>
  <si>
    <t>687721</t>
  </si>
  <si>
    <t>SOCSO - CONTRIBUTION MAY'16</t>
  </si>
  <si>
    <t>V2016/420</t>
  </si>
  <si>
    <t>687722</t>
  </si>
  <si>
    <t>PCB - CONTRIBUTION MAY'16</t>
  </si>
  <si>
    <t>JV16/05/04</t>
  </si>
  <si>
    <t>BEING BANK CHARGES FOR THE MONTH MAY'16</t>
  </si>
  <si>
    <t>JV16/05/05</t>
  </si>
  <si>
    <t>BEING GST ON BANK CHARGES FOR MAY'16</t>
  </si>
  <si>
    <t>JV16/05/09</t>
  </si>
  <si>
    <t>BEING OVERPAID TO TELEKOM FOR V2016/367</t>
  </si>
  <si>
    <t>T. promotion</t>
  </si>
  <si>
    <t>hosting</t>
  </si>
  <si>
    <t>Souvenris</t>
  </si>
  <si>
    <t>Ads - Social</t>
  </si>
  <si>
    <t>State - Tourism Promotion</t>
  </si>
  <si>
    <t>Creditors</t>
  </si>
  <si>
    <t>Secretarial</t>
  </si>
  <si>
    <t>Ads - billboard</t>
  </si>
  <si>
    <t>Survey</t>
  </si>
  <si>
    <t>local travel</t>
  </si>
  <si>
    <t>Grant</t>
  </si>
  <si>
    <t>Ads - mag</t>
  </si>
  <si>
    <t>Media Campaign</t>
  </si>
  <si>
    <t>PG WEDDING TOURISM</t>
  </si>
  <si>
    <t>,PRINTING OF PUBLICATI</t>
  </si>
  <si>
    <t>pubcity - Events</t>
  </si>
  <si>
    <t>Date : 01/07/2016</t>
  </si>
  <si>
    <t>V2016/461</t>
  </si>
  <si>
    <t>687726</t>
  </si>
  <si>
    <t>V2016/462</t>
  </si>
  <si>
    <t>PGTEFT1499</t>
  </si>
  <si>
    <t>V2016/463</t>
  </si>
  <si>
    <t>PGTEFT1500</t>
  </si>
  <si>
    <t>JV16/06/02</t>
  </si>
  <si>
    <t>BEING WITHDRAW OF STMMD ON 1/6/16</t>
  </si>
  <si>
    <t>V2016/465</t>
  </si>
  <si>
    <t>V2016/466</t>
  </si>
  <si>
    <t>PGTEFT1501</t>
  </si>
  <si>
    <t>APOLLO KNIGHT SDN BHD</t>
  </si>
  <si>
    <t>V2016/467</t>
  </si>
  <si>
    <t>PGTEFT1502</t>
  </si>
  <si>
    <t>V2016/468</t>
  </si>
  <si>
    <t>PGTEFT1503</t>
  </si>
  <si>
    <t>V2016/469</t>
  </si>
  <si>
    <t>PGTEFT1504</t>
  </si>
  <si>
    <t>V2016/470</t>
  </si>
  <si>
    <t>PGTEFT1505</t>
  </si>
  <si>
    <t>V2016/471</t>
  </si>
  <si>
    <t>PGTEFT1506</t>
  </si>
  <si>
    <t>V2016/472</t>
  </si>
  <si>
    <t>PGTEFT1507</t>
  </si>
  <si>
    <t>OR00680</t>
  </si>
  <si>
    <t>MBB153040</t>
  </si>
  <si>
    <t>THE LIGHT HOTEL (M) SDN BHD</t>
  </si>
  <si>
    <t>OR00689</t>
  </si>
  <si>
    <t>V2016/473</t>
  </si>
  <si>
    <t>PGTEFT1508</t>
  </si>
  <si>
    <t>V2016/474</t>
  </si>
  <si>
    <t>PGTEFT1509</t>
  </si>
  <si>
    <t>V2016/475</t>
  </si>
  <si>
    <t>PGTEFT1510</t>
  </si>
  <si>
    <t>V2016/476</t>
  </si>
  <si>
    <t>PGTEFT1511</t>
  </si>
  <si>
    <t>V2016/477</t>
  </si>
  <si>
    <t>PGTEFT1512</t>
  </si>
  <si>
    <t>V2016/478</t>
  </si>
  <si>
    <t>PGTEFT1513</t>
  </si>
  <si>
    <t>V2016/479</t>
  </si>
  <si>
    <t>PGTEFT1514</t>
  </si>
  <si>
    <t>V2016/480</t>
  </si>
  <si>
    <t>PGTEFT1515</t>
  </si>
  <si>
    <t>PENANG CENTRE OF EDUCATION TOURIST</t>
  </si>
  <si>
    <t>V2016/481</t>
  </si>
  <si>
    <t>PGTEFT1516</t>
  </si>
  <si>
    <t>V2016/482</t>
  </si>
  <si>
    <t>PGTEFT1517</t>
  </si>
  <si>
    <t>V2016/483</t>
  </si>
  <si>
    <t>PGTEFT1518</t>
  </si>
  <si>
    <t>V2016/484</t>
  </si>
  <si>
    <t>PGTEFT1519</t>
  </si>
  <si>
    <t>V2016/485</t>
  </si>
  <si>
    <t>PGTEFT1520</t>
  </si>
  <si>
    <t>V2016/486</t>
  </si>
  <si>
    <t>PGTEFT1521</t>
  </si>
  <si>
    <t>V2016/487</t>
  </si>
  <si>
    <t>PGTEFT1522</t>
  </si>
  <si>
    <t>V2016/488</t>
  </si>
  <si>
    <t>PGTEFT1523</t>
  </si>
  <si>
    <t>V2016/489</t>
  </si>
  <si>
    <t>687727</t>
  </si>
  <si>
    <t>V2016/496</t>
  </si>
  <si>
    <t>TACTICAL CAMPAIGN - HONG KONG</t>
  </si>
  <si>
    <t>OR00681</t>
  </si>
  <si>
    <t>AMB008823</t>
  </si>
  <si>
    <t>OR00682</t>
  </si>
  <si>
    <t>MBB730981</t>
  </si>
  <si>
    <t>CLINICAL HYPNOHERAPY PRACTITIONERS M'SIA</t>
  </si>
  <si>
    <t>MEMBERSHIP FEE PCET &amp; PCMT</t>
  </si>
  <si>
    <t>OR00683</t>
  </si>
  <si>
    <t>HSBC437288</t>
  </si>
  <si>
    <t>OR00684</t>
  </si>
  <si>
    <t>PBB440969</t>
  </si>
  <si>
    <t>DISCOVERY OVERLAND HOLIDAYS</t>
  </si>
  <si>
    <t>V2016/490</t>
  </si>
  <si>
    <t>687728</t>
  </si>
  <si>
    <t>V2016/491</t>
  </si>
  <si>
    <t>687729</t>
  </si>
  <si>
    <t>MHTC SALES MISSION</t>
  </si>
  <si>
    <t>V2016/492</t>
  </si>
  <si>
    <t>687730</t>
  </si>
  <si>
    <t>V2016/493</t>
  </si>
  <si>
    <t>687731</t>
  </si>
  <si>
    <t>V2016/494</t>
  </si>
  <si>
    <t>687732</t>
  </si>
  <si>
    <t>ADVERTISEMENT-BILLBOARDS/BUS WRAP/CUBE</t>
  </si>
  <si>
    <t xml:space="preserve">WORLD TRAVEL MART CONNECT ASIA, </t>
  </si>
  <si>
    <t>BROCHURE</t>
  </si>
  <si>
    <t>V2016/495</t>
  </si>
  <si>
    <t>687733</t>
  </si>
  <si>
    <t>MUSLIM TRAVEL GUIDE</t>
  </si>
  <si>
    <t>V2016/497</t>
  </si>
  <si>
    <t>OR00685</t>
  </si>
  <si>
    <t>OR00687</t>
  </si>
  <si>
    <t>642058/453</t>
  </si>
  <si>
    <t>RAINBOW PARADISE BEACH RESORT</t>
  </si>
  <si>
    <t>OR00688</t>
  </si>
  <si>
    <t>MBB013830</t>
  </si>
  <si>
    <t>OR00690</t>
  </si>
  <si>
    <t>EFT0831352</t>
  </si>
  <si>
    <t>V2016/498</t>
  </si>
  <si>
    <t>PGTEFT1524</t>
  </si>
  <si>
    <t>V2016/499</t>
  </si>
  <si>
    <t>PGTEFT1525</t>
  </si>
  <si>
    <t>TRIBEUP SDN BHD</t>
  </si>
  <si>
    <t>EFFECTIVE FACEBOOK MARKETING BOOT CAMP</t>
  </si>
  <si>
    <t>JV16/06/03</t>
  </si>
  <si>
    <t>BEING BANK GUARANTEE RETURN ISSUED</t>
  </si>
  <si>
    <t>ON 29/4/16</t>
  </si>
  <si>
    <t>OR00691</t>
  </si>
  <si>
    <t>V2016/501</t>
  </si>
  <si>
    <t>PGTEFT1526</t>
  </si>
  <si>
    <t>V2016/502</t>
  </si>
  <si>
    <t>PGTEFT1527</t>
  </si>
  <si>
    <t>V2016/503</t>
  </si>
  <si>
    <t>PGTEFT1528</t>
  </si>
  <si>
    <t>V2016/504</t>
  </si>
  <si>
    <t>PGTEFT1529</t>
  </si>
  <si>
    <t>V2016/505</t>
  </si>
  <si>
    <t>PGTEFT1530</t>
  </si>
  <si>
    <t>V2016/506</t>
  </si>
  <si>
    <t>PGTEFT1531</t>
  </si>
  <si>
    <t>V2016/507</t>
  </si>
  <si>
    <t>PGTEFT1532</t>
  </si>
  <si>
    <t>V2016/508</t>
  </si>
  <si>
    <t>PGTEFT1533</t>
  </si>
  <si>
    <t>V2016/509</t>
  </si>
  <si>
    <t>PGTEFT1534</t>
  </si>
  <si>
    <t>V2016/511</t>
  </si>
  <si>
    <t>PGTEFT1536</t>
  </si>
  <si>
    <t>TRADE SHOW BROCHURE</t>
  </si>
  <si>
    <t>V2016/512</t>
  </si>
  <si>
    <t>PGTEFT1537</t>
  </si>
  <si>
    <t>V2016/513</t>
  </si>
  <si>
    <t>PGTEFT1538</t>
  </si>
  <si>
    <t>V2016/514</t>
  </si>
  <si>
    <t>PGTEFT1539</t>
  </si>
  <si>
    <t>V2016/515</t>
  </si>
  <si>
    <t>PGTEFT1540</t>
  </si>
  <si>
    <t>V2016/516</t>
  </si>
  <si>
    <t>PGTEFT1541</t>
  </si>
  <si>
    <t>V2016/517</t>
  </si>
  <si>
    <t>PGTEFT1542</t>
  </si>
  <si>
    <t>PERSATUAN CHINGAY PULAU PINANG</t>
  </si>
  <si>
    <t>OVATION OF THE SEAS-PERFORMANCE ON 07/06</t>
  </si>
  <si>
    <t>V2016/518</t>
  </si>
  <si>
    <t>PGTEFT1543</t>
  </si>
  <si>
    <t>DISCOVERY BALIK PULAU MAP</t>
  </si>
  <si>
    <t>V2016/519</t>
  </si>
  <si>
    <t>PGTEFT1544</t>
  </si>
  <si>
    <t>NEWSPAPER /B0OKS</t>
  </si>
  <si>
    <t>V2016/521</t>
  </si>
  <si>
    <t>687734</t>
  </si>
  <si>
    <t>V2016/522</t>
  </si>
  <si>
    <t>687735</t>
  </si>
  <si>
    <t>V2016/523</t>
  </si>
  <si>
    <t>PGTEFT1546</t>
  </si>
  <si>
    <t>V2016/524</t>
  </si>
  <si>
    <t>PGTEFT1547</t>
  </si>
  <si>
    <t>V2016/525</t>
  </si>
  <si>
    <t>PGTEFT1548</t>
  </si>
  <si>
    <t>V2016/520</t>
  </si>
  <si>
    <t>PGTEFT1545</t>
  </si>
  <si>
    <t>V2016/530</t>
  </si>
  <si>
    <t>PGTEFT1549</t>
  </si>
  <si>
    <t>V2016/532</t>
  </si>
  <si>
    <t>PGTEFT1551</t>
  </si>
  <si>
    <t>V2016/533</t>
  </si>
  <si>
    <t>PGTEFT1552</t>
  </si>
  <si>
    <t>V2016/531</t>
  </si>
  <si>
    <t>PGTEFT1550</t>
  </si>
  <si>
    <t>V2016/534</t>
  </si>
  <si>
    <t>PGTEFT1553</t>
  </si>
  <si>
    <t>V2016/535</t>
  </si>
  <si>
    <t>PGTEFT1554</t>
  </si>
  <si>
    <t>V2016/510</t>
  </si>
  <si>
    <t>PGTEFT1535</t>
  </si>
  <si>
    <t>V2016/500</t>
  </si>
  <si>
    <t>CIMB - JUNE'16</t>
  </si>
  <si>
    <t>JV16/06/04</t>
  </si>
  <si>
    <t>BEING PLACEMENT OF STMMD IN CIMB BANK</t>
  </si>
  <si>
    <t>ON 27/6/16</t>
  </si>
  <si>
    <t>V2016/536</t>
  </si>
  <si>
    <t>PGTEFT1555</t>
  </si>
  <si>
    <t>V2016/537</t>
  </si>
  <si>
    <t>PGTEFT1556</t>
  </si>
  <si>
    <t>V2016/538</t>
  </si>
  <si>
    <t>PGTEFT1557</t>
  </si>
  <si>
    <t>V2016/539</t>
  </si>
  <si>
    <t>PGTEFT1558</t>
  </si>
  <si>
    <t>V2016/540</t>
  </si>
  <si>
    <t>PGTEFT1559</t>
  </si>
  <si>
    <t>V2016/541</t>
  </si>
  <si>
    <t>PGTEFT1560</t>
  </si>
  <si>
    <t>V2016/542</t>
  </si>
  <si>
    <t>PGTEFT1561</t>
  </si>
  <si>
    <t>V2016/543</t>
  </si>
  <si>
    <t>PGTEFT1562</t>
  </si>
  <si>
    <t>V2016/544</t>
  </si>
  <si>
    <t>PGTEFT1563</t>
  </si>
  <si>
    <t>V2016/545</t>
  </si>
  <si>
    <t>PGTEFT1564</t>
  </si>
  <si>
    <t>V2016/546</t>
  </si>
  <si>
    <t>PGTEFT1565</t>
  </si>
  <si>
    <t>JV16/06/07</t>
  </si>
  <si>
    <t>BEING WITHDRAWL OF STMMD ON 29/6/16</t>
  </si>
  <si>
    <t>V2016/526</t>
  </si>
  <si>
    <t>V2016/527</t>
  </si>
  <si>
    <t>687736</t>
  </si>
  <si>
    <t>KWSP CONTRIBUTION - JUNE'16</t>
  </si>
  <si>
    <t>V2016/528</t>
  </si>
  <si>
    <t>687737</t>
  </si>
  <si>
    <t>SOCSO - CONTRIBUTION JUNE'16</t>
  </si>
  <si>
    <t>V2016/529</t>
  </si>
  <si>
    <t>687738</t>
  </si>
  <si>
    <t>PCB - CONTRIBUTION JUNE'16</t>
  </si>
  <si>
    <t>V2016/547</t>
  </si>
  <si>
    <t>PGTEFT1566</t>
  </si>
  <si>
    <t>TRAINEE &amp; TRAINER ALLOWNANCE</t>
  </si>
  <si>
    <t>V2016/548</t>
  </si>
  <si>
    <t>PGTEFT1567</t>
  </si>
  <si>
    <t>V2016/549</t>
  </si>
  <si>
    <t>687739</t>
  </si>
  <si>
    <t>V2016/550</t>
  </si>
  <si>
    <t>687740</t>
  </si>
  <si>
    <t>V2016/551</t>
  </si>
  <si>
    <t>687741</t>
  </si>
  <si>
    <t>V2016/552</t>
  </si>
  <si>
    <t>687742</t>
  </si>
  <si>
    <t>V2016/557</t>
  </si>
  <si>
    <t>PGTEFT1571</t>
  </si>
  <si>
    <t>V2016/553</t>
  </si>
  <si>
    <t>PGTEFT1568</t>
  </si>
  <si>
    <t>JV16/06/05</t>
  </si>
  <si>
    <t>BEING BANK CHARGES FOR THE MONTH</t>
  </si>
  <si>
    <t>OF JUNE'16</t>
  </si>
  <si>
    <t>JV16/06/06</t>
  </si>
  <si>
    <t>BEING GST ON BANK CHARGES FOR THE MONTH</t>
  </si>
  <si>
    <t>V2016/558</t>
  </si>
  <si>
    <t>MARKING G'TOWN</t>
  </si>
  <si>
    <t xml:space="preserve">Rental </t>
  </si>
  <si>
    <t xml:space="preserve">Withdrawal STMMD </t>
  </si>
  <si>
    <t>T. Promotion</t>
  </si>
  <si>
    <t>Ads - Social media</t>
  </si>
  <si>
    <t xml:space="preserve">Publicity </t>
  </si>
  <si>
    <t>Elec</t>
  </si>
  <si>
    <t>Brochure rack</t>
  </si>
  <si>
    <t>Amount owing</t>
  </si>
  <si>
    <t>upkeep</t>
  </si>
  <si>
    <t>training</t>
  </si>
  <si>
    <t>photostat</t>
  </si>
  <si>
    <t>ads - radio</t>
  </si>
  <si>
    <t>stationery</t>
  </si>
  <si>
    <t>Bonus</t>
  </si>
  <si>
    <t>Placement STMMD</t>
  </si>
  <si>
    <t>website</t>
  </si>
  <si>
    <t>professional fee</t>
  </si>
  <si>
    <t>media campaign</t>
  </si>
  <si>
    <t>Date : 11/08/2016</t>
  </si>
  <si>
    <t>V2016/554</t>
  </si>
  <si>
    <t>V2016/555</t>
  </si>
  <si>
    <t>PGTEFT1569</t>
  </si>
  <si>
    <t>V2016/556</t>
  </si>
  <si>
    <t>PGTEFT1570</t>
  </si>
  <si>
    <t>KETUA PENGARAH HASIL DALAM NEGERI</t>
  </si>
  <si>
    <t>INCOME TAX FOR YA 2016-6TH INSTALLMENT</t>
  </si>
  <si>
    <t>V2016/559</t>
  </si>
  <si>
    <t>PGTEFT1572</t>
  </si>
  <si>
    <t>OR00692</t>
  </si>
  <si>
    <t>HSBC663052</t>
  </si>
  <si>
    <t>TOUR &amp; INCENTIVE TRAVEL</t>
  </si>
  <si>
    <t>V2016/560</t>
  </si>
  <si>
    <t>PGTEFT1573</t>
  </si>
  <si>
    <t>V2016/561</t>
  </si>
  <si>
    <t>PGTEFT1574</t>
  </si>
  <si>
    <t>HANA TOUR FAIR KOREA &amp;</t>
  </si>
  <si>
    <t>V2016/562</t>
  </si>
  <si>
    <t>PGTEFT1575</t>
  </si>
  <si>
    <t>OR00693</t>
  </si>
  <si>
    <t>HSBC635666</t>
  </si>
  <si>
    <t>SUNWAY BIZ HOTEL SDN BHD</t>
  </si>
  <si>
    <t>V2016/578</t>
  </si>
  <si>
    <t>PGTEFT1591</t>
  </si>
  <si>
    <t>POSTAGE &amp; COURIER &amp;</t>
  </si>
  <si>
    <t>V2016/563</t>
  </si>
  <si>
    <t>PGTEFT1576</t>
  </si>
  <si>
    <t>V2016/564</t>
  </si>
  <si>
    <t>PGTEFT1577</t>
  </si>
  <si>
    <t>V2016/565</t>
  </si>
  <si>
    <t>PGTEFT1578</t>
  </si>
  <si>
    <t>V2016/566</t>
  </si>
  <si>
    <t>PGTEFT1579</t>
  </si>
  <si>
    <t>V2016/567</t>
  </si>
  <si>
    <t>PGTEFT1580</t>
  </si>
  <si>
    <t>V2016/568</t>
  </si>
  <si>
    <t>PGTEFT1581</t>
  </si>
  <si>
    <t>V2016/569</t>
  </si>
  <si>
    <t>PGTEFT1582</t>
  </si>
  <si>
    <t>BANNER/STREAMERS &amp; ARTWORK &amp;</t>
  </si>
  <si>
    <t>V2016/570</t>
  </si>
  <si>
    <t>PGTEFT1583</t>
  </si>
  <si>
    <t>V2016/571</t>
  </si>
  <si>
    <t>PGTEFT1584</t>
  </si>
  <si>
    <t>V2016/572</t>
  </si>
  <si>
    <t>PGTEFT1585</t>
  </si>
  <si>
    <t>V2016/573</t>
  </si>
  <si>
    <t>PGTEFT1586</t>
  </si>
  <si>
    <t>V2016/574</t>
  </si>
  <si>
    <t>PGTEFT1587</t>
  </si>
  <si>
    <t>V2016/575</t>
  </si>
  <si>
    <t>PGTEFT1588</t>
  </si>
  <si>
    <t>V2016/576</t>
  </si>
  <si>
    <t>PGTEFT1589</t>
  </si>
  <si>
    <t>V2016/577</t>
  </si>
  <si>
    <t>PGTEFT1590</t>
  </si>
  <si>
    <t>V2016/579</t>
  </si>
  <si>
    <t>PGTEFT1592</t>
  </si>
  <si>
    <t>V2016/580</t>
  </si>
  <si>
    <t>PGTEFT1593</t>
  </si>
  <si>
    <t>V2016/581</t>
  </si>
  <si>
    <t>PGTEFT1594</t>
  </si>
  <si>
    <t>V2016/582</t>
  </si>
  <si>
    <t>PGTEFT1595</t>
  </si>
  <si>
    <t>V2016/583</t>
  </si>
  <si>
    <t>PGTEFT1596</t>
  </si>
  <si>
    <t>V2016/584</t>
  </si>
  <si>
    <t>PGTEFT1597</t>
  </si>
  <si>
    <t>V2016/585</t>
  </si>
  <si>
    <t>PGTEFT1598</t>
  </si>
  <si>
    <t>TIC-OFFICE UPKEEP &amp; EXPENSES</t>
  </si>
  <si>
    <t>V2016/586</t>
  </si>
  <si>
    <t>PGTEFT1599</t>
  </si>
  <si>
    <t>V2016/587</t>
  </si>
  <si>
    <t>PGTEFT1600</t>
  </si>
  <si>
    <t>V2016/588</t>
  </si>
  <si>
    <t>PGTEFT1601</t>
  </si>
  <si>
    <t>V2016/589</t>
  </si>
  <si>
    <t>PGTEFT1602</t>
  </si>
  <si>
    <t>V2016/590</t>
  </si>
  <si>
    <t>PGTEFT1603</t>
  </si>
  <si>
    <t>V2016/591</t>
  </si>
  <si>
    <t>PGTEFT1604</t>
  </si>
  <si>
    <t>V2016/593</t>
  </si>
  <si>
    <t>687745</t>
  </si>
  <si>
    <t>TACTICAL CAMPAIGN - VIETNAM &amp;</t>
  </si>
  <si>
    <t>TACTICAL CAMPAIGN - MYANMAR</t>
  </si>
  <si>
    <t>V2016/595</t>
  </si>
  <si>
    <t>687747</t>
  </si>
  <si>
    <t>V2016/596</t>
  </si>
  <si>
    <t>687748</t>
  </si>
  <si>
    <t>V2016/597</t>
  </si>
  <si>
    <t>687749</t>
  </si>
  <si>
    <t>V2016/592</t>
  </si>
  <si>
    <t>PGTEFT1605</t>
  </si>
  <si>
    <t>JV16/07/02</t>
  </si>
  <si>
    <t>JV16/07/03</t>
  </si>
  <si>
    <t>JV16/07/04</t>
  </si>
  <si>
    <t>DATED 28/7/16</t>
  </si>
  <si>
    <t>V2016/594</t>
  </si>
  <si>
    <t>V2016/602</t>
  </si>
  <si>
    <t>PGTEFT1606</t>
  </si>
  <si>
    <t>V2016/603</t>
  </si>
  <si>
    <t>PGTEFT1607</t>
  </si>
  <si>
    <t>V2016/604</t>
  </si>
  <si>
    <t>PGTEFT1608</t>
  </si>
  <si>
    <t>V2016/598</t>
  </si>
  <si>
    <t>CIMB - JULY'16</t>
  </si>
  <si>
    <t>V2016/599</t>
  </si>
  <si>
    <t>687750</t>
  </si>
  <si>
    <t>KWSP - CONTRIBUTION JULY'16</t>
  </si>
  <si>
    <t>V2016/600</t>
  </si>
  <si>
    <t>687751</t>
  </si>
  <si>
    <t>SOCSO - CONTRIBUTION JULY'16</t>
  </si>
  <si>
    <t>V2016/601</t>
  </si>
  <si>
    <t>687752</t>
  </si>
  <si>
    <t>PCB - CONTRIBUTION JULY'16</t>
  </si>
  <si>
    <t>JV16/07/05</t>
  </si>
  <si>
    <t>BEING BANK CHARGES FOR JULY'16</t>
  </si>
  <si>
    <t>JV16/07/06</t>
  </si>
  <si>
    <t>BEING GST ON BANK CHARGES FOR JULY'16</t>
  </si>
  <si>
    <t>Creditor</t>
  </si>
  <si>
    <t>Video Production</t>
  </si>
  <si>
    <t>Photo/Video</t>
  </si>
  <si>
    <t>Ads - magazine</t>
  </si>
  <si>
    <t>Medical fees</t>
  </si>
  <si>
    <t>Date : 09/09/2016</t>
  </si>
  <si>
    <t>V2016/605</t>
  </si>
  <si>
    <t>687753</t>
  </si>
  <si>
    <t>V2016/606</t>
  </si>
  <si>
    <t>PGTEFT1609</t>
  </si>
  <si>
    <t>V2016/607</t>
  </si>
  <si>
    <t>PGTEFT1610</t>
  </si>
  <si>
    <t>V2016/608</t>
  </si>
  <si>
    <t>687746</t>
  </si>
  <si>
    <t>V2016/609</t>
  </si>
  <si>
    <t>PGTEFT1611</t>
  </si>
  <si>
    <t>JV16/08/02</t>
  </si>
  <si>
    <t>BEING WITHDRAW OF STMMD ON 1/8/16</t>
  </si>
  <si>
    <t>V2016/612</t>
  </si>
  <si>
    <t>PGTEFT1613</t>
  </si>
  <si>
    <t>V2016/615</t>
  </si>
  <si>
    <t>V2016/616</t>
  </si>
  <si>
    <t>PGTEFT1614</t>
  </si>
  <si>
    <t>V2016/617</t>
  </si>
  <si>
    <t>PGTEFT1615</t>
  </si>
  <si>
    <t>V2016/618</t>
  </si>
  <si>
    <t>PGTEFT1616</t>
  </si>
  <si>
    <t>V2016/619</t>
  </si>
  <si>
    <t>PGTEFT1617</t>
  </si>
  <si>
    <t>V2016/620</t>
  </si>
  <si>
    <t>PGTEFT1618</t>
  </si>
  <si>
    <t>V2016/621</t>
  </si>
  <si>
    <t>PGTEFT1619</t>
  </si>
  <si>
    <t>V2016/611</t>
  </si>
  <si>
    <t>PGTEFT1612</t>
  </si>
  <si>
    <t>V2016/612A</t>
  </si>
  <si>
    <t>ITE HO CHI MINH</t>
  </si>
  <si>
    <t>V2016/613</t>
  </si>
  <si>
    <t>V2016/614</t>
  </si>
  <si>
    <t>TACTICAL CAMPAIGN - AUSTRALIA</t>
  </si>
  <si>
    <t>V2016/622</t>
  </si>
  <si>
    <t>687755</t>
  </si>
  <si>
    <t>COMIC FIESTA MINI</t>
  </si>
  <si>
    <t>V2016/623</t>
  </si>
  <si>
    <t>687756</t>
  </si>
  <si>
    <t>V2016/624</t>
  </si>
  <si>
    <t>687757</t>
  </si>
  <si>
    <t>V2016/625</t>
  </si>
  <si>
    <t>687758</t>
  </si>
  <si>
    <t>UNITED BUDDY BEARS PENANG</t>
  </si>
  <si>
    <t>V2016/626</t>
  </si>
  <si>
    <t>PGTEFT1621</t>
  </si>
  <si>
    <t>V2016/627</t>
  </si>
  <si>
    <t>PGTEFT1622</t>
  </si>
  <si>
    <t>V2016/628</t>
  </si>
  <si>
    <t>PGTEFT1623</t>
  </si>
  <si>
    <t>V2016/629</t>
  </si>
  <si>
    <t>PGTEFT1624</t>
  </si>
  <si>
    <t>V2016/630</t>
  </si>
  <si>
    <t>PGTEFT1625</t>
  </si>
  <si>
    <t>V2016/631</t>
  </si>
  <si>
    <t>PGTEFT1626</t>
  </si>
  <si>
    <t>V2016/632</t>
  </si>
  <si>
    <t>PGTEFT1627</t>
  </si>
  <si>
    <t>V2016/633</t>
  </si>
  <si>
    <t>PGTEFT1628</t>
  </si>
  <si>
    <t>V2016/634</t>
  </si>
  <si>
    <t>PGTEFT1629</t>
  </si>
  <si>
    <t>V2016/635</t>
  </si>
  <si>
    <t>PGTEFT1630</t>
  </si>
  <si>
    <t>V2016/636</t>
  </si>
  <si>
    <t>PGTEFT1631</t>
  </si>
  <si>
    <t>V2016/637</t>
  </si>
  <si>
    <t>PGTEFT1632</t>
  </si>
  <si>
    <t>V2016/638</t>
  </si>
  <si>
    <t>PGTEFT1633</t>
  </si>
  <si>
    <t>V2016/639</t>
  </si>
  <si>
    <t>PGTEFT1634</t>
  </si>
  <si>
    <t>V2016/640</t>
  </si>
  <si>
    <t>PGTEFT1635</t>
  </si>
  <si>
    <t>V2016/641</t>
  </si>
  <si>
    <t>PGTEFT1636</t>
  </si>
  <si>
    <t>V2016/642</t>
  </si>
  <si>
    <t>PGTEFT1637</t>
  </si>
  <si>
    <t>V2016/643</t>
  </si>
  <si>
    <t>PGTEFT1638</t>
  </si>
  <si>
    <t>V2016/644</t>
  </si>
  <si>
    <t>PGTEFT1639</t>
  </si>
  <si>
    <t>V2016/645</t>
  </si>
  <si>
    <t>PGTEFT1640</t>
  </si>
  <si>
    <t>V2016/646</t>
  </si>
  <si>
    <t>PGTEFT1641</t>
  </si>
  <si>
    <t>PGTEFT1642</t>
  </si>
  <si>
    <t>V2016/648</t>
  </si>
  <si>
    <t>PGTEFT1643</t>
  </si>
  <si>
    <t>V2016/649</t>
  </si>
  <si>
    <t>PGTEFT1644</t>
  </si>
  <si>
    <t>V2016/650</t>
  </si>
  <si>
    <t>PGTEFT1645</t>
  </si>
  <si>
    <t>RED STAR PRODUCTION &amp;</t>
  </si>
  <si>
    <t>V2016/651</t>
  </si>
  <si>
    <t>687759</t>
  </si>
  <si>
    <t>JV16/08/03</t>
  </si>
  <si>
    <t>BEING CASH DEPOSIT INTO CIMB C/A ON 28/7</t>
  </si>
  <si>
    <t>V2016/652</t>
  </si>
  <si>
    <t>PGTEFT1646</t>
  </si>
  <si>
    <t>V2016/653</t>
  </si>
  <si>
    <t>PGTEFT1647</t>
  </si>
  <si>
    <t>V2016/654</t>
  </si>
  <si>
    <t>PGTEFT1648</t>
  </si>
  <si>
    <t>V2016/655</t>
  </si>
  <si>
    <t>PGTEFT1649</t>
  </si>
  <si>
    <t>V2016/656</t>
  </si>
  <si>
    <t>PGTEFT1650</t>
  </si>
  <si>
    <t>V2016/657</t>
  </si>
  <si>
    <t>PGTEFT1651</t>
  </si>
  <si>
    <t>V2016/658</t>
  </si>
  <si>
    <t>PGTEFT1652</t>
  </si>
  <si>
    <t>V2016/659</t>
  </si>
  <si>
    <t>PGTEFT1653</t>
  </si>
  <si>
    <t>V2016/660</t>
  </si>
  <si>
    <t>PGTEFT1654</t>
  </si>
  <si>
    <t>V2016/661</t>
  </si>
  <si>
    <t>PGTEFT1655</t>
  </si>
  <si>
    <t>V2016/662</t>
  </si>
  <si>
    <t>PGTEFT1656</t>
  </si>
  <si>
    <t>V2016/663</t>
  </si>
  <si>
    <t>PGTEFT1657</t>
  </si>
  <si>
    <t>V2016/664</t>
  </si>
  <si>
    <t>PGTEFT1658</t>
  </si>
  <si>
    <t>V2016/665</t>
  </si>
  <si>
    <t>PGTEFT1659</t>
  </si>
  <si>
    <t>V2016/666</t>
  </si>
  <si>
    <t>PGTEFT1660</t>
  </si>
  <si>
    <t>V2016/667</t>
  </si>
  <si>
    <t>PGTEFT1661</t>
  </si>
  <si>
    <t>V2016/668</t>
  </si>
  <si>
    <t>PGTEFT1662</t>
  </si>
  <si>
    <t>FAM TRIP &amp;</t>
  </si>
  <si>
    <t>V2016/669</t>
  </si>
  <si>
    <t>PGTEFT1663</t>
  </si>
  <si>
    <t>PENANG CENTRE OF EDUCATION TOURISM &amp;</t>
  </si>
  <si>
    <t>V2016/670</t>
  </si>
  <si>
    <t>PGTEFT1664</t>
  </si>
  <si>
    <t>V2016/671</t>
  </si>
  <si>
    <t>PGTEFT1665</t>
  </si>
  <si>
    <t>V2016/672</t>
  </si>
  <si>
    <t>687760</t>
  </si>
  <si>
    <t>V2016/673</t>
  </si>
  <si>
    <t>687761</t>
  </si>
  <si>
    <t>V2016/674</t>
  </si>
  <si>
    <t>687762</t>
  </si>
  <si>
    <t>GTWHI HERITAGE MAP,</t>
  </si>
  <si>
    <t>MY PENANG, MY PERANAKAN BROCHURE, &amp; ETC.</t>
  </si>
  <si>
    <t>JV16/08/04</t>
  </si>
  <si>
    <t>BEING WITHDRAW OF STMMD ON 17/8/16</t>
  </si>
  <si>
    <t>V2016/675</t>
  </si>
  <si>
    <t>PGTEFT1666</t>
  </si>
  <si>
    <t>V2016/676</t>
  </si>
  <si>
    <t>687765</t>
  </si>
  <si>
    <t>V2016/677</t>
  </si>
  <si>
    <t>687764</t>
  </si>
  <si>
    <t>V2016/682</t>
  </si>
  <si>
    <t>V2016/683</t>
  </si>
  <si>
    <t>V2016/684</t>
  </si>
  <si>
    <t>PGTEFT1667</t>
  </si>
  <si>
    <t>V2016/685</t>
  </si>
  <si>
    <t>PGTEFT1668</t>
  </si>
  <si>
    <t>V2016/686</t>
  </si>
  <si>
    <t>PGTEFT1669</t>
  </si>
  <si>
    <t>LOCAL TRAVEL &amp;</t>
  </si>
  <si>
    <t>V2016/687</t>
  </si>
  <si>
    <t>PGTEFT1670</t>
  </si>
  <si>
    <t>V2016/688</t>
  </si>
  <si>
    <t>PGTEFT1671</t>
  </si>
  <si>
    <t>V2016/689</t>
  </si>
  <si>
    <t>PGTEFT1672</t>
  </si>
  <si>
    <t>V2016/691</t>
  </si>
  <si>
    <t>PGTEFT1674</t>
  </si>
  <si>
    <t>PUBLICIY - OTHER EVENTS &amp;</t>
  </si>
  <si>
    <t>V2016/692</t>
  </si>
  <si>
    <t>PGTEFT1675</t>
  </si>
  <si>
    <t>V2016/693</t>
  </si>
  <si>
    <t>PGTEFT1676</t>
  </si>
  <si>
    <t>V2016/694</t>
  </si>
  <si>
    <t>PGTEFT1677</t>
  </si>
  <si>
    <t>V2016/695</t>
  </si>
  <si>
    <t>PGTEFT1678</t>
  </si>
  <si>
    <t>V2016/696</t>
  </si>
  <si>
    <t>PGTEFT1679</t>
  </si>
  <si>
    <t>V2016/697</t>
  </si>
  <si>
    <t>PGTEFT1680</t>
  </si>
  <si>
    <t>V2016/698</t>
  </si>
  <si>
    <t>687769</t>
  </si>
  <si>
    <t>V2016/699</t>
  </si>
  <si>
    <t>687770</t>
  </si>
  <si>
    <t>V2016/690</t>
  </si>
  <si>
    <t>PGTEFT1673</t>
  </si>
  <si>
    <t>OR00694</t>
  </si>
  <si>
    <t>V2016/704</t>
  </si>
  <si>
    <t>PGTEFT1685</t>
  </si>
  <si>
    <t>V2016/705</t>
  </si>
  <si>
    <t>687771</t>
  </si>
  <si>
    <t>V2016/678</t>
  </si>
  <si>
    <t>CIMB - AUG'16</t>
  </si>
  <si>
    <t>V2016/679</t>
  </si>
  <si>
    <t>687766</t>
  </si>
  <si>
    <t>KWSP - CONTRIBUTION AUG'16</t>
  </si>
  <si>
    <t>V2016/680</t>
  </si>
  <si>
    <t>687767</t>
  </si>
  <si>
    <t>SOCSO - CONTRIBUTION AUG'16</t>
  </si>
  <si>
    <t>V2016/681</t>
  </si>
  <si>
    <t>687768</t>
  </si>
  <si>
    <t>PCB - CONTRIBUTION AUG'16</t>
  </si>
  <si>
    <t>V2016/700</t>
  </si>
  <si>
    <t>PGTEFT1681</t>
  </si>
  <si>
    <t>V2016/701</t>
  </si>
  <si>
    <t>PGTEFT1682</t>
  </si>
  <si>
    <t>V2016/702</t>
  </si>
  <si>
    <t>PGTEFT1683</t>
  </si>
  <si>
    <t>V2016/703</t>
  </si>
  <si>
    <t>PGTEFT1684</t>
  </si>
  <si>
    <t>JV16/08/05</t>
  </si>
  <si>
    <t>BEING BANK CHARGES FOR THE MONTH AUG'16</t>
  </si>
  <si>
    <t>JV16/08/06</t>
  </si>
  <si>
    <t>BEING GST ON BANK CHARGES FOR AUG'16</t>
  </si>
  <si>
    <t>Ads - Social Media</t>
  </si>
  <si>
    <t>Profeessional fees</t>
  </si>
  <si>
    <t>Photo/video</t>
  </si>
  <si>
    <t>State Tourism</t>
  </si>
  <si>
    <t>Tourism Promotion</t>
  </si>
  <si>
    <t>accounting</t>
  </si>
  <si>
    <t>ADS-BILLBOARD</t>
  </si>
  <si>
    <t>LFSS</t>
  </si>
  <si>
    <t>Video</t>
  </si>
  <si>
    <t>ads - mag</t>
  </si>
  <si>
    <t xml:space="preserve">Socso </t>
  </si>
  <si>
    <t>Trainee allowance</t>
  </si>
  <si>
    <t xml:space="preserve">Bank charges </t>
  </si>
  <si>
    <t>upkeep of M/V</t>
  </si>
  <si>
    <t xml:space="preserve">Medical </t>
  </si>
  <si>
    <t>Date : 10/10/2016</t>
  </si>
  <si>
    <t>V2016/706</t>
  </si>
  <si>
    <t>687773</t>
  </si>
  <si>
    <t>TIC - OFFICE RENTAL &amp;</t>
  </si>
  <si>
    <t>V2016/707</t>
  </si>
  <si>
    <t>PGTEFT1686</t>
  </si>
  <si>
    <t>V2016/708</t>
  </si>
  <si>
    <t>PGTEFT1687</t>
  </si>
  <si>
    <t>INCOME TAX FOR YA 2016-8TH INSTALLMENT</t>
  </si>
  <si>
    <t>OR00695</t>
  </si>
  <si>
    <t>JV16/09/02</t>
  </si>
  <si>
    <t>BEING REVERSE OF PYM DUE TO WRONG A/C NO</t>
  </si>
  <si>
    <t>V2016/709</t>
  </si>
  <si>
    <t>PGTEFT1688</t>
  </si>
  <si>
    <t>V2016/710</t>
  </si>
  <si>
    <t>V2016/711</t>
  </si>
  <si>
    <t>OR00696</t>
  </si>
  <si>
    <t>MBB790234</t>
  </si>
  <si>
    <t>COPTHORNE ORCHID HOTEL PENANG</t>
  </si>
  <si>
    <t>V2016/712</t>
  </si>
  <si>
    <t>PGTEFT1689</t>
  </si>
  <si>
    <t>V2016/713</t>
  </si>
  <si>
    <t>PGTEFT1690</t>
  </si>
  <si>
    <t>V2016/714</t>
  </si>
  <si>
    <t>PGTEFT1691</t>
  </si>
  <si>
    <t>V2016/715</t>
  </si>
  <si>
    <t>PGTEFT1692</t>
  </si>
  <si>
    <t>V2016/716</t>
  </si>
  <si>
    <t>PGTEFT1693</t>
  </si>
  <si>
    <t>COPYWRITTING / TRANSLATION</t>
  </si>
  <si>
    <t>V2016/717</t>
  </si>
  <si>
    <t>PGTEFT1694</t>
  </si>
  <si>
    <t>V2016/718</t>
  </si>
  <si>
    <t>PGTEFT1695</t>
  </si>
  <si>
    <t>V2016/719</t>
  </si>
  <si>
    <t>PGTEFT1696</t>
  </si>
  <si>
    <t>HERITAGE WALK &amp; TOUR / SUNDAY EVENT</t>
  </si>
  <si>
    <t>V2016/720</t>
  </si>
  <si>
    <t>PGTEFT1697</t>
  </si>
  <si>
    <t>V2016/721</t>
  </si>
  <si>
    <t>PGTEFT1698</t>
  </si>
  <si>
    <t>V2016/722</t>
  </si>
  <si>
    <t>PGTEFT1699</t>
  </si>
  <si>
    <t>TIC-OFFICE UPKEEP&amp;EXPENSES</t>
  </si>
  <si>
    <t>V2016/723</t>
  </si>
  <si>
    <t>PGTEFT1700</t>
  </si>
  <si>
    <t>V2016/724</t>
  </si>
  <si>
    <t>PGTEFT1701</t>
  </si>
  <si>
    <t>V2016/725</t>
  </si>
  <si>
    <t>PGTEFT1702</t>
  </si>
  <si>
    <t>V2016/726</t>
  </si>
  <si>
    <t>687774</t>
  </si>
  <si>
    <t>V2016/727</t>
  </si>
  <si>
    <t>687775</t>
  </si>
  <si>
    <t>V2016/728</t>
  </si>
  <si>
    <t>687776</t>
  </si>
  <si>
    <t>V2016/729</t>
  </si>
  <si>
    <t>687777</t>
  </si>
  <si>
    <t>GEORGETOWN LITERARY FESTIVAL</t>
  </si>
  <si>
    <t>V2016/730</t>
  </si>
  <si>
    <t>PGTEFT1703</t>
  </si>
  <si>
    <t>V2016/731</t>
  </si>
  <si>
    <t>PGTEFT1704</t>
  </si>
  <si>
    <t>OR00697</t>
  </si>
  <si>
    <t>OR00698</t>
  </si>
  <si>
    <t>JV16/09/03</t>
  </si>
  <si>
    <t>BEING CASH DEPOSIT TO CIMB A/C</t>
  </si>
  <si>
    <t>V2016/732</t>
  </si>
  <si>
    <t>THAILAND MEDIA CAMPAIGN</t>
  </si>
  <si>
    <t>V2016/734</t>
  </si>
  <si>
    <t>PGTEFT1705</t>
  </si>
  <si>
    <t>V2016/735</t>
  </si>
  <si>
    <t>PGTEFT1706</t>
  </si>
  <si>
    <t>V2016/736</t>
  </si>
  <si>
    <t>PGTEFT1707</t>
  </si>
  <si>
    <t>COMPUTERS</t>
  </si>
  <si>
    <t>V2016/738</t>
  </si>
  <si>
    <t>V2016/733</t>
  </si>
  <si>
    <t>687780</t>
  </si>
  <si>
    <t>TACTICAL CAMPAIGN - CHINA</t>
  </si>
  <si>
    <t>V2016/739</t>
  </si>
  <si>
    <t>PGTEFT1708</t>
  </si>
  <si>
    <t>JATA TOURISM EXPO JAPAN</t>
  </si>
  <si>
    <t>V2016/740</t>
  </si>
  <si>
    <t>PGTEFT1709</t>
  </si>
  <si>
    <t>V2016/741</t>
  </si>
  <si>
    <t>PGTEFT1710</t>
  </si>
  <si>
    <t>V2016/742</t>
  </si>
  <si>
    <t>PGTEFT1711</t>
  </si>
  <si>
    <t>PHOTO / VIDEO ARCHIVING</t>
  </si>
  <si>
    <t>V2016/743</t>
  </si>
  <si>
    <t>687779</t>
  </si>
  <si>
    <t>V2016/744</t>
  </si>
  <si>
    <t>687781</t>
  </si>
  <si>
    <t>OR00699</t>
  </si>
  <si>
    <t>OR00700</t>
  </si>
  <si>
    <t>V2016/745</t>
  </si>
  <si>
    <t>PGTEFT1712</t>
  </si>
  <si>
    <t>V2016/746</t>
  </si>
  <si>
    <t>PGTEFT1713</t>
  </si>
  <si>
    <t>V2016/747</t>
  </si>
  <si>
    <t>PGTEFT1714</t>
  </si>
  <si>
    <t>V2016/748</t>
  </si>
  <si>
    <t>PGTEFT1715</t>
  </si>
  <si>
    <t>V2016/750</t>
  </si>
  <si>
    <t>PGTEFT1717</t>
  </si>
  <si>
    <t>V2016/751</t>
  </si>
  <si>
    <t>PGTEFT1718</t>
  </si>
  <si>
    <t>V2016/752</t>
  </si>
  <si>
    <t>PGTEFT1719</t>
  </si>
  <si>
    <t>V2016/753</t>
  </si>
  <si>
    <t>PGTEFT1720</t>
  </si>
  <si>
    <t>V2016/754</t>
  </si>
  <si>
    <t>PGTEFT1721</t>
  </si>
  <si>
    <t>V2016/755</t>
  </si>
  <si>
    <t>PGTEFT1722</t>
  </si>
  <si>
    <t>V2016/756</t>
  </si>
  <si>
    <t>PGTEFT1723</t>
  </si>
  <si>
    <t>V2016/757</t>
  </si>
  <si>
    <t>PGTEFT1724</t>
  </si>
  <si>
    <t>V2016/758</t>
  </si>
  <si>
    <t>PGTEFT1725</t>
  </si>
  <si>
    <t>V2016/760</t>
  </si>
  <si>
    <t>PGTEFT1727</t>
  </si>
  <si>
    <t>LAST FRI SAT SUN FOR THE MONTH &amp;</t>
  </si>
  <si>
    <t>PRINTING OF PUBLICATION/BROCHUR</t>
  </si>
  <si>
    <t>V2016/761</t>
  </si>
  <si>
    <t>PGTEFT1728</t>
  </si>
  <si>
    <t>V2016/762</t>
  </si>
  <si>
    <t>PGTEFT1729</t>
  </si>
  <si>
    <t>PUBLICITY - 10DAYS 3 FESTIVAL</t>
  </si>
  <si>
    <t>V2016/763</t>
  </si>
  <si>
    <t>PGTEFT1730</t>
  </si>
  <si>
    <t>V2016/764</t>
  </si>
  <si>
    <t>PGTEFT1731</t>
  </si>
  <si>
    <t>TIC - ELECTRICITY &amp; WATER</t>
  </si>
  <si>
    <t>V2016/765</t>
  </si>
  <si>
    <t>PGTEFT1732</t>
  </si>
  <si>
    <t>V2016/766</t>
  </si>
  <si>
    <t>PGTEFT1733</t>
  </si>
  <si>
    <t>V2016/767</t>
  </si>
  <si>
    <t>PGTEFT1734</t>
  </si>
  <si>
    <t>V2016/768</t>
  </si>
  <si>
    <t>PGTEFT1735</t>
  </si>
  <si>
    <t>V2016/769</t>
  </si>
  <si>
    <t>PGTEFT1736</t>
  </si>
  <si>
    <t>V2016/773</t>
  </si>
  <si>
    <t>687785</t>
  </si>
  <si>
    <t>TACTICAL CAMPAIGN - CHINA &amp;</t>
  </si>
  <si>
    <t>V2016/774</t>
  </si>
  <si>
    <t>687786</t>
  </si>
  <si>
    <t>V2016/775</t>
  </si>
  <si>
    <t>687787</t>
  </si>
  <si>
    <t>V2016/776</t>
  </si>
  <si>
    <t>PGTEFT1737</t>
  </si>
  <si>
    <t>V2016/777</t>
  </si>
  <si>
    <t>PGTEFT1738</t>
  </si>
  <si>
    <t>V2016/759</t>
  </si>
  <si>
    <t>PGTEFT1726</t>
  </si>
  <si>
    <t>V2016/778</t>
  </si>
  <si>
    <t>PGTEFT1739</t>
  </si>
  <si>
    <t>V2016/779</t>
  </si>
  <si>
    <t>PGTEFT1740</t>
  </si>
  <si>
    <t>V2016/780</t>
  </si>
  <si>
    <t>PGTEFT1741</t>
  </si>
  <si>
    <t>TM PRODUCTS UPDATES IN MANILA</t>
  </si>
  <si>
    <t>V2016/737</t>
  </si>
  <si>
    <t>CIMB - SEPT'16</t>
  </si>
  <si>
    <t>V2016/770</t>
  </si>
  <si>
    <t>687782</t>
  </si>
  <si>
    <t>KWSP - CONTRIBUTION FOR SEPT'16</t>
  </si>
  <si>
    <t>V2016/771</t>
  </si>
  <si>
    <t>687783</t>
  </si>
  <si>
    <t>SOCSO - CONTRIBUTION SEPT'16</t>
  </si>
  <si>
    <t>V2016/772</t>
  </si>
  <si>
    <t>687793</t>
  </si>
  <si>
    <t>PCB - CONTRIBUTION SEPT'16</t>
  </si>
  <si>
    <t>OR00701</t>
  </si>
  <si>
    <t>JV16/09/04</t>
  </si>
  <si>
    <t>JV16/09/05</t>
  </si>
  <si>
    <t>BEING BANK CHARGES FOR THE MONTH SEPT'16</t>
  </si>
  <si>
    <t>JV16/09/06</t>
  </si>
  <si>
    <t>BEING GST ON BANK CHARGES FOR SEPT'16</t>
  </si>
  <si>
    <t>Levy</t>
  </si>
  <si>
    <t xml:space="preserve">Hosting </t>
  </si>
  <si>
    <t xml:space="preserve"> ITE HO CHI MINH</t>
  </si>
  <si>
    <t>Acc fee</t>
  </si>
  <si>
    <t>Media campaign</t>
  </si>
  <si>
    <t>Computer</t>
  </si>
  <si>
    <t xml:space="preserve">Local </t>
  </si>
  <si>
    <t>Professional</t>
  </si>
  <si>
    <t>Refreshment/food</t>
  </si>
  <si>
    <t>Upkeep of M/Vehicle</t>
  </si>
  <si>
    <t>Upkeep of m/v</t>
  </si>
  <si>
    <t>Photocopy</t>
  </si>
  <si>
    <t>ITB</t>
  </si>
  <si>
    <t>Date : 10/11/2016</t>
  </si>
  <si>
    <t>V2016/781</t>
  </si>
  <si>
    <t>687791</t>
  </si>
  <si>
    <t>V2016/782</t>
  </si>
  <si>
    <t>PGTEFT1742</t>
  </si>
  <si>
    <t>V2016/783</t>
  </si>
  <si>
    <t>PGTEFT1743</t>
  </si>
  <si>
    <t>V2016/784</t>
  </si>
  <si>
    <t>687789</t>
  </si>
  <si>
    <t>V2016/785</t>
  </si>
  <si>
    <t>687790</t>
  </si>
  <si>
    <t>V2016/786</t>
  </si>
  <si>
    <t>687792</t>
  </si>
  <si>
    <t>ADVERTISEMENT - MAGAZINES &amp; BILLBOARD</t>
  </si>
  <si>
    <t>V2016/787</t>
  </si>
  <si>
    <t>PGTEFT1744</t>
  </si>
  <si>
    <t>V2016/788</t>
  </si>
  <si>
    <t>PGTEFT1745</t>
  </si>
  <si>
    <t>OR00702</t>
  </si>
  <si>
    <t>MBB328637</t>
  </si>
  <si>
    <t>V2016/789</t>
  </si>
  <si>
    <t>PGTEFT1746</t>
  </si>
  <si>
    <t>ITE HO CHI MINH/</t>
  </si>
  <si>
    <t>V2016/790</t>
  </si>
  <si>
    <t>PGTEFT1747</t>
  </si>
  <si>
    <t>V2016/791</t>
  </si>
  <si>
    <t>PGTEFT1748</t>
  </si>
  <si>
    <t>EBUZZ E-MARKETING SUBSCRIPTION</t>
  </si>
  <si>
    <t>V2016/792</t>
  </si>
  <si>
    <t>PGTEFT1749</t>
  </si>
  <si>
    <t>V2016/793</t>
  </si>
  <si>
    <t>PGTEFT1750</t>
  </si>
  <si>
    <t>V2016/794</t>
  </si>
  <si>
    <t>PGTEFT1751</t>
  </si>
  <si>
    <t>PUBLICITY - 10 DAYS 3 FESTIVALS</t>
  </si>
  <si>
    <t>V2016/795</t>
  </si>
  <si>
    <t>PGTEFT1752</t>
  </si>
  <si>
    <t>HERITAGE WALK&amp;TOUR/SUNDAY EVENT</t>
  </si>
  <si>
    <t>V2016/796</t>
  </si>
  <si>
    <t>PGTEFT1753</t>
  </si>
  <si>
    <t>LIM HOOI LENG</t>
  </si>
  <si>
    <t>REIMB OF CORRUPTION RISK MGM (PART FEE)</t>
  </si>
  <si>
    <t>V2016/797</t>
  </si>
  <si>
    <t>PGTEFT1754</t>
  </si>
  <si>
    <t>V2016/798</t>
  </si>
  <si>
    <t>PGTEFT1755</t>
  </si>
  <si>
    <t>V2016/799</t>
  </si>
  <si>
    <t>PGTEFT1756</t>
  </si>
  <si>
    <t>V2016/800</t>
  </si>
  <si>
    <t>PGTEFT1757</t>
  </si>
  <si>
    <t>V2016/801</t>
  </si>
  <si>
    <t>PGTEFT1758</t>
  </si>
  <si>
    <t>V2016/802</t>
  </si>
  <si>
    <t>PGTEFT1759</t>
  </si>
  <si>
    <t>V2016/803</t>
  </si>
  <si>
    <t>PGTEFT1760</t>
  </si>
  <si>
    <t>V2016/804</t>
  </si>
  <si>
    <t>PGTEFT1761</t>
  </si>
  <si>
    <t>V2016/805</t>
  </si>
  <si>
    <t>PGTEFT1762</t>
  </si>
  <si>
    <t>OR00703</t>
  </si>
  <si>
    <t>JV16/10/02</t>
  </si>
  <si>
    <t>BEING PLACEMENT OF STMMD ON 12/10/16</t>
  </si>
  <si>
    <t>V2016/806</t>
  </si>
  <si>
    <t>PGTEFT1763</t>
  </si>
  <si>
    <t>V2016/807</t>
  </si>
  <si>
    <t>PGTEFT1764</t>
  </si>
  <si>
    <t>V2016/808</t>
  </si>
  <si>
    <t>PGTEFT1765</t>
  </si>
  <si>
    <t>PUBLICITY-10 D 3 F</t>
  </si>
  <si>
    <t>V2016/809</t>
  </si>
  <si>
    <t>PGTEFT1766</t>
  </si>
  <si>
    <t>V2016/810</t>
  </si>
  <si>
    <t>PGTEFT1767</t>
  </si>
  <si>
    <t>V2016/811</t>
  </si>
  <si>
    <t>PGTEFT1768</t>
  </si>
  <si>
    <t>V2016/812</t>
  </si>
  <si>
    <t>PGTEFT1769</t>
  </si>
  <si>
    <t>V2016/813</t>
  </si>
  <si>
    <t>PGTEFT1770</t>
  </si>
  <si>
    <t>COPYWRITING</t>
  </si>
  <si>
    <t>V2016/814</t>
  </si>
  <si>
    <t>PGTEFT1771</t>
  </si>
  <si>
    <t>V2016/815</t>
  </si>
  <si>
    <t>PGTEFT1772</t>
  </si>
  <si>
    <t>V2016/816</t>
  </si>
  <si>
    <t>PGTEFT1773</t>
  </si>
  <si>
    <t>TM PRODUCTS UPDTAES IN MANILA</t>
  </si>
  <si>
    <t>V2016/817</t>
  </si>
  <si>
    <t>PGTEFT1774</t>
  </si>
  <si>
    <t>V2016/818</t>
  </si>
  <si>
    <t>PGTEFT1775</t>
  </si>
  <si>
    <t>INT TRAVEL FAIR,TAIPEI</t>
  </si>
  <si>
    <t>V2016/819</t>
  </si>
  <si>
    <t>PGTEFT1776</t>
  </si>
  <si>
    <t>V2016/820</t>
  </si>
  <si>
    <t>PGTEFT1777</t>
  </si>
  <si>
    <t>V2016/821</t>
  </si>
  <si>
    <t>V2016/822</t>
  </si>
  <si>
    <t>PGTEFT1779</t>
  </si>
  <si>
    <t>V2016/823</t>
  </si>
  <si>
    <t>PGTEFT1780</t>
  </si>
  <si>
    <t>V2016/824</t>
  </si>
  <si>
    <t>PGTEFT1781</t>
  </si>
  <si>
    <t>PUBLICITY - 10 DAYS 3 FESTIVAL</t>
  </si>
  <si>
    <t>V2016/825</t>
  </si>
  <si>
    <t>PGTEFT1782</t>
  </si>
  <si>
    <t>V2016/826</t>
  </si>
  <si>
    <t>PGTEFT1783</t>
  </si>
  <si>
    <t>V2016/827</t>
  </si>
  <si>
    <t>V2016/828</t>
  </si>
  <si>
    <t>TT1</t>
  </si>
  <si>
    <t>V2016/829</t>
  </si>
  <si>
    <t>PGTEFT1784</t>
  </si>
  <si>
    <t>V2016/830</t>
  </si>
  <si>
    <t>PGTEFT1785</t>
  </si>
  <si>
    <t>V2016/831</t>
  </si>
  <si>
    <t>PGTEFT1786</t>
  </si>
  <si>
    <t>V2016/832</t>
  </si>
  <si>
    <t>PGTEFT1787</t>
  </si>
  <si>
    <t>V2016/833</t>
  </si>
  <si>
    <t>PGTEFT1788</t>
  </si>
  <si>
    <t>V2016/834</t>
  </si>
  <si>
    <t>PGTEFT1789</t>
  </si>
  <si>
    <t>PHOTOSTATING &amp; OTHER/PHOTOGRAPHY</t>
  </si>
  <si>
    <t>V2016/835</t>
  </si>
  <si>
    <t>PGTEFT1790</t>
  </si>
  <si>
    <t>V2016/836</t>
  </si>
  <si>
    <t>PGTEFT1791</t>
  </si>
  <si>
    <t>V2016/837</t>
  </si>
  <si>
    <t>PGTEFT1792</t>
  </si>
  <si>
    <t>V2016/838</t>
  </si>
  <si>
    <t>PGTEFT1793</t>
  </si>
  <si>
    <t>V2016/839</t>
  </si>
  <si>
    <t>PGTEFT1794</t>
  </si>
  <si>
    <t>V2016/840</t>
  </si>
  <si>
    <t>PGTEFT1795</t>
  </si>
  <si>
    <t>V2016/841</t>
  </si>
  <si>
    <t>PGTEFT1796</t>
  </si>
  <si>
    <t>V2016/842</t>
  </si>
  <si>
    <t>PGTEFT1797</t>
  </si>
  <si>
    <t>WORLD TRAVEL MARKET</t>
  </si>
  <si>
    <t>V2016/843</t>
  </si>
  <si>
    <t>PGTEFT1798</t>
  </si>
  <si>
    <t>V2016/844</t>
  </si>
  <si>
    <t>PGTEFT1799</t>
  </si>
  <si>
    <t>V2016/845</t>
  </si>
  <si>
    <t>PGTEFT1800</t>
  </si>
  <si>
    <t>V2016/846</t>
  </si>
  <si>
    <t>PGTEFT1801</t>
  </si>
  <si>
    <t>V2016/847</t>
  </si>
  <si>
    <t>PGTEFT1802</t>
  </si>
  <si>
    <t>V2016/848</t>
  </si>
  <si>
    <t>PGTEFT1803</t>
  </si>
  <si>
    <t>V2016/853</t>
  </si>
  <si>
    <t>687798</t>
  </si>
  <si>
    <t>V2016/854</t>
  </si>
  <si>
    <t>687799</t>
  </si>
  <si>
    <t>V2016/855</t>
  </si>
  <si>
    <t>687800</t>
  </si>
  <si>
    <t>V2016/856</t>
  </si>
  <si>
    <t>JV16/10/03</t>
  </si>
  <si>
    <t>WITHDRAWAL OF STMMD ON 21/10/16</t>
  </si>
  <si>
    <t>V2016/857</t>
  </si>
  <si>
    <t>PGTEFT1804</t>
  </si>
  <si>
    <t>V2016/858</t>
  </si>
  <si>
    <t>PGTEFT1805</t>
  </si>
  <si>
    <t>V2016/863</t>
  </si>
  <si>
    <t>PGTEFT1806</t>
  </si>
  <si>
    <t>PUBLICITY-OTHER EVENTS</t>
  </si>
  <si>
    <t>PRINTING OF PUBLICATION</t>
  </si>
  <si>
    <t>V2016/864</t>
  </si>
  <si>
    <t>PGTEFT1807</t>
  </si>
  <si>
    <t>V2016/865</t>
  </si>
  <si>
    <t>687805</t>
  </si>
  <si>
    <t>V2016/866</t>
  </si>
  <si>
    <t>687806</t>
  </si>
  <si>
    <t>OR00704</t>
  </si>
  <si>
    <t>V2016/867</t>
  </si>
  <si>
    <t>V2016/868</t>
  </si>
  <si>
    <t>PGTEFT1808</t>
  </si>
  <si>
    <t>ITB AISA TRADESHOW</t>
  </si>
  <si>
    <t>V2016/869</t>
  </si>
  <si>
    <t>PGTEFT1809</t>
  </si>
  <si>
    <t>V2016/870</t>
  </si>
  <si>
    <t>PGTEFT1810</t>
  </si>
  <si>
    <t>V2016/871</t>
  </si>
  <si>
    <t>PGTEFT1811</t>
  </si>
  <si>
    <t>STATE TOURISM - TOURISM PROMOTIONS</t>
  </si>
  <si>
    <t>V2016/872</t>
  </si>
  <si>
    <t>PGTEFT1812</t>
  </si>
  <si>
    <t>V2016/873</t>
  </si>
  <si>
    <t>PGTEFT1813</t>
  </si>
  <si>
    <t>TIC-OFFICE UPEEP &amp; EXPENSES</t>
  </si>
  <si>
    <t>V2016/874</t>
  </si>
  <si>
    <t>PGTEFT1814</t>
  </si>
  <si>
    <t>V2016/875</t>
  </si>
  <si>
    <t>PGTEFT1815</t>
  </si>
  <si>
    <t>V2016/876</t>
  </si>
  <si>
    <t>PGTEFT1816</t>
  </si>
  <si>
    <t>V2016/877</t>
  </si>
  <si>
    <t>PGTEFT1817</t>
  </si>
  <si>
    <t>V2016/878</t>
  </si>
  <si>
    <t>PGTEFT1818</t>
  </si>
  <si>
    <t>V2016/879</t>
  </si>
  <si>
    <t>PGTEFT1819</t>
  </si>
  <si>
    <t>V2016/880</t>
  </si>
  <si>
    <t>PGTEFT1820</t>
  </si>
  <si>
    <t>TACTICAL CAMPAIGN - TAIWAN/JAPAN</t>
  </si>
  <si>
    <t>V2016/881</t>
  </si>
  <si>
    <t>PGTEFT1821</t>
  </si>
  <si>
    <t>V2016/882</t>
  </si>
  <si>
    <t>PGTEFT1822</t>
  </si>
  <si>
    <t>V2016/883</t>
  </si>
  <si>
    <t>PGTEFT1823</t>
  </si>
  <si>
    <t>TM PHP PRODUCT UPDATE</t>
  </si>
  <si>
    <t>ITB ASIA</t>
  </si>
  <si>
    <t>V2016/884</t>
  </si>
  <si>
    <t>PGTEFT1824</t>
  </si>
  <si>
    <t>V2016/885</t>
  </si>
  <si>
    <t>PGTEFT1825</t>
  </si>
  <si>
    <t>JV16/10/04</t>
  </si>
  <si>
    <t>BEING CASH DEPOSIT TO CIMB ON 28/10/16</t>
  </si>
  <si>
    <t>V2016/859</t>
  </si>
  <si>
    <t>CIMB - OCT'16</t>
  </si>
  <si>
    <t>V2016/860</t>
  </si>
  <si>
    <t>687802</t>
  </si>
  <si>
    <t>KWSP - CONTRIBUTION SEPT'16</t>
  </si>
  <si>
    <t>V2016/861</t>
  </si>
  <si>
    <t>687803</t>
  </si>
  <si>
    <t>V2016/862</t>
  </si>
  <si>
    <t>687804</t>
  </si>
  <si>
    <t>V2016/886</t>
  </si>
  <si>
    <t>PGTEFT1826</t>
  </si>
  <si>
    <t>V2016/887</t>
  </si>
  <si>
    <t>PGTEFT1827</t>
  </si>
  <si>
    <t>V2016/888</t>
  </si>
  <si>
    <t>PGTEFT1828</t>
  </si>
  <si>
    <t>V2016/889</t>
  </si>
  <si>
    <t>PGTEFT1829</t>
  </si>
  <si>
    <t>V2016/890</t>
  </si>
  <si>
    <t>PGTEFT1830</t>
  </si>
  <si>
    <t>V2016/891</t>
  </si>
  <si>
    <t>PGTEFT1831</t>
  </si>
  <si>
    <t>V2016/892</t>
  </si>
  <si>
    <t>PGTEFT1832</t>
  </si>
  <si>
    <t>V2016/893</t>
  </si>
  <si>
    <t>PGTEFT1833</t>
  </si>
  <si>
    <t>TM PRODUCTS UPDTAES</t>
  </si>
  <si>
    <t>V2016/894</t>
  </si>
  <si>
    <t>PGTEFT1834</t>
  </si>
  <si>
    <t>V2016/895</t>
  </si>
  <si>
    <t>PGTEFT1835</t>
  </si>
  <si>
    <t>V2016/896</t>
  </si>
  <si>
    <t>PGTEFT1836</t>
  </si>
  <si>
    <t>TM PRODUCT UPDATES IN MANILA</t>
  </si>
  <si>
    <t>V2016/897</t>
  </si>
  <si>
    <t>PGTEFT1837</t>
  </si>
  <si>
    <t>V2016/898</t>
  </si>
  <si>
    <t>687807</t>
  </si>
  <si>
    <t>V2016/899</t>
  </si>
  <si>
    <t>687808</t>
  </si>
  <si>
    <t>V2016/900</t>
  </si>
  <si>
    <t>687809</t>
  </si>
  <si>
    <t>CONTRICUTION/SPONSOR</t>
  </si>
  <si>
    <t>V2016/901</t>
  </si>
  <si>
    <t>687810</t>
  </si>
  <si>
    <t>V2016/902</t>
  </si>
  <si>
    <t>687811</t>
  </si>
  <si>
    <t>V2016/903</t>
  </si>
  <si>
    <t>687812</t>
  </si>
  <si>
    <t>V2016/904</t>
  </si>
  <si>
    <t>687813</t>
  </si>
  <si>
    <t>JV16/10/05</t>
  </si>
  <si>
    <t>BEING BANK CHARGES FOR THE MONTH OF OCT</t>
  </si>
  <si>
    <t>JV16/10/06</t>
  </si>
  <si>
    <t>BEING GST ON BANK CHARGES FOR OCT'16</t>
  </si>
  <si>
    <t>JV16/10/09</t>
  </si>
  <si>
    <t>WITHDRAWAL OF STMMD ON 31/10/16</t>
  </si>
  <si>
    <t>Provision</t>
  </si>
  <si>
    <t>Ebuzz</t>
  </si>
  <si>
    <t>Copywritting</t>
  </si>
  <si>
    <t>Office</t>
  </si>
  <si>
    <t>Accounting</t>
  </si>
  <si>
    <t>Training</t>
  </si>
  <si>
    <t>t.promotion</t>
  </si>
  <si>
    <t>Stmmd</t>
  </si>
  <si>
    <t>Furniture&amp;Fitting</t>
  </si>
  <si>
    <t xml:space="preserve">accounting </t>
  </si>
  <si>
    <t>OFFICE UPKEEP&amp;SUPPLIES/</t>
  </si>
  <si>
    <t>FURNITURE&amp;FITTING</t>
  </si>
  <si>
    <t>Secretairal</t>
  </si>
  <si>
    <t>UNITED BUDDY BEAR PG/</t>
  </si>
  <si>
    <t>PUBLICITY-OTHER EVS</t>
  </si>
  <si>
    <t>WELCOMING RECEP/</t>
  </si>
  <si>
    <t>PRINTING OF PUB</t>
  </si>
  <si>
    <t xml:space="preserve">State </t>
  </si>
  <si>
    <t xml:space="preserve">Office </t>
  </si>
  <si>
    <t xml:space="preserve">Photo </t>
  </si>
  <si>
    <t>office</t>
  </si>
  <si>
    <t>POSTAGE&amp;COURIER/</t>
  </si>
  <si>
    <t>MYANMAR</t>
  </si>
  <si>
    <t>Date : 09/12/2016</t>
  </si>
  <si>
    <t>V2016/904(A)</t>
  </si>
  <si>
    <t>V2016/905</t>
  </si>
  <si>
    <t>V2016/906</t>
  </si>
  <si>
    <t>V2016/907</t>
  </si>
  <si>
    <t>V2016/908</t>
  </si>
  <si>
    <t>V2016/909</t>
  </si>
  <si>
    <t>V2016/910</t>
  </si>
  <si>
    <t>V2016/911</t>
  </si>
  <si>
    <t>V2016/912</t>
  </si>
  <si>
    <t>PGTEFT1838</t>
  </si>
  <si>
    <t>V2016/913</t>
  </si>
  <si>
    <t>PGTEFT1839</t>
  </si>
  <si>
    <t>V2016/914</t>
  </si>
  <si>
    <t>PGTEFT1840</t>
  </si>
  <si>
    <t>V2016/915</t>
  </si>
  <si>
    <t>PGTEFT1841</t>
  </si>
  <si>
    <t>V2016/916</t>
  </si>
  <si>
    <t>PGTEFT1842</t>
  </si>
  <si>
    <t>V2016/917</t>
  </si>
  <si>
    <t>PGTEFT1843</t>
  </si>
  <si>
    <t>I/TAX CONSULTANCY FEE</t>
  </si>
  <si>
    <t>V2016/918</t>
  </si>
  <si>
    <t>PGTEFT1844</t>
  </si>
  <si>
    <t>V2016/919</t>
  </si>
  <si>
    <t>PGTEFT1845</t>
  </si>
  <si>
    <t>V2016/920</t>
  </si>
  <si>
    <t>PGTEFT1846</t>
  </si>
  <si>
    <t>V2016/921</t>
  </si>
  <si>
    <t>PGTEFT1847</t>
  </si>
  <si>
    <t>V2016/922</t>
  </si>
  <si>
    <t>V2016/923</t>
  </si>
  <si>
    <t>JV16/12/03</t>
  </si>
  <si>
    <t>BEING CASH DEPOSIT TO CIMB</t>
  </si>
  <si>
    <t>V2016/924</t>
  </si>
  <si>
    <t>PGTEFT1848</t>
  </si>
  <si>
    <t>IMAGE PURCHASE FOR DEEPAVALI GREETINGS</t>
  </si>
  <si>
    <t>V2016/925</t>
  </si>
  <si>
    <t>PGTEFT1849</t>
  </si>
  <si>
    <t>WORLD TOURISM CONFERENCE</t>
  </si>
  <si>
    <t>V2016/926</t>
  </si>
  <si>
    <t>PGTEFT1850</t>
  </si>
  <si>
    <t>V2016/927</t>
  </si>
  <si>
    <t>PGTEFT1851</t>
  </si>
  <si>
    <t>V2016/928</t>
  </si>
  <si>
    <t>PGTEFT1852</t>
  </si>
  <si>
    <t>INT TRAVEL FAIR, TAIPEI</t>
  </si>
  <si>
    <t>V2016/929</t>
  </si>
  <si>
    <t>PGTEFT1853</t>
  </si>
  <si>
    <t>V2016/930</t>
  </si>
  <si>
    <t>PGTEFT1854</t>
  </si>
  <si>
    <t>V2016/931</t>
  </si>
  <si>
    <t>PGTEFT1855</t>
  </si>
  <si>
    <t>V2016/932</t>
  </si>
  <si>
    <t>PGTEFT1856</t>
  </si>
  <si>
    <t>V2016/933</t>
  </si>
  <si>
    <t>PGTEFT1857</t>
  </si>
  <si>
    <t>V2016/934</t>
  </si>
  <si>
    <t>PGTEFT1858</t>
  </si>
  <si>
    <t>BABA NYONYA BROCHURE</t>
  </si>
  <si>
    <t>V2016/935</t>
  </si>
  <si>
    <t>PGTEFT1859</t>
  </si>
  <si>
    <t>V2016/936</t>
  </si>
  <si>
    <t>PGTEFT1860</t>
  </si>
  <si>
    <t>V2016/937</t>
  </si>
  <si>
    <t>PGTEFT1861</t>
  </si>
  <si>
    <t>V2016/938</t>
  </si>
  <si>
    <t>PGTEFT1862</t>
  </si>
  <si>
    <t>V2016/939</t>
  </si>
  <si>
    <t>PGTEFT1863</t>
  </si>
  <si>
    <t>V2016/940</t>
  </si>
  <si>
    <t>PGTEFT1864</t>
  </si>
  <si>
    <t>V2016/941</t>
  </si>
  <si>
    <t>PGTEFT1865</t>
  </si>
  <si>
    <t>V2016/942</t>
  </si>
  <si>
    <t>PGTEFT1866</t>
  </si>
  <si>
    <t>V2016/943</t>
  </si>
  <si>
    <t>PGTEFT1867</t>
  </si>
  <si>
    <t>V2016/944</t>
  </si>
  <si>
    <t>PGTEFT1868</t>
  </si>
  <si>
    <t>V2016/945</t>
  </si>
  <si>
    <t>PGTEFT1869</t>
  </si>
  <si>
    <t>V2016/946</t>
  </si>
  <si>
    <t>PGTEFT1870</t>
  </si>
  <si>
    <t>V2016/947</t>
  </si>
  <si>
    <t>PGTEFT1871</t>
  </si>
  <si>
    <t>V2016/948</t>
  </si>
  <si>
    <t>PGTEFT1872</t>
  </si>
  <si>
    <t>V2016/949</t>
  </si>
  <si>
    <t>PGTEFT1873</t>
  </si>
  <si>
    <t>JATA TOURISM EXPO JAPAN,ITB BERLIN TRADE</t>
  </si>
  <si>
    <t>INT TRAVEL FAIR,WORLD TRAVEL MARKET</t>
  </si>
  <si>
    <t>V2016/950</t>
  </si>
  <si>
    <t>PGTEFT1874</t>
  </si>
  <si>
    <t>V2016/951</t>
  </si>
  <si>
    <t>PGTEFT1875</t>
  </si>
  <si>
    <t>V2016/952</t>
  </si>
  <si>
    <t>PGTEFT1876</t>
  </si>
  <si>
    <t>V2016/953</t>
  </si>
  <si>
    <t>PGTEFT1879</t>
  </si>
  <si>
    <t>V2016/954</t>
  </si>
  <si>
    <t>PGTEFT1877</t>
  </si>
  <si>
    <t>V2016/955</t>
  </si>
  <si>
    <t>PGTEFT1878</t>
  </si>
  <si>
    <t>V2016/956</t>
  </si>
  <si>
    <t>OR00706</t>
  </si>
  <si>
    <t>V2016/957</t>
  </si>
  <si>
    <t>V2016/958</t>
  </si>
  <si>
    <t>V2016/963</t>
  </si>
  <si>
    <t>PGTEFT1880</t>
  </si>
  <si>
    <t>V2016/964</t>
  </si>
  <si>
    <t>PGTEFT1881</t>
  </si>
  <si>
    <t>V2016/965</t>
  </si>
  <si>
    <t>PGTEFT1882</t>
  </si>
  <si>
    <t>V2016/966</t>
  </si>
  <si>
    <t>PGTEFT1883</t>
  </si>
  <si>
    <t>V2016/967</t>
  </si>
  <si>
    <t>PGTEFT1884</t>
  </si>
  <si>
    <t>V2016/968</t>
  </si>
  <si>
    <t>PGTEFT1885</t>
  </si>
  <si>
    <t>RAJA MUDA SELANGOR INT REGATTA</t>
  </si>
  <si>
    <t>V2016/969</t>
  </si>
  <si>
    <t>PGTEFT1886</t>
  </si>
  <si>
    <t>V2016/970</t>
  </si>
  <si>
    <t>PGTEFT1887</t>
  </si>
  <si>
    <t>V2016/971</t>
  </si>
  <si>
    <t>PGTEFT1888</t>
  </si>
  <si>
    <t>TEAM BUILDING &amp; OTHERS</t>
  </si>
  <si>
    <t>V2016/972</t>
  </si>
  <si>
    <t>PGTEFT1889</t>
  </si>
  <si>
    <t>V2016/973</t>
  </si>
  <si>
    <t>PGTEFT1890</t>
  </si>
  <si>
    <t>V2016/974</t>
  </si>
  <si>
    <t>PGTEFT1891</t>
  </si>
  <si>
    <t>V2016/976</t>
  </si>
  <si>
    <t>PGTEFT1893</t>
  </si>
  <si>
    <t>V2016/977</t>
  </si>
  <si>
    <t>PGTEFT1894</t>
  </si>
  <si>
    <t>V2016/978</t>
  </si>
  <si>
    <t>PGTEFT1895</t>
  </si>
  <si>
    <t>V2016/979</t>
  </si>
  <si>
    <t>PGTEFT1896</t>
  </si>
  <si>
    <t>V2016/980</t>
  </si>
  <si>
    <t>PGTEFT1897</t>
  </si>
  <si>
    <t>ELECTRICTY &amp; WATER</t>
  </si>
  <si>
    <t>V2016/980(A)</t>
  </si>
  <si>
    <t>V2016/981</t>
  </si>
  <si>
    <t>V2016/982</t>
  </si>
  <si>
    <t>V2016/983</t>
  </si>
  <si>
    <t>V2016/984</t>
  </si>
  <si>
    <t>V2016/985</t>
  </si>
  <si>
    <t>V2016/987</t>
  </si>
  <si>
    <t>V2016/988</t>
  </si>
  <si>
    <t>V2016/989</t>
  </si>
  <si>
    <t>PGTEFT1898</t>
  </si>
  <si>
    <t>V2016/986</t>
  </si>
  <si>
    <t>OR00707</t>
  </si>
  <si>
    <t>JV16/12/04</t>
  </si>
  <si>
    <t>BEING BANK CHARGES FOR NOV'16</t>
  </si>
  <si>
    <t>JV16/12/05</t>
  </si>
  <si>
    <t>BEING GST ON BANK CHARGES FOR NOV'16</t>
  </si>
  <si>
    <t>V2016/959</t>
  </si>
  <si>
    <t>CIMB - NOV'16</t>
  </si>
  <si>
    <t>V2016/960</t>
  </si>
  <si>
    <t>KWSP - CONTRIBUTION OCT'16</t>
  </si>
  <si>
    <t>V2016/961</t>
  </si>
  <si>
    <t>SOCSO - CONTRIBUTION OCT'16</t>
  </si>
  <si>
    <t>V2016/962</t>
  </si>
  <si>
    <t>PCB - CONTRIBUTION OCT'16</t>
  </si>
  <si>
    <t>687815</t>
  </si>
  <si>
    <t>687816</t>
  </si>
  <si>
    <t>687817</t>
  </si>
  <si>
    <t>687818</t>
  </si>
  <si>
    <t>687819</t>
  </si>
  <si>
    <t>687820</t>
  </si>
  <si>
    <t>687821</t>
  </si>
  <si>
    <t>687822</t>
  </si>
  <si>
    <t>687827</t>
  </si>
  <si>
    <t>687828</t>
  </si>
  <si>
    <t>687829</t>
  </si>
  <si>
    <t>687830</t>
  </si>
  <si>
    <t>687831</t>
  </si>
  <si>
    <t>687833</t>
  </si>
  <si>
    <t>687834</t>
  </si>
  <si>
    <t>687832</t>
  </si>
  <si>
    <t>687823</t>
  </si>
  <si>
    <t>687826</t>
  </si>
  <si>
    <t>687825</t>
  </si>
  <si>
    <t>I/Tax</t>
  </si>
  <si>
    <t>Ads - radio</t>
  </si>
  <si>
    <t>Team building</t>
  </si>
  <si>
    <t xml:space="preserve"> FAM TRIP</t>
  </si>
  <si>
    <t>Tourism Survey</t>
  </si>
  <si>
    <t>Profession Fee</t>
  </si>
  <si>
    <t>Bank Chages</t>
  </si>
  <si>
    <t>Date : 12/01/2017</t>
  </si>
  <si>
    <t>V2016/990</t>
  </si>
  <si>
    <t>687835</t>
  </si>
  <si>
    <t>V2016/991</t>
  </si>
  <si>
    <t>PGTEFT1899</t>
  </si>
  <si>
    <t>V2016/993</t>
  </si>
  <si>
    <t>PGTEFT1900</t>
  </si>
  <si>
    <t>JV16/12/10</t>
  </si>
  <si>
    <t>BEING CEHQUE CANCELLATION DUE TO WRONG</t>
  </si>
  <si>
    <t>AMOUNT ISSUED</t>
  </si>
  <si>
    <t>OR00708</t>
  </si>
  <si>
    <t>EFT9929020</t>
  </si>
  <si>
    <t>OR00709</t>
  </si>
  <si>
    <t>P0877556</t>
  </si>
  <si>
    <t>JV16/12/02</t>
  </si>
  <si>
    <t>BEING PLACEMENT OF STMMD ON 5/12/16</t>
  </si>
  <si>
    <t>V2016/994</t>
  </si>
  <si>
    <t>PGTEFT1901</t>
  </si>
  <si>
    <t>V2016/995</t>
  </si>
  <si>
    <t>PGTEFT1902</t>
  </si>
  <si>
    <t>V2016/996</t>
  </si>
  <si>
    <t>PGTEFT1903</t>
  </si>
  <si>
    <t>V2016/997</t>
  </si>
  <si>
    <t>PGTEFT1904</t>
  </si>
  <si>
    <t>V2016/998</t>
  </si>
  <si>
    <t>PGTEFT1905</t>
  </si>
  <si>
    <t>V2016/999</t>
  </si>
  <si>
    <t>PGTEFT1906</t>
  </si>
  <si>
    <t>V2016/1000</t>
  </si>
  <si>
    <t>PGTEFT1907</t>
  </si>
  <si>
    <t>V2016/1001</t>
  </si>
  <si>
    <t>PGTEFT1908</t>
  </si>
  <si>
    <t>MEETING EXPENSES</t>
  </si>
  <si>
    <t>V2016/1002</t>
  </si>
  <si>
    <t>PGTEFT1909</t>
  </si>
  <si>
    <t>V2016/1003</t>
  </si>
  <si>
    <t>PGTEFT1910</t>
  </si>
  <si>
    <t>V2016/1004</t>
  </si>
  <si>
    <t>PGTEFT1911</t>
  </si>
  <si>
    <t>V2016/1005</t>
  </si>
  <si>
    <t>PGTEFT1912</t>
  </si>
  <si>
    <t>V2016/1006</t>
  </si>
  <si>
    <t>PGTEFT1913</t>
  </si>
  <si>
    <t>V2016/1007</t>
  </si>
  <si>
    <t>PGTEFT1914</t>
  </si>
  <si>
    <t>V2016/1008</t>
  </si>
  <si>
    <t>PGTEFT1915</t>
  </si>
  <si>
    <t>V2016/1009</t>
  </si>
  <si>
    <t>PGTEFT1916</t>
  </si>
  <si>
    <t>V2016/1010</t>
  </si>
  <si>
    <t>PGTEFT1917</t>
  </si>
  <si>
    <t>V2016/1011</t>
  </si>
  <si>
    <t>PGTEFT1918</t>
  </si>
  <si>
    <t>V2016/1012</t>
  </si>
  <si>
    <t>687836</t>
  </si>
  <si>
    <t>PREPAYMENTS</t>
  </si>
  <si>
    <t>V2016/1013</t>
  </si>
  <si>
    <t>687837</t>
  </si>
  <si>
    <t>V2016/1014</t>
  </si>
  <si>
    <t>687838</t>
  </si>
  <si>
    <t>V2016/1015</t>
  </si>
  <si>
    <t>PGTEFT1919</t>
  </si>
  <si>
    <t>V2016/1016</t>
  </si>
  <si>
    <t>PGTEFT1920</t>
  </si>
  <si>
    <t>V2016/1017</t>
  </si>
  <si>
    <t>PGTEFT1921</t>
  </si>
  <si>
    <t>MINI HOT AIR BALLOON</t>
  </si>
  <si>
    <t>V2016/1018</t>
  </si>
  <si>
    <t>PGTEFT1922</t>
  </si>
  <si>
    <t>V2016/1019</t>
  </si>
  <si>
    <t>PGTEFT1923</t>
  </si>
  <si>
    <t>V2016/1020</t>
  </si>
  <si>
    <t>PGTEFT1924</t>
  </si>
  <si>
    <t>V2016/1021</t>
  </si>
  <si>
    <t>PGTEFT1925</t>
  </si>
  <si>
    <t>V2016/1022</t>
  </si>
  <si>
    <t>PGTEFT1926</t>
  </si>
  <si>
    <t>V2016/1023</t>
  </si>
  <si>
    <t>PGTEFT1927</t>
  </si>
  <si>
    <t>V2016/1024</t>
  </si>
  <si>
    <t>PGTEFT1928</t>
  </si>
  <si>
    <t>V2016/1025</t>
  </si>
  <si>
    <t>V2016/1026</t>
  </si>
  <si>
    <t>V2016/1027</t>
  </si>
  <si>
    <t>V2016/1028</t>
  </si>
  <si>
    <t>V2016/1029</t>
  </si>
  <si>
    <t>PGTEFT1929</t>
  </si>
  <si>
    <t>V2016/1030</t>
  </si>
  <si>
    <t>PGTEFT1930</t>
  </si>
  <si>
    <t>BEING WITHDRAWAL OF STMMD ON 8/12/16</t>
  </si>
  <si>
    <t>V2016/1031</t>
  </si>
  <si>
    <t>PGTEFT1931</t>
  </si>
  <si>
    <t>V2016/1032</t>
  </si>
  <si>
    <t>PGTEFT1932</t>
  </si>
  <si>
    <t>PGT NETWORKING WITH TOURISM PLAYER</t>
  </si>
  <si>
    <t>V2016/1033</t>
  </si>
  <si>
    <t>PGTEFT1933</t>
  </si>
  <si>
    <t>V2016/1034</t>
  </si>
  <si>
    <t>PGTEFT1934</t>
  </si>
  <si>
    <t>V2016/1035</t>
  </si>
  <si>
    <t>PGTEFT1935</t>
  </si>
  <si>
    <t>V2016/1036</t>
  </si>
  <si>
    <t>PGTEFT1936</t>
  </si>
  <si>
    <t>V2016/1037</t>
  </si>
  <si>
    <t>PGTEFT1937</t>
  </si>
  <si>
    <t>V2016/1038</t>
  </si>
  <si>
    <t>PGTEFT1938</t>
  </si>
  <si>
    <t>V2016/1039</t>
  </si>
  <si>
    <t>PGTEFT1939</t>
  </si>
  <si>
    <t>V2016/1040</t>
  </si>
  <si>
    <t>PGTEFT1940</t>
  </si>
  <si>
    <t>V2016/1041</t>
  </si>
  <si>
    <t>PGTEFT1941</t>
  </si>
  <si>
    <t>V2016/1042</t>
  </si>
  <si>
    <t>PGTEFT1942</t>
  </si>
  <si>
    <t>V2016/1043</t>
  </si>
  <si>
    <t>PGTEFT1943</t>
  </si>
  <si>
    <t>V2016/1044</t>
  </si>
  <si>
    <t>PGTEFT1944</t>
  </si>
  <si>
    <t>V2016/1045</t>
  </si>
  <si>
    <t>PGTEFT1945</t>
  </si>
  <si>
    <t>V2016/1046</t>
  </si>
  <si>
    <t>PGTEFT1946</t>
  </si>
  <si>
    <t>V2016/1047</t>
  </si>
  <si>
    <t>PGTEFT1947</t>
  </si>
  <si>
    <t>V2016/1048</t>
  </si>
  <si>
    <t>PGTEFT1948</t>
  </si>
  <si>
    <t>PRINTING OF PUBLICATION/BROCHURE</t>
  </si>
  <si>
    <t>V2016/1049</t>
  </si>
  <si>
    <t>PGTEFT1949</t>
  </si>
  <si>
    <t>V2016/1050</t>
  </si>
  <si>
    <t>PGTEFT1950</t>
  </si>
  <si>
    <t>V2016/1051</t>
  </si>
  <si>
    <t>PGTEFT1951</t>
  </si>
  <si>
    <t>V2016/1052</t>
  </si>
  <si>
    <t>PGTEFT1952</t>
  </si>
  <si>
    <t>V2016/1053</t>
  </si>
  <si>
    <t>PGTEFT1953</t>
  </si>
  <si>
    <t>V2016/1054</t>
  </si>
  <si>
    <t>PGTEFT1954</t>
  </si>
  <si>
    <t>V2016/1055</t>
  </si>
  <si>
    <t>PGTEFT1955</t>
  </si>
  <si>
    <t>V2016/1056</t>
  </si>
  <si>
    <t>PGTEFT1956</t>
  </si>
  <si>
    <t>V2016/1057</t>
  </si>
  <si>
    <t>PGTEFT1957</t>
  </si>
  <si>
    <t>V2016/1058</t>
  </si>
  <si>
    <t>PGTEFT1958</t>
  </si>
  <si>
    <t>V2016/1059</t>
  </si>
  <si>
    <t>PGTEFT1959</t>
  </si>
  <si>
    <t>V2016/1060</t>
  </si>
  <si>
    <t>PGTEFT1960</t>
  </si>
  <si>
    <t>KATAK CREATION / KST ART &amp; DESIGN</t>
  </si>
  <si>
    <t>V2016/1061</t>
  </si>
  <si>
    <t>PGTEFT1961</t>
  </si>
  <si>
    <t>V2016/1062</t>
  </si>
  <si>
    <t>PGTEFT1962</t>
  </si>
  <si>
    <t>V2016/1063</t>
  </si>
  <si>
    <t>PGTEFT1963</t>
  </si>
  <si>
    <t>V2016/1064</t>
  </si>
  <si>
    <t>687839</t>
  </si>
  <si>
    <t>V2016/1065</t>
  </si>
  <si>
    <t>687840</t>
  </si>
  <si>
    <t>V2016/1066</t>
  </si>
  <si>
    <t>687841</t>
  </si>
  <si>
    <t>V2016/1067</t>
  </si>
  <si>
    <t>PGTEFT1964</t>
  </si>
  <si>
    <t>V2016/1068</t>
  </si>
  <si>
    <t>PGTEFT1965</t>
  </si>
  <si>
    <t>V2016/1071</t>
  </si>
  <si>
    <t>PGTEFT1966</t>
  </si>
  <si>
    <t>V2016/1072</t>
  </si>
  <si>
    <t>PGTEFT1967</t>
  </si>
  <si>
    <t>V2016/1073</t>
  </si>
  <si>
    <t>687842</t>
  </si>
  <si>
    <t>TACTICAL CAMPAIGN-TAIWAN</t>
  </si>
  <si>
    <t>PC2016/261</t>
  </si>
  <si>
    <t>6% GST</t>
  </si>
  <si>
    <t>V2016/1069</t>
  </si>
  <si>
    <t>BANTUAN KHAS KEWANGAN 2</t>
  </si>
  <si>
    <t>V2016/1074</t>
  </si>
  <si>
    <t>PGTEFT1968</t>
  </si>
  <si>
    <t>V2016/1075</t>
  </si>
  <si>
    <t>PGTEFT1969</t>
  </si>
  <si>
    <t>FURNITURE &amp; FITTING</t>
  </si>
  <si>
    <t>V2016/1076</t>
  </si>
  <si>
    <t>PGTEFT1970</t>
  </si>
  <si>
    <t>V2016/1077</t>
  </si>
  <si>
    <t>PGTEFT1971</t>
  </si>
  <si>
    <t>V2016/1078</t>
  </si>
  <si>
    <t>PGTEFT1972</t>
  </si>
  <si>
    <t>V2016/1079</t>
  </si>
  <si>
    <t>PGTEFT1973</t>
  </si>
  <si>
    <t>V2016/1080</t>
  </si>
  <si>
    <t>PGTEFT1974</t>
  </si>
  <si>
    <t>V2016/1081</t>
  </si>
  <si>
    <t>689843</t>
  </si>
  <si>
    <t>V2016/1082</t>
  </si>
  <si>
    <t>689844</t>
  </si>
  <si>
    <t>V2016/1083</t>
  </si>
  <si>
    <t>689845</t>
  </si>
  <si>
    <t>V2016/1084</t>
  </si>
  <si>
    <t>689846</t>
  </si>
  <si>
    <t>V2016/1085</t>
  </si>
  <si>
    <t>689847</t>
  </si>
  <si>
    <t>PUBLICIY FOR EVENTS</t>
  </si>
  <si>
    <t>V2016/1086</t>
  </si>
  <si>
    <t>689848</t>
  </si>
  <si>
    <t>V2016/1087</t>
  </si>
  <si>
    <t>PGTEFT1975</t>
  </si>
  <si>
    <t>V2016/1088</t>
  </si>
  <si>
    <t>PGTEFT1976</t>
  </si>
  <si>
    <t>V2016/1092</t>
  </si>
  <si>
    <t>PGTEFT1977</t>
  </si>
  <si>
    <t>V2016/1093</t>
  </si>
  <si>
    <t>PGTEFT1978</t>
  </si>
  <si>
    <t>V2016/1094</t>
  </si>
  <si>
    <t>PGTEFT1979</t>
  </si>
  <si>
    <t>V2016/1095</t>
  </si>
  <si>
    <t>PGTEFT1980</t>
  </si>
  <si>
    <t>V2016/1096</t>
  </si>
  <si>
    <t>PGTEFT1981</t>
  </si>
  <si>
    <t>V2016/1097</t>
  </si>
  <si>
    <t>PGTEFT1982</t>
  </si>
  <si>
    <t>ON 28/12/16</t>
  </si>
  <si>
    <t>OR00710</t>
  </si>
  <si>
    <t>EFT1612240</t>
  </si>
  <si>
    <t>V2016/1090</t>
  </si>
  <si>
    <t>CIMB - DEC'16</t>
  </si>
  <si>
    <t>V2016/1089</t>
  </si>
  <si>
    <t>687849</t>
  </si>
  <si>
    <t>KWSP - CONTRIBUTION DEC'16</t>
  </si>
  <si>
    <t>687850</t>
  </si>
  <si>
    <t>SOCSO - CONTRIBUTION DEC'16</t>
  </si>
  <si>
    <t>V2016/1091</t>
  </si>
  <si>
    <t>687851</t>
  </si>
  <si>
    <t>PCB - CONTRIBUTION DEC'16</t>
  </si>
  <si>
    <t>V2016/1098</t>
  </si>
  <si>
    <t>PGTEFT1988</t>
  </si>
  <si>
    <t>V2016/1099</t>
  </si>
  <si>
    <t>PGTEFT1989</t>
  </si>
  <si>
    <t>TACTICAL CAMPAIGN - PHILIPPINES</t>
  </si>
  <si>
    <t>V2016/1100</t>
  </si>
  <si>
    <t>PGTEFT1990</t>
  </si>
  <si>
    <t>V2016/1101</t>
  </si>
  <si>
    <t>PGTEFT1991</t>
  </si>
  <si>
    <t>V2016/1102</t>
  </si>
  <si>
    <t>PGTEFT1992</t>
  </si>
  <si>
    <t>V2016/1103</t>
  </si>
  <si>
    <t>PGTEFT1993</t>
  </si>
  <si>
    <t>V2016/1104</t>
  </si>
  <si>
    <t>PGTEFT1994</t>
  </si>
  <si>
    <t>V2016/1105</t>
  </si>
  <si>
    <t>PGTEFT1995</t>
  </si>
  <si>
    <t>V2016/1106</t>
  </si>
  <si>
    <t>PGTEFT1996</t>
  </si>
  <si>
    <t>3 IN 1 LED BILLBOARD FOR DEC</t>
  </si>
  <si>
    <t>V2016/1107</t>
  </si>
  <si>
    <t>PGTEFT1997</t>
  </si>
  <si>
    <t>PCET/WELCOMING RECEPTION</t>
  </si>
  <si>
    <t>V2016/1108</t>
  </si>
  <si>
    <t>PGTEFT1998</t>
  </si>
  <si>
    <t>V2016/1109</t>
  </si>
  <si>
    <t>PGTEFT1999</t>
  </si>
  <si>
    <t>V2016/1110</t>
  </si>
  <si>
    <t>687853</t>
  </si>
  <si>
    <t>FREE SHEET BROCHURE</t>
  </si>
  <si>
    <t>V2016/1112</t>
  </si>
  <si>
    <t>687854</t>
  </si>
  <si>
    <t>V2016/1113</t>
  </si>
  <si>
    <t>687855</t>
  </si>
  <si>
    <t>V2016/1114</t>
  </si>
  <si>
    <t>PGTEFT2002</t>
  </si>
  <si>
    <t>BEING BANK CHARGES FOR DEC'16</t>
  </si>
  <si>
    <t>JV16/12/06</t>
  </si>
  <si>
    <t>BEING GST ON BANK CHARGES FOR DEC'16</t>
  </si>
  <si>
    <t>Taxation</t>
  </si>
  <si>
    <t>Website</t>
  </si>
  <si>
    <t>Cheque cancelled</t>
  </si>
  <si>
    <t xml:space="preserve">Souvenirs </t>
  </si>
  <si>
    <t>Meeting</t>
  </si>
  <si>
    <t>Teambuilding</t>
  </si>
  <si>
    <t>prepayments</t>
  </si>
  <si>
    <t>Tac - UK</t>
  </si>
  <si>
    <t>Tac - Indo</t>
  </si>
  <si>
    <t>Tac - Taiwan</t>
  </si>
  <si>
    <t xml:space="preserve">video </t>
  </si>
  <si>
    <t>Newspaper</t>
  </si>
  <si>
    <t>State - T.Promotion</t>
  </si>
  <si>
    <t>Furniture</t>
  </si>
  <si>
    <t xml:space="preserve">salary </t>
  </si>
  <si>
    <t>Tac - Php</t>
  </si>
  <si>
    <t>ADS - OUTDOOR</t>
  </si>
  <si>
    <t>Ads - outdoor</t>
  </si>
  <si>
    <t>PRINTING/</t>
  </si>
  <si>
    <t>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</si>
</sst>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6" fontId="0" fillId="2" borderId="0" xfId="0" applyNumberFormat="1" applyFill="1"/>
    <xf numFmtId="49" fontId="0" fillId="2" borderId="0" xfId="0" applyNumberFormat="1" applyFill="1"/>
    <xf numFmtId="0" fontId="5" fillId="0" borderId="0" xfId="0" applyFont="1"/>
    <xf numFmtId="166" fontId="0" fillId="0" borderId="3" xfId="0" applyNumberFormat="1" applyBorder="1"/>
    <xf numFmtId="43" fontId="0" fillId="2" borderId="0" xfId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 applyBorder="1"/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2" xfId="0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3" fontId="0" fillId="0" borderId="2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0" borderId="0" xfId="0" applyNumberFormat="1" applyFont="1"/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1" fillId="0" borderId="0" xfId="1" applyFont="1" applyBorder="1"/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selection activeCell="E32" sqref="E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375" bestFit="1" customWidth="1"/>
    <col min="5" max="5" width="40" bestFit="1" customWidth="1"/>
    <col min="6" max="6" width="33" bestFit="1" customWidth="1"/>
    <col min="7" max="7" width="10.75" customWidth="1"/>
    <col min="8" max="8" width="12.625" customWidth="1"/>
    <col min="9" max="9" width="12.625" style="11" customWidth="1"/>
    <col min="10" max="10" width="12.625" customWidth="1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20.100000000000001" customHeight="1" x14ac:dyDescent="0.15">
      <c r="A2" s="112" t="s">
        <v>1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0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174589.6</v>
      </c>
    </row>
    <row r="6" spans="1:10" x14ac:dyDescent="0.15">
      <c r="A6" s="2">
        <v>42370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248</v>
      </c>
      <c r="H6" s="5"/>
      <c r="I6" s="5">
        <v>10667.84</v>
      </c>
      <c r="J6" s="5">
        <v>163921.76</v>
      </c>
    </row>
    <row r="7" spans="1:10" x14ac:dyDescent="0.15">
      <c r="A7" s="2">
        <v>42370</v>
      </c>
      <c r="B7" s="3">
        <v>121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249</v>
      </c>
      <c r="H7" s="5"/>
      <c r="I7" s="5">
        <v>170</v>
      </c>
      <c r="J7" s="5">
        <v>163751.76</v>
      </c>
    </row>
    <row r="8" spans="1:10" x14ac:dyDescent="0.15">
      <c r="A8" s="2">
        <v>42370</v>
      </c>
      <c r="B8" s="3">
        <v>121</v>
      </c>
      <c r="C8" s="4" t="s">
        <v>21</v>
      </c>
      <c r="D8" s="4" t="s">
        <v>22</v>
      </c>
      <c r="E8" s="4" t="s">
        <v>23</v>
      </c>
      <c r="F8" s="4" t="s">
        <v>20</v>
      </c>
      <c r="G8" s="4" t="s">
        <v>250</v>
      </c>
      <c r="H8" s="5"/>
      <c r="I8" s="5">
        <v>109</v>
      </c>
      <c r="J8" s="5">
        <v>163642.76</v>
      </c>
    </row>
    <row r="9" spans="1:10" x14ac:dyDescent="0.15">
      <c r="A9" s="2">
        <v>42373</v>
      </c>
      <c r="B9" s="3">
        <v>126</v>
      </c>
      <c r="C9" s="4" t="s">
        <v>24</v>
      </c>
      <c r="D9" s="4" t="s">
        <v>20</v>
      </c>
      <c r="E9" s="4" t="s">
        <v>25</v>
      </c>
      <c r="F9" s="4" t="s">
        <v>20</v>
      </c>
      <c r="G9" s="4" t="s">
        <v>251</v>
      </c>
      <c r="H9" s="5"/>
      <c r="I9" s="5">
        <v>45</v>
      </c>
      <c r="J9" s="5">
        <v>163597.76000000001</v>
      </c>
    </row>
    <row r="10" spans="1:10" x14ac:dyDescent="0.15">
      <c r="A10" s="2">
        <v>42375</v>
      </c>
      <c r="B10" s="3">
        <v>126</v>
      </c>
      <c r="C10" s="4" t="s">
        <v>26</v>
      </c>
      <c r="D10" s="4" t="s">
        <v>20</v>
      </c>
      <c r="E10" s="4" t="s">
        <v>27</v>
      </c>
      <c r="F10" s="4" t="s">
        <v>20</v>
      </c>
      <c r="G10" s="4" t="s">
        <v>252</v>
      </c>
      <c r="H10" s="5">
        <v>1150</v>
      </c>
      <c r="I10" s="5"/>
      <c r="J10" s="5">
        <v>164747.76</v>
      </c>
    </row>
    <row r="11" spans="1:10" x14ac:dyDescent="0.15">
      <c r="A11" s="2">
        <v>42377</v>
      </c>
      <c r="B11" s="3">
        <v>121</v>
      </c>
      <c r="C11" s="4" t="s">
        <v>28</v>
      </c>
      <c r="D11" s="4" t="s">
        <v>29</v>
      </c>
      <c r="E11" s="4" t="s">
        <v>30</v>
      </c>
      <c r="F11" s="4" t="s">
        <v>20</v>
      </c>
      <c r="G11" s="4" t="s">
        <v>253</v>
      </c>
      <c r="H11" s="5"/>
      <c r="I11" s="11">
        <v>2500</v>
      </c>
      <c r="J11" s="5">
        <v>162247.76</v>
      </c>
    </row>
    <row r="12" spans="1:10" x14ac:dyDescent="0.15">
      <c r="A12" s="2">
        <v>42382</v>
      </c>
      <c r="B12" s="3">
        <v>121</v>
      </c>
      <c r="C12" s="4" t="s">
        <v>31</v>
      </c>
      <c r="D12" s="4" t="s">
        <v>32</v>
      </c>
      <c r="E12" s="4" t="s">
        <v>33</v>
      </c>
      <c r="F12" s="4" t="s">
        <v>20</v>
      </c>
      <c r="G12" s="4" t="s">
        <v>255</v>
      </c>
      <c r="H12" s="5"/>
      <c r="I12" s="5">
        <v>3230</v>
      </c>
      <c r="J12" s="5">
        <v>159017.76</v>
      </c>
    </row>
    <row r="13" spans="1:10" x14ac:dyDescent="0.15">
      <c r="A13" s="2">
        <v>42382</v>
      </c>
      <c r="B13" s="3">
        <v>122</v>
      </c>
      <c r="C13" s="4" t="s">
        <v>34</v>
      </c>
      <c r="D13" s="4" t="s">
        <v>35</v>
      </c>
      <c r="E13" s="4" t="s">
        <v>36</v>
      </c>
      <c r="F13" s="4" t="s">
        <v>20</v>
      </c>
      <c r="G13" s="4" t="s">
        <v>254</v>
      </c>
      <c r="H13" s="5">
        <v>750</v>
      </c>
      <c r="I13" s="12">
        <v>-750</v>
      </c>
      <c r="J13" s="5">
        <v>159767.76</v>
      </c>
    </row>
    <row r="14" spans="1:10" x14ac:dyDescent="0.15">
      <c r="A14" s="2">
        <v>42383</v>
      </c>
      <c r="B14" s="3">
        <v>121</v>
      </c>
      <c r="C14" s="4" t="s">
        <v>37</v>
      </c>
      <c r="D14" s="4" t="s">
        <v>38</v>
      </c>
      <c r="E14" s="4" t="s">
        <v>30</v>
      </c>
      <c r="F14" s="4" t="s">
        <v>20</v>
      </c>
      <c r="G14" s="4" t="s">
        <v>253</v>
      </c>
      <c r="H14" s="5"/>
      <c r="I14" s="11">
        <v>3381.4</v>
      </c>
      <c r="J14" s="5">
        <v>156386.35999999999</v>
      </c>
    </row>
    <row r="15" spans="1:10" x14ac:dyDescent="0.15">
      <c r="A15" s="2">
        <v>42383</v>
      </c>
      <c r="B15" s="3">
        <v>121</v>
      </c>
      <c r="C15" s="4" t="s">
        <v>39</v>
      </c>
      <c r="D15" s="4" t="s">
        <v>40</v>
      </c>
      <c r="E15" s="4" t="s">
        <v>30</v>
      </c>
      <c r="F15" s="4" t="s">
        <v>20</v>
      </c>
      <c r="G15" s="4" t="s">
        <v>253</v>
      </c>
      <c r="H15" s="5"/>
      <c r="I15" s="11">
        <v>500</v>
      </c>
      <c r="J15" s="5">
        <v>155886.35999999999</v>
      </c>
    </row>
    <row r="16" spans="1:10" x14ac:dyDescent="0.15">
      <c r="A16" s="2">
        <v>42383</v>
      </c>
      <c r="B16" s="3">
        <v>121</v>
      </c>
      <c r="C16" s="4" t="s">
        <v>41</v>
      </c>
      <c r="D16" s="4" t="s">
        <v>42</v>
      </c>
      <c r="E16" s="4" t="s">
        <v>30</v>
      </c>
      <c r="G16" s="4" t="s">
        <v>253</v>
      </c>
      <c r="H16" s="5"/>
      <c r="I16" s="11">
        <f>2960+213.9</f>
        <v>3173.9</v>
      </c>
      <c r="J16" s="5">
        <v>151612.46</v>
      </c>
    </row>
    <row r="17" spans="1:10" x14ac:dyDescent="0.15">
      <c r="A17" s="2"/>
      <c r="B17" s="3"/>
      <c r="C17" s="4"/>
      <c r="D17" s="4"/>
      <c r="E17" s="4" t="s">
        <v>43</v>
      </c>
      <c r="F17" s="4"/>
      <c r="G17" s="4" t="s">
        <v>256</v>
      </c>
      <c r="H17" s="5"/>
      <c r="I17" s="5">
        <v>1100</v>
      </c>
      <c r="J17" s="5"/>
    </row>
    <row r="18" spans="1:10" x14ac:dyDescent="0.15">
      <c r="A18" s="2">
        <v>42383</v>
      </c>
      <c r="B18" s="3">
        <v>121</v>
      </c>
      <c r="C18" s="4" t="s">
        <v>44</v>
      </c>
      <c r="D18" s="4" t="s">
        <v>45</v>
      </c>
      <c r="E18" s="4" t="s">
        <v>30</v>
      </c>
      <c r="F18" s="4" t="s">
        <v>20</v>
      </c>
      <c r="G18" s="4" t="s">
        <v>253</v>
      </c>
      <c r="H18" s="5"/>
      <c r="I18" s="11">
        <v>893.15</v>
      </c>
      <c r="J18" s="5">
        <v>150719.31</v>
      </c>
    </row>
    <row r="19" spans="1:10" x14ac:dyDescent="0.15">
      <c r="A19" s="2">
        <v>42383</v>
      </c>
      <c r="B19" s="3">
        <v>121</v>
      </c>
      <c r="C19" s="4" t="s">
        <v>46</v>
      </c>
      <c r="D19" s="4" t="s">
        <v>47</v>
      </c>
      <c r="E19" s="4" t="s">
        <v>30</v>
      </c>
      <c r="F19" s="4" t="s">
        <v>20</v>
      </c>
      <c r="G19" s="4" t="s">
        <v>253</v>
      </c>
      <c r="H19" s="5"/>
      <c r="I19" s="11">
        <v>72.099999999999994</v>
      </c>
      <c r="J19" s="5">
        <v>150647.21</v>
      </c>
    </row>
    <row r="20" spans="1:10" x14ac:dyDescent="0.15">
      <c r="A20" s="2">
        <v>42383</v>
      </c>
      <c r="B20" s="3">
        <v>121</v>
      </c>
      <c r="C20" s="4" t="s">
        <v>48</v>
      </c>
      <c r="D20" s="4" t="s">
        <v>49</v>
      </c>
      <c r="E20" s="4" t="s">
        <v>50</v>
      </c>
      <c r="F20" s="4" t="s">
        <v>20</v>
      </c>
      <c r="G20" s="4" t="s">
        <v>257</v>
      </c>
      <c r="H20" s="5"/>
      <c r="I20" s="5">
        <v>330</v>
      </c>
      <c r="J20" s="5">
        <v>150317.21</v>
      </c>
    </row>
    <row r="21" spans="1:10" x14ac:dyDescent="0.15">
      <c r="A21" s="2">
        <v>42383</v>
      </c>
      <c r="B21" s="3">
        <v>121</v>
      </c>
      <c r="C21" s="4" t="s">
        <v>51</v>
      </c>
      <c r="D21" s="4" t="s">
        <v>52</v>
      </c>
      <c r="E21" s="4" t="s">
        <v>30</v>
      </c>
      <c r="G21" s="4" t="s">
        <v>253</v>
      </c>
      <c r="H21" s="5"/>
      <c r="I21" s="11">
        <f>22048-2600-156</f>
        <v>19292</v>
      </c>
      <c r="J21" s="5">
        <v>128269.21</v>
      </c>
    </row>
    <row r="22" spans="1:10" x14ac:dyDescent="0.15">
      <c r="A22" s="2"/>
      <c r="B22" s="3"/>
      <c r="C22" s="4"/>
      <c r="D22" s="4"/>
      <c r="E22" s="4" t="s">
        <v>53</v>
      </c>
      <c r="F22" s="4"/>
      <c r="G22" s="4" t="s">
        <v>254</v>
      </c>
      <c r="H22" s="5"/>
      <c r="I22" s="5">
        <f>2600+156</f>
        <v>2756</v>
      </c>
      <c r="J22" s="5"/>
    </row>
    <row r="23" spans="1:10" x14ac:dyDescent="0.15">
      <c r="A23" s="2">
        <v>42383</v>
      </c>
      <c r="B23" s="3">
        <v>121</v>
      </c>
      <c r="C23" s="4" t="s">
        <v>54</v>
      </c>
      <c r="D23" s="4" t="s">
        <v>55</v>
      </c>
      <c r="E23" s="4" t="s">
        <v>30</v>
      </c>
      <c r="F23" s="4" t="s">
        <v>20</v>
      </c>
      <c r="G23" s="4" t="s">
        <v>253</v>
      </c>
      <c r="H23" s="5"/>
      <c r="I23" s="11">
        <v>8131.6</v>
      </c>
      <c r="J23" s="5">
        <v>120137.61</v>
      </c>
    </row>
    <row r="24" spans="1:10" x14ac:dyDescent="0.15">
      <c r="A24" s="2">
        <v>42384</v>
      </c>
      <c r="B24" s="3">
        <v>122</v>
      </c>
      <c r="C24" s="4" t="s">
        <v>56</v>
      </c>
      <c r="D24" s="4" t="s">
        <v>20</v>
      </c>
      <c r="E24" s="4" t="s">
        <v>57</v>
      </c>
      <c r="F24" s="4" t="s">
        <v>20</v>
      </c>
      <c r="G24" s="4" t="s">
        <v>254</v>
      </c>
      <c r="H24" s="5">
        <v>2000</v>
      </c>
      <c r="I24" s="12">
        <v>-2000</v>
      </c>
      <c r="J24" s="5">
        <v>122137.61</v>
      </c>
    </row>
    <row r="25" spans="1:10" x14ac:dyDescent="0.15">
      <c r="A25" s="2">
        <v>42387</v>
      </c>
      <c r="B25" s="3">
        <v>121</v>
      </c>
      <c r="C25" s="4" t="s">
        <v>58</v>
      </c>
      <c r="D25" s="4" t="s">
        <v>59</v>
      </c>
      <c r="E25" s="4" t="s">
        <v>60</v>
      </c>
      <c r="F25" s="4" t="s">
        <v>20</v>
      </c>
      <c r="G25" s="4" t="s">
        <v>254</v>
      </c>
      <c r="H25" s="5"/>
      <c r="I25" s="5">
        <v>180</v>
      </c>
      <c r="J25" s="5">
        <v>121957.61</v>
      </c>
    </row>
    <row r="26" spans="1:10" x14ac:dyDescent="0.15">
      <c r="A26" s="2">
        <v>42387</v>
      </c>
      <c r="B26" s="3">
        <v>121</v>
      </c>
      <c r="C26" s="4" t="s">
        <v>61</v>
      </c>
      <c r="D26" s="4" t="s">
        <v>62</v>
      </c>
      <c r="E26" s="4" t="s">
        <v>30</v>
      </c>
      <c r="F26" s="4" t="s">
        <v>20</v>
      </c>
      <c r="G26" s="4" t="s">
        <v>253</v>
      </c>
      <c r="H26" s="5"/>
      <c r="I26" s="11">
        <v>360.4</v>
      </c>
      <c r="J26" s="5">
        <v>121597.21</v>
      </c>
    </row>
    <row r="27" spans="1:10" x14ac:dyDescent="0.15">
      <c r="A27" s="2">
        <v>42387</v>
      </c>
      <c r="B27" s="3">
        <v>121</v>
      </c>
      <c r="C27" s="4" t="s">
        <v>63</v>
      </c>
      <c r="D27" s="4" t="s">
        <v>64</v>
      </c>
      <c r="E27" s="4" t="s">
        <v>30</v>
      </c>
      <c r="F27" s="4" t="s">
        <v>20</v>
      </c>
      <c r="G27" s="4" t="s">
        <v>253</v>
      </c>
      <c r="H27" s="5"/>
      <c r="I27" s="11">
        <v>360</v>
      </c>
      <c r="J27" s="5">
        <v>121237.21</v>
      </c>
    </row>
    <row r="28" spans="1:10" x14ac:dyDescent="0.15">
      <c r="A28" s="2">
        <v>42387</v>
      </c>
      <c r="B28" s="3">
        <v>121</v>
      </c>
      <c r="C28" s="4" t="s">
        <v>65</v>
      </c>
      <c r="D28" s="4" t="s">
        <v>66</v>
      </c>
      <c r="E28" s="4" t="s">
        <v>30</v>
      </c>
      <c r="F28" s="4" t="s">
        <v>20</v>
      </c>
      <c r="G28" s="4" t="s">
        <v>253</v>
      </c>
      <c r="H28" s="5"/>
      <c r="I28" s="11">
        <v>9455.2000000000007</v>
      </c>
      <c r="J28" s="5">
        <v>111782.01</v>
      </c>
    </row>
    <row r="29" spans="1:10" x14ac:dyDescent="0.15">
      <c r="A29" s="2">
        <v>42387</v>
      </c>
      <c r="B29" s="3">
        <v>121</v>
      </c>
      <c r="C29" s="4" t="s">
        <v>67</v>
      </c>
      <c r="D29" s="4" t="s">
        <v>68</v>
      </c>
      <c r="E29" s="4" t="s">
        <v>30</v>
      </c>
      <c r="F29" s="4" t="s">
        <v>20</v>
      </c>
      <c r="G29" s="4" t="s">
        <v>253</v>
      </c>
      <c r="H29" s="5"/>
      <c r="I29" s="11">
        <v>500</v>
      </c>
      <c r="J29" s="5">
        <v>111282.01</v>
      </c>
    </row>
    <row r="30" spans="1:10" x14ac:dyDescent="0.15">
      <c r="A30" s="2">
        <v>42387</v>
      </c>
      <c r="B30" s="3">
        <v>121</v>
      </c>
      <c r="C30" s="4" t="s">
        <v>69</v>
      </c>
      <c r="D30" s="4" t="s">
        <v>70</v>
      </c>
      <c r="E30" s="4" t="s">
        <v>30</v>
      </c>
      <c r="F30" s="4" t="s">
        <v>20</v>
      </c>
      <c r="G30" s="4" t="s">
        <v>253</v>
      </c>
      <c r="H30" s="5"/>
      <c r="I30" s="11">
        <v>4000</v>
      </c>
      <c r="J30" s="5">
        <v>107282.01</v>
      </c>
    </row>
    <row r="31" spans="1:10" x14ac:dyDescent="0.15">
      <c r="A31" s="2">
        <v>42387</v>
      </c>
      <c r="B31" s="3">
        <v>121</v>
      </c>
      <c r="C31" s="4" t="s">
        <v>71</v>
      </c>
      <c r="D31" s="4" t="s">
        <v>72</v>
      </c>
      <c r="E31" s="4" t="s">
        <v>30</v>
      </c>
      <c r="F31" s="4" t="s">
        <v>20</v>
      </c>
      <c r="G31" s="4" t="s">
        <v>253</v>
      </c>
      <c r="H31" s="5"/>
      <c r="I31" s="11">
        <v>5956</v>
      </c>
      <c r="J31" s="5">
        <v>101326.01</v>
      </c>
    </row>
    <row r="32" spans="1:10" x14ac:dyDescent="0.15">
      <c r="A32" s="2">
        <v>42387</v>
      </c>
      <c r="B32" s="3">
        <v>121</v>
      </c>
      <c r="C32" s="4" t="s">
        <v>73</v>
      </c>
      <c r="D32" s="4" t="s">
        <v>74</v>
      </c>
      <c r="E32" s="4" t="s">
        <v>30</v>
      </c>
      <c r="F32" s="4" t="s">
        <v>20</v>
      </c>
      <c r="G32" s="4" t="s">
        <v>253</v>
      </c>
      <c r="H32" s="5"/>
      <c r="I32" s="11">
        <v>1529.17</v>
      </c>
      <c r="J32" s="5">
        <v>99796.84</v>
      </c>
    </row>
    <row r="33" spans="1:10" x14ac:dyDescent="0.15">
      <c r="A33" s="2">
        <v>42387</v>
      </c>
      <c r="B33" s="3">
        <v>121</v>
      </c>
      <c r="C33" s="4" t="s">
        <v>75</v>
      </c>
      <c r="D33" s="4" t="s">
        <v>76</v>
      </c>
      <c r="E33" s="4" t="s">
        <v>77</v>
      </c>
      <c r="F33" s="4" t="s">
        <v>20</v>
      </c>
      <c r="G33" s="4" t="s">
        <v>253</v>
      </c>
      <c r="H33" s="5"/>
      <c r="I33" s="5">
        <v>6625</v>
      </c>
      <c r="J33" s="5">
        <v>93171.839999999997</v>
      </c>
    </row>
    <row r="34" spans="1:10" x14ac:dyDescent="0.15">
      <c r="A34" s="2">
        <v>42387</v>
      </c>
      <c r="B34" s="3">
        <v>121</v>
      </c>
      <c r="C34" s="4" t="s">
        <v>78</v>
      </c>
      <c r="D34" s="4" t="s">
        <v>79</v>
      </c>
      <c r="E34" s="4" t="s">
        <v>30</v>
      </c>
      <c r="F34" s="4" t="s">
        <v>20</v>
      </c>
      <c r="G34" s="4" t="s">
        <v>253</v>
      </c>
      <c r="H34" s="5"/>
      <c r="I34" s="11">
        <v>350</v>
      </c>
      <c r="J34" s="5">
        <v>92821.84</v>
      </c>
    </row>
    <row r="35" spans="1:10" x14ac:dyDescent="0.15">
      <c r="A35" s="2">
        <v>42387</v>
      </c>
      <c r="B35" s="3">
        <v>121</v>
      </c>
      <c r="C35" s="4" t="s">
        <v>80</v>
      </c>
      <c r="D35" s="4" t="s">
        <v>81</v>
      </c>
      <c r="E35" s="4" t="s">
        <v>30</v>
      </c>
      <c r="F35" s="4" t="s">
        <v>20</v>
      </c>
      <c r="G35" s="4" t="s">
        <v>253</v>
      </c>
      <c r="H35" s="5"/>
      <c r="I35" s="11">
        <v>660</v>
      </c>
      <c r="J35" s="5">
        <v>92161.84</v>
      </c>
    </row>
    <row r="36" spans="1:10" x14ac:dyDescent="0.15">
      <c r="A36" s="2">
        <v>42387</v>
      </c>
      <c r="B36" s="3">
        <v>121</v>
      </c>
      <c r="C36" s="4" t="s">
        <v>82</v>
      </c>
      <c r="D36" s="4" t="s">
        <v>83</v>
      </c>
      <c r="E36" s="4" t="s">
        <v>30</v>
      </c>
      <c r="F36" s="4" t="s">
        <v>20</v>
      </c>
      <c r="G36" s="4" t="s">
        <v>253</v>
      </c>
      <c r="H36" s="5"/>
      <c r="I36" s="11">
        <v>2948</v>
      </c>
      <c r="J36" s="5">
        <v>89213.84</v>
      </c>
    </row>
    <row r="37" spans="1:10" x14ac:dyDescent="0.15">
      <c r="A37" s="2">
        <v>42387</v>
      </c>
      <c r="B37" s="3">
        <v>121</v>
      </c>
      <c r="C37" s="4" t="s">
        <v>84</v>
      </c>
      <c r="D37" s="4" t="s">
        <v>85</v>
      </c>
      <c r="E37" s="4" t="s">
        <v>30</v>
      </c>
      <c r="F37" s="4" t="s">
        <v>20</v>
      </c>
      <c r="G37" s="4" t="s">
        <v>253</v>
      </c>
      <c r="H37" s="5"/>
      <c r="I37" s="11">
        <v>1645.4</v>
      </c>
      <c r="J37" s="5">
        <v>87568.44</v>
      </c>
    </row>
    <row r="38" spans="1:10" x14ac:dyDescent="0.15">
      <c r="A38" s="2">
        <v>42387</v>
      </c>
      <c r="B38" s="3">
        <v>121</v>
      </c>
      <c r="C38" s="4" t="s">
        <v>86</v>
      </c>
      <c r="D38" s="4" t="s">
        <v>87</v>
      </c>
      <c r="E38" s="4" t="s">
        <v>30</v>
      </c>
      <c r="F38" s="4" t="s">
        <v>20</v>
      </c>
      <c r="G38" s="4" t="s">
        <v>253</v>
      </c>
      <c r="H38" s="5"/>
      <c r="I38" s="11">
        <v>1570</v>
      </c>
      <c r="J38" s="5">
        <v>85998.44</v>
      </c>
    </row>
    <row r="39" spans="1:10" x14ac:dyDescent="0.15">
      <c r="A39" s="2">
        <v>42387</v>
      </c>
      <c r="B39" s="3">
        <v>121</v>
      </c>
      <c r="C39" s="4" t="s">
        <v>88</v>
      </c>
      <c r="D39" s="4" t="s">
        <v>89</v>
      </c>
      <c r="E39" s="4" t="s">
        <v>90</v>
      </c>
      <c r="F39" s="4" t="s">
        <v>20</v>
      </c>
      <c r="G39" s="4" t="s">
        <v>258</v>
      </c>
      <c r="H39" s="5"/>
      <c r="I39" s="11">
        <v>1000</v>
      </c>
      <c r="J39" s="5">
        <v>84998.44</v>
      </c>
    </row>
    <row r="40" spans="1:10" x14ac:dyDescent="0.15">
      <c r="A40" s="2">
        <v>42387</v>
      </c>
      <c r="B40" s="3">
        <v>121</v>
      </c>
      <c r="C40" s="4" t="s">
        <v>91</v>
      </c>
      <c r="D40" s="4" t="s">
        <v>92</v>
      </c>
      <c r="E40" s="4" t="s">
        <v>30</v>
      </c>
      <c r="F40" s="4" t="s">
        <v>20</v>
      </c>
      <c r="G40" s="4" t="s">
        <v>253</v>
      </c>
      <c r="H40" s="5"/>
      <c r="I40" s="11">
        <v>1560</v>
      </c>
      <c r="J40" s="5">
        <v>83438.44</v>
      </c>
    </row>
    <row r="41" spans="1:10" x14ac:dyDescent="0.15">
      <c r="A41" s="2">
        <v>42387</v>
      </c>
      <c r="B41" s="3">
        <v>121</v>
      </c>
      <c r="C41" s="4" t="s">
        <v>93</v>
      </c>
      <c r="D41" s="4" t="s">
        <v>94</v>
      </c>
      <c r="E41" s="4" t="s">
        <v>30</v>
      </c>
      <c r="F41" s="4" t="s">
        <v>20</v>
      </c>
      <c r="G41" s="4" t="s">
        <v>253</v>
      </c>
      <c r="H41" s="5"/>
      <c r="I41" s="11">
        <v>180</v>
      </c>
      <c r="J41" s="5">
        <v>83258.44</v>
      </c>
    </row>
    <row r="42" spans="1:10" x14ac:dyDescent="0.15">
      <c r="A42" s="2">
        <v>42387</v>
      </c>
      <c r="B42" s="3">
        <v>121</v>
      </c>
      <c r="C42" s="4" t="s">
        <v>95</v>
      </c>
      <c r="D42" s="4" t="s">
        <v>96</v>
      </c>
      <c r="E42" s="4" t="s">
        <v>30</v>
      </c>
      <c r="F42" s="4" t="s">
        <v>20</v>
      </c>
      <c r="G42" s="4" t="s">
        <v>253</v>
      </c>
      <c r="H42" s="5"/>
      <c r="I42" s="11">
        <v>1908</v>
      </c>
      <c r="J42" s="5">
        <v>81350.44</v>
      </c>
    </row>
    <row r="43" spans="1:10" x14ac:dyDescent="0.15">
      <c r="A43" s="2">
        <v>42387</v>
      </c>
      <c r="B43" s="3">
        <v>121</v>
      </c>
      <c r="C43" s="4" t="s">
        <v>97</v>
      </c>
      <c r="D43" s="4" t="s">
        <v>98</v>
      </c>
      <c r="E43" s="4" t="s">
        <v>30</v>
      </c>
      <c r="F43" s="4" t="s">
        <v>20</v>
      </c>
      <c r="G43" s="4" t="s">
        <v>253</v>
      </c>
      <c r="H43" s="5"/>
      <c r="I43" s="11">
        <v>1908</v>
      </c>
      <c r="J43" s="5">
        <v>79442.44</v>
      </c>
    </row>
    <row r="44" spans="1:10" x14ac:dyDescent="0.15">
      <c r="A44" s="2">
        <v>42387</v>
      </c>
      <c r="B44" s="3">
        <v>121</v>
      </c>
      <c r="C44" s="4" t="s">
        <v>99</v>
      </c>
      <c r="D44" s="4" t="s">
        <v>100</v>
      </c>
      <c r="E44" s="4" t="s">
        <v>101</v>
      </c>
      <c r="F44" s="4" t="s">
        <v>20</v>
      </c>
      <c r="G44" s="4" t="s">
        <v>259</v>
      </c>
      <c r="H44" s="5"/>
      <c r="I44" s="5">
        <v>10000</v>
      </c>
      <c r="J44" s="5">
        <v>69442.44</v>
      </c>
    </row>
    <row r="45" spans="1:10" x14ac:dyDescent="0.15">
      <c r="A45" s="2">
        <v>42387</v>
      </c>
      <c r="B45" s="3">
        <v>121</v>
      </c>
      <c r="C45" s="4" t="s">
        <v>102</v>
      </c>
      <c r="D45" s="4" t="s">
        <v>103</v>
      </c>
      <c r="E45" s="4" t="s">
        <v>30</v>
      </c>
      <c r="F45" s="4" t="s">
        <v>20</v>
      </c>
      <c r="G45" s="4" t="s">
        <v>253</v>
      </c>
      <c r="H45" s="5"/>
      <c r="I45" s="11">
        <v>2865</v>
      </c>
      <c r="J45" s="5">
        <v>66577.440000000002</v>
      </c>
    </row>
    <row r="46" spans="1:10" x14ac:dyDescent="0.15">
      <c r="A46" s="2">
        <v>42387</v>
      </c>
      <c r="B46" s="3">
        <v>121</v>
      </c>
      <c r="C46" s="4" t="s">
        <v>104</v>
      </c>
      <c r="D46" s="4" t="s">
        <v>105</v>
      </c>
      <c r="E46" s="4" t="s">
        <v>30</v>
      </c>
      <c r="F46" s="4" t="s">
        <v>20</v>
      </c>
      <c r="G46" s="4" t="s">
        <v>253</v>
      </c>
      <c r="H46" s="5"/>
      <c r="I46" s="11">
        <v>1185</v>
      </c>
      <c r="J46" s="5">
        <v>65392.44</v>
      </c>
    </row>
    <row r="47" spans="1:10" x14ac:dyDescent="0.15">
      <c r="A47" s="2">
        <v>42387</v>
      </c>
      <c r="B47" s="3">
        <v>121</v>
      </c>
      <c r="C47" s="4" t="s">
        <v>106</v>
      </c>
      <c r="D47" s="4" t="s">
        <v>107</v>
      </c>
      <c r="E47" s="4" t="s">
        <v>108</v>
      </c>
      <c r="F47" s="4" t="s">
        <v>20</v>
      </c>
      <c r="G47" s="4" t="s">
        <v>260</v>
      </c>
      <c r="H47" s="5"/>
      <c r="I47" s="5">
        <v>5.6</v>
      </c>
      <c r="J47" s="5">
        <v>65386.84</v>
      </c>
    </row>
    <row r="48" spans="1:10" x14ac:dyDescent="0.15">
      <c r="A48" s="2">
        <v>42387</v>
      </c>
      <c r="B48" s="3">
        <v>121</v>
      </c>
      <c r="C48" s="4" t="s">
        <v>109</v>
      </c>
      <c r="D48" s="4" t="s">
        <v>110</v>
      </c>
      <c r="E48" s="4" t="s">
        <v>30</v>
      </c>
      <c r="F48" s="4" t="s">
        <v>20</v>
      </c>
      <c r="G48" s="4" t="s">
        <v>253</v>
      </c>
      <c r="H48" s="5"/>
      <c r="I48" s="11">
        <v>84.8</v>
      </c>
      <c r="J48" s="5">
        <v>65302.04</v>
      </c>
    </row>
    <row r="49" spans="1:10" x14ac:dyDescent="0.15">
      <c r="A49" s="2">
        <v>42387</v>
      </c>
      <c r="B49" s="3">
        <v>121</v>
      </c>
      <c r="C49" s="4" t="s">
        <v>111</v>
      </c>
      <c r="D49" s="4" t="s">
        <v>112</v>
      </c>
      <c r="E49" s="4" t="s">
        <v>113</v>
      </c>
      <c r="F49" s="4" t="s">
        <v>20</v>
      </c>
      <c r="G49" s="4" t="s">
        <v>261</v>
      </c>
      <c r="H49" s="5"/>
      <c r="I49" s="5">
        <v>2000</v>
      </c>
      <c r="J49" s="5">
        <v>63302.04</v>
      </c>
    </row>
    <row r="50" spans="1:10" x14ac:dyDescent="0.15">
      <c r="A50" s="2">
        <v>42387</v>
      </c>
      <c r="B50" s="3">
        <v>121</v>
      </c>
      <c r="C50" s="4" t="s">
        <v>114</v>
      </c>
      <c r="D50" s="4" t="s">
        <v>115</v>
      </c>
      <c r="E50" s="4" t="s">
        <v>30</v>
      </c>
      <c r="G50" s="4" t="s">
        <v>253</v>
      </c>
      <c r="H50" s="5"/>
      <c r="I50" s="11">
        <v>3000</v>
      </c>
      <c r="J50" s="5">
        <v>58302.04</v>
      </c>
    </row>
    <row r="51" spans="1:10" x14ac:dyDescent="0.15">
      <c r="A51" s="2"/>
      <c r="B51" s="3"/>
      <c r="C51" s="4"/>
      <c r="D51" s="4"/>
      <c r="E51" s="4" t="s">
        <v>60</v>
      </c>
      <c r="F51" s="4"/>
      <c r="G51" s="4" t="s">
        <v>254</v>
      </c>
      <c r="H51" s="5"/>
      <c r="I51" s="5">
        <v>2000</v>
      </c>
      <c r="J51" s="5"/>
    </row>
    <row r="52" spans="1:10" x14ac:dyDescent="0.15">
      <c r="A52" s="2">
        <v>42387</v>
      </c>
      <c r="B52" s="3">
        <v>121</v>
      </c>
      <c r="C52" s="4" t="s">
        <v>116</v>
      </c>
      <c r="D52" s="4" t="s">
        <v>117</v>
      </c>
      <c r="E52" s="4" t="s">
        <v>118</v>
      </c>
      <c r="F52" s="4" t="s">
        <v>20</v>
      </c>
      <c r="G52" s="4" t="s">
        <v>262</v>
      </c>
      <c r="H52" s="5"/>
      <c r="I52" s="5">
        <v>1270.94</v>
      </c>
      <c r="J52" s="5">
        <v>57031.1</v>
      </c>
    </row>
    <row r="53" spans="1:10" x14ac:dyDescent="0.15">
      <c r="A53" s="2">
        <v>42387</v>
      </c>
      <c r="B53" s="3">
        <v>121</v>
      </c>
      <c r="C53" s="4" t="s">
        <v>119</v>
      </c>
      <c r="D53" s="4" t="s">
        <v>120</v>
      </c>
      <c r="E53" s="4" t="s">
        <v>121</v>
      </c>
      <c r="F53" s="4" t="s">
        <v>20</v>
      </c>
      <c r="G53" s="4" t="s">
        <v>263</v>
      </c>
      <c r="H53" s="5"/>
      <c r="I53" s="5">
        <v>9540</v>
      </c>
      <c r="J53" s="5">
        <v>47491.1</v>
      </c>
    </row>
    <row r="54" spans="1:10" x14ac:dyDescent="0.15">
      <c r="A54" s="2">
        <v>42387</v>
      </c>
      <c r="B54" s="3">
        <v>121</v>
      </c>
      <c r="C54" s="4" t="s">
        <v>122</v>
      </c>
      <c r="D54" s="4" t="s">
        <v>123</v>
      </c>
      <c r="E54" s="4" t="s">
        <v>30</v>
      </c>
      <c r="F54" s="4" t="s">
        <v>20</v>
      </c>
      <c r="G54" s="4" t="s">
        <v>253</v>
      </c>
      <c r="H54" s="5"/>
      <c r="I54" s="11">
        <v>4013.44</v>
      </c>
      <c r="J54" s="5">
        <v>43477.66</v>
      </c>
    </row>
    <row r="55" spans="1:10" x14ac:dyDescent="0.15">
      <c r="A55" s="2">
        <v>42387</v>
      </c>
      <c r="B55" s="3">
        <v>121</v>
      </c>
      <c r="C55" s="4" t="s">
        <v>124</v>
      </c>
      <c r="D55" s="4" t="s">
        <v>125</v>
      </c>
      <c r="E55" s="4" t="s">
        <v>30</v>
      </c>
      <c r="F55" s="4" t="s">
        <v>20</v>
      </c>
      <c r="G55" s="4" t="s">
        <v>253</v>
      </c>
      <c r="H55" s="5"/>
      <c r="I55" s="11">
        <v>1908</v>
      </c>
      <c r="J55" s="5">
        <v>41569.660000000003</v>
      </c>
    </row>
    <row r="56" spans="1:10" x14ac:dyDescent="0.15">
      <c r="A56" s="2">
        <v>42387</v>
      </c>
      <c r="B56" s="3">
        <v>121</v>
      </c>
      <c r="C56" s="4" t="s">
        <v>126</v>
      </c>
      <c r="D56" s="4" t="s">
        <v>127</v>
      </c>
      <c r="E56" s="4" t="s">
        <v>30</v>
      </c>
      <c r="G56" s="4" t="s">
        <v>253</v>
      </c>
      <c r="H56" s="5"/>
      <c r="I56" s="11">
        <f>650+121.05+466.4</f>
        <v>1237.4499999999998</v>
      </c>
      <c r="J56" s="5">
        <v>39551.22</v>
      </c>
    </row>
    <row r="57" spans="1:10" x14ac:dyDescent="0.15">
      <c r="A57" s="2"/>
      <c r="B57" s="3"/>
      <c r="C57" s="4"/>
      <c r="D57" s="4"/>
      <c r="E57" s="4" t="s">
        <v>128</v>
      </c>
      <c r="F57" s="4"/>
      <c r="G57" s="4" t="s">
        <v>264</v>
      </c>
      <c r="H57" s="5"/>
      <c r="I57" s="5">
        <f>45+335.99+400</f>
        <v>780.99</v>
      </c>
      <c r="J57" s="5"/>
    </row>
    <row r="58" spans="1:10" x14ac:dyDescent="0.15">
      <c r="A58" s="2">
        <v>42387</v>
      </c>
      <c r="B58" s="3">
        <v>121</v>
      </c>
      <c r="C58" s="4" t="s">
        <v>129</v>
      </c>
      <c r="D58" s="4" t="s">
        <v>130</v>
      </c>
      <c r="E58" s="4" t="s">
        <v>131</v>
      </c>
      <c r="F58" s="4" t="s">
        <v>20</v>
      </c>
      <c r="G58" s="4" t="s">
        <v>260</v>
      </c>
      <c r="H58" s="5"/>
      <c r="I58" s="5">
        <v>1488.2</v>
      </c>
      <c r="J58" s="5">
        <v>38063.019999999997</v>
      </c>
    </row>
    <row r="59" spans="1:10" x14ac:dyDescent="0.15">
      <c r="A59" s="2">
        <v>42387</v>
      </c>
      <c r="B59" s="3">
        <v>121</v>
      </c>
      <c r="C59" s="4" t="s">
        <v>132</v>
      </c>
      <c r="D59" s="4" t="s">
        <v>133</v>
      </c>
      <c r="E59" s="4" t="s">
        <v>134</v>
      </c>
      <c r="F59" s="4" t="s">
        <v>20</v>
      </c>
      <c r="G59" s="4" t="s">
        <v>260</v>
      </c>
      <c r="H59" s="5"/>
      <c r="I59" s="5">
        <v>52.5</v>
      </c>
      <c r="J59" s="5">
        <v>38010.519999999997</v>
      </c>
    </row>
    <row r="60" spans="1:10" x14ac:dyDescent="0.15">
      <c r="A60" s="2">
        <v>42387</v>
      </c>
      <c r="B60" s="3">
        <v>121</v>
      </c>
      <c r="C60" s="4" t="s">
        <v>135</v>
      </c>
      <c r="D60" s="4" t="s">
        <v>136</v>
      </c>
      <c r="E60" s="4" t="s">
        <v>30</v>
      </c>
      <c r="F60" s="4" t="s">
        <v>20</v>
      </c>
      <c r="G60" s="4" t="s">
        <v>253</v>
      </c>
      <c r="H60" s="5"/>
      <c r="I60" s="11">
        <v>200.9</v>
      </c>
      <c r="J60" s="5">
        <v>37809.620000000003</v>
      </c>
    </row>
    <row r="61" spans="1:10" x14ac:dyDescent="0.15">
      <c r="A61" s="2">
        <v>42387</v>
      </c>
      <c r="B61" s="3">
        <v>121</v>
      </c>
      <c r="C61" s="4" t="s">
        <v>137</v>
      </c>
      <c r="D61" s="4" t="s">
        <v>138</v>
      </c>
      <c r="E61" s="4" t="s">
        <v>139</v>
      </c>
      <c r="F61" s="4" t="s">
        <v>20</v>
      </c>
      <c r="G61" s="4" t="s">
        <v>265</v>
      </c>
      <c r="H61" s="5"/>
      <c r="I61" s="5">
        <v>753.6</v>
      </c>
      <c r="J61" s="5">
        <v>37056.019999999997</v>
      </c>
    </row>
    <row r="62" spans="1:10" x14ac:dyDescent="0.15">
      <c r="A62" s="2">
        <v>42387</v>
      </c>
      <c r="B62" s="3">
        <v>121</v>
      </c>
      <c r="C62" s="4" t="s">
        <v>140</v>
      </c>
      <c r="D62" s="4" t="s">
        <v>141</v>
      </c>
      <c r="E62" s="4" t="s">
        <v>142</v>
      </c>
      <c r="F62" s="4" t="s">
        <v>20</v>
      </c>
      <c r="G62" s="4" t="s">
        <v>265</v>
      </c>
      <c r="H62" s="5"/>
      <c r="I62" s="5">
        <v>1202.25</v>
      </c>
      <c r="J62" s="5">
        <v>35853.769999999997</v>
      </c>
    </row>
    <row r="63" spans="1:10" x14ac:dyDescent="0.15">
      <c r="A63" s="2">
        <v>42387</v>
      </c>
      <c r="B63" s="3">
        <v>121</v>
      </c>
      <c r="C63" s="4" t="s">
        <v>143</v>
      </c>
      <c r="D63" s="4" t="s">
        <v>144</v>
      </c>
      <c r="E63" s="4" t="s">
        <v>30</v>
      </c>
      <c r="G63" s="4" t="s">
        <v>253</v>
      </c>
      <c r="H63" s="5"/>
      <c r="I63" s="11">
        <f>2500+680+190.8+470+28.2</f>
        <v>3869</v>
      </c>
      <c r="J63" s="5">
        <v>19370.77</v>
      </c>
    </row>
    <row r="64" spans="1:10" x14ac:dyDescent="0.15">
      <c r="A64" s="2"/>
      <c r="B64" s="3"/>
      <c r="C64" s="4"/>
      <c r="D64" s="4"/>
      <c r="E64" s="4" t="s">
        <v>145</v>
      </c>
      <c r="F64" s="4"/>
      <c r="G64" s="4" t="s">
        <v>255</v>
      </c>
      <c r="H64" s="5"/>
      <c r="I64" s="5">
        <f>9400+564+2500+150</f>
        <v>12614</v>
      </c>
      <c r="J64" s="5"/>
    </row>
    <row r="65" spans="1:10" x14ac:dyDescent="0.15">
      <c r="A65" s="2">
        <v>42387</v>
      </c>
      <c r="B65" s="3">
        <v>121</v>
      </c>
      <c r="C65" s="4" t="s">
        <v>146</v>
      </c>
      <c r="D65" s="4" t="s">
        <v>147</v>
      </c>
      <c r="E65" s="4" t="s">
        <v>30</v>
      </c>
      <c r="G65" s="4" t="s">
        <v>253</v>
      </c>
      <c r="H65" s="5"/>
      <c r="I65" s="11">
        <v>540</v>
      </c>
      <c r="J65" s="5">
        <v>18740.77</v>
      </c>
    </row>
    <row r="66" spans="1:10" x14ac:dyDescent="0.15">
      <c r="A66" s="2"/>
      <c r="B66" s="3"/>
      <c r="C66" s="4"/>
      <c r="D66" s="4"/>
      <c r="E66" s="4" t="s">
        <v>148</v>
      </c>
      <c r="F66" s="4"/>
      <c r="G66" s="4" t="s">
        <v>254</v>
      </c>
      <c r="H66" s="5"/>
      <c r="I66" s="5">
        <v>90</v>
      </c>
      <c r="J66" s="5"/>
    </row>
    <row r="67" spans="1:10" x14ac:dyDescent="0.15">
      <c r="A67" s="2">
        <v>42387</v>
      </c>
      <c r="B67" s="3">
        <v>121</v>
      </c>
      <c r="C67" s="4" t="s">
        <v>149</v>
      </c>
      <c r="D67" s="4" t="s">
        <v>150</v>
      </c>
      <c r="E67" s="4" t="s">
        <v>30</v>
      </c>
      <c r="F67" s="4" t="s">
        <v>20</v>
      </c>
      <c r="G67" s="4" t="s">
        <v>253</v>
      </c>
      <c r="H67" s="5"/>
      <c r="I67" s="11">
        <v>3495</v>
      </c>
      <c r="J67" s="5">
        <v>15245.77</v>
      </c>
    </row>
    <row r="68" spans="1:10" x14ac:dyDescent="0.15">
      <c r="A68" s="2">
        <v>42387</v>
      </c>
      <c r="B68" s="3">
        <v>121</v>
      </c>
      <c r="C68" s="4" t="s">
        <v>151</v>
      </c>
      <c r="D68" s="4" t="s">
        <v>152</v>
      </c>
      <c r="E68" s="4" t="s">
        <v>30</v>
      </c>
      <c r="F68" s="4" t="s">
        <v>20</v>
      </c>
      <c r="G68" s="4" t="s">
        <v>253</v>
      </c>
      <c r="H68" s="5"/>
      <c r="I68" s="11">
        <v>763.2</v>
      </c>
      <c r="J68" s="5">
        <v>14482.57</v>
      </c>
    </row>
    <row r="69" spans="1:10" x14ac:dyDescent="0.15">
      <c r="A69" s="2">
        <v>42387</v>
      </c>
      <c r="B69" s="3">
        <v>121</v>
      </c>
      <c r="C69" s="4" t="s">
        <v>153</v>
      </c>
      <c r="D69" s="4" t="s">
        <v>154</v>
      </c>
      <c r="E69" s="4" t="s">
        <v>30</v>
      </c>
      <c r="F69" s="4" t="s">
        <v>20</v>
      </c>
      <c r="G69" s="4" t="s">
        <v>253</v>
      </c>
      <c r="H69" s="5"/>
      <c r="I69" s="11">
        <v>9540</v>
      </c>
      <c r="J69" s="5">
        <v>4942.57</v>
      </c>
    </row>
    <row r="70" spans="1:10" x14ac:dyDescent="0.15">
      <c r="A70" s="2">
        <v>42387</v>
      </c>
      <c r="B70" s="3">
        <v>121</v>
      </c>
      <c r="C70" s="4" t="s">
        <v>155</v>
      </c>
      <c r="D70" s="4" t="s">
        <v>156</v>
      </c>
      <c r="E70" s="4" t="s">
        <v>30</v>
      </c>
      <c r="F70" s="4" t="s">
        <v>20</v>
      </c>
      <c r="G70" s="4" t="s">
        <v>253</v>
      </c>
      <c r="H70" s="5"/>
      <c r="I70" s="11">
        <v>270</v>
      </c>
      <c r="J70" s="5">
        <v>4672.57</v>
      </c>
    </row>
    <row r="71" spans="1:10" x14ac:dyDescent="0.15">
      <c r="A71" s="2">
        <v>42387</v>
      </c>
      <c r="B71" s="3">
        <v>121</v>
      </c>
      <c r="C71" s="4" t="s">
        <v>157</v>
      </c>
      <c r="D71" s="4" t="s">
        <v>158</v>
      </c>
      <c r="E71" s="4" t="s">
        <v>30</v>
      </c>
      <c r="G71" s="4" t="s">
        <v>253</v>
      </c>
      <c r="H71" s="5"/>
      <c r="I71" s="11">
        <f>3557.63-1750</f>
        <v>1807.63</v>
      </c>
      <c r="J71" s="5">
        <v>1114.94</v>
      </c>
    </row>
    <row r="72" spans="1:10" x14ac:dyDescent="0.15">
      <c r="A72" s="2"/>
      <c r="B72" s="3"/>
      <c r="C72" s="4"/>
      <c r="D72" s="4"/>
      <c r="E72" s="4" t="s">
        <v>159</v>
      </c>
      <c r="F72" s="4"/>
      <c r="G72" s="4" t="s">
        <v>254</v>
      </c>
      <c r="H72" s="5"/>
      <c r="I72" s="5">
        <v>1750</v>
      </c>
      <c r="J72" s="5"/>
    </row>
    <row r="73" spans="1:10" x14ac:dyDescent="0.15">
      <c r="A73" s="2">
        <v>42387</v>
      </c>
      <c r="B73" s="3">
        <v>121</v>
      </c>
      <c r="C73" s="4" t="s">
        <v>160</v>
      </c>
      <c r="D73" s="4" t="s">
        <v>161</v>
      </c>
      <c r="E73" s="4" t="s">
        <v>30</v>
      </c>
      <c r="F73" s="4" t="s">
        <v>20</v>
      </c>
      <c r="G73" s="4" t="s">
        <v>253</v>
      </c>
      <c r="H73" s="5"/>
      <c r="I73" s="11">
        <v>207.8</v>
      </c>
      <c r="J73" s="5">
        <v>907.14</v>
      </c>
    </row>
    <row r="74" spans="1:10" x14ac:dyDescent="0.15">
      <c r="A74" s="2">
        <v>42387</v>
      </c>
      <c r="B74" s="3">
        <v>121</v>
      </c>
      <c r="C74" s="4" t="s">
        <v>162</v>
      </c>
      <c r="D74" s="4" t="s">
        <v>163</v>
      </c>
      <c r="E74" s="4" t="s">
        <v>53</v>
      </c>
      <c r="F74" s="4" t="s">
        <v>20</v>
      </c>
      <c r="G74" s="4" t="s">
        <v>254</v>
      </c>
      <c r="H74" s="5"/>
      <c r="I74" s="5">
        <v>190629.6</v>
      </c>
      <c r="J74" s="5">
        <v>-189722.46</v>
      </c>
    </row>
    <row r="75" spans="1:10" x14ac:dyDescent="0.15">
      <c r="A75" s="2">
        <v>42387</v>
      </c>
      <c r="B75" s="3">
        <v>121</v>
      </c>
      <c r="C75" s="4" t="s">
        <v>164</v>
      </c>
      <c r="D75" s="4" t="s">
        <v>165</v>
      </c>
      <c r="E75" s="4" t="s">
        <v>30</v>
      </c>
      <c r="F75" s="4" t="s">
        <v>20</v>
      </c>
      <c r="G75" s="4" t="s">
        <v>253</v>
      </c>
      <c r="H75" s="5"/>
      <c r="I75" s="11">
        <v>11650</v>
      </c>
      <c r="J75" s="5">
        <v>-201372.46</v>
      </c>
    </row>
    <row r="76" spans="1:10" x14ac:dyDescent="0.15">
      <c r="A76" s="2">
        <v>42387</v>
      </c>
      <c r="B76" s="3">
        <v>121</v>
      </c>
      <c r="C76" s="4" t="s">
        <v>166</v>
      </c>
      <c r="D76" s="4" t="s">
        <v>167</v>
      </c>
      <c r="E76" s="4" t="s">
        <v>30</v>
      </c>
      <c r="G76" s="4" t="s">
        <v>253</v>
      </c>
      <c r="H76" s="5"/>
      <c r="I76" s="11">
        <f>9500-4000</f>
        <v>5500</v>
      </c>
      <c r="J76" s="5">
        <v>-210872.46</v>
      </c>
    </row>
    <row r="77" spans="1:10" x14ac:dyDescent="0.15">
      <c r="A77" s="2"/>
      <c r="B77" s="3"/>
      <c r="C77" s="4"/>
      <c r="D77" s="4"/>
      <c r="E77" s="4" t="s">
        <v>60</v>
      </c>
      <c r="F77" s="4"/>
      <c r="G77" s="4" t="s">
        <v>254</v>
      </c>
      <c r="H77" s="5"/>
      <c r="I77" s="5">
        <v>4000</v>
      </c>
      <c r="J77" s="5"/>
    </row>
    <row r="78" spans="1:10" x14ac:dyDescent="0.15">
      <c r="A78" s="2">
        <v>42387</v>
      </c>
      <c r="B78" s="3">
        <v>121</v>
      </c>
      <c r="C78" s="4" t="s">
        <v>168</v>
      </c>
      <c r="D78" s="4" t="s">
        <v>169</v>
      </c>
      <c r="E78" s="4" t="s">
        <v>30</v>
      </c>
      <c r="F78" s="4" t="s">
        <v>20</v>
      </c>
      <c r="G78" s="4" t="s">
        <v>253</v>
      </c>
      <c r="H78" s="5"/>
      <c r="I78" s="11">
        <v>530</v>
      </c>
      <c r="J78" s="5">
        <v>-211402.46</v>
      </c>
    </row>
    <row r="79" spans="1:10" x14ac:dyDescent="0.15">
      <c r="A79" s="2">
        <v>42387</v>
      </c>
      <c r="B79" s="3">
        <v>121</v>
      </c>
      <c r="C79" s="4" t="s">
        <v>170</v>
      </c>
      <c r="D79" s="4" t="s">
        <v>171</v>
      </c>
      <c r="E79" s="4" t="s">
        <v>30</v>
      </c>
      <c r="F79" s="4" t="s">
        <v>20</v>
      </c>
      <c r="G79" s="4" t="s">
        <v>253</v>
      </c>
      <c r="H79" s="5"/>
      <c r="I79" s="11">
        <v>12985</v>
      </c>
      <c r="J79" s="5">
        <v>-224387.46</v>
      </c>
    </row>
    <row r="80" spans="1:10" x14ac:dyDescent="0.15">
      <c r="A80" s="2">
        <v>42387</v>
      </c>
      <c r="B80" s="3">
        <v>121</v>
      </c>
      <c r="C80" s="4" t="s">
        <v>172</v>
      </c>
      <c r="D80" s="4" t="s">
        <v>173</v>
      </c>
      <c r="E80" s="4" t="s">
        <v>30</v>
      </c>
      <c r="F80" s="4" t="s">
        <v>20</v>
      </c>
      <c r="G80" s="4" t="s">
        <v>253</v>
      </c>
      <c r="H80" s="5"/>
      <c r="I80" s="11">
        <v>13780</v>
      </c>
      <c r="J80" s="5">
        <v>-238167.46</v>
      </c>
    </row>
    <row r="81" spans="1:10" x14ac:dyDescent="0.15">
      <c r="A81" s="2">
        <v>42391</v>
      </c>
      <c r="B81" s="3">
        <v>121</v>
      </c>
      <c r="C81" s="4" t="s">
        <v>174</v>
      </c>
      <c r="D81" s="4" t="s">
        <v>175</v>
      </c>
      <c r="E81" s="4" t="s">
        <v>176</v>
      </c>
      <c r="F81" s="4" t="s">
        <v>20</v>
      </c>
      <c r="G81" s="4" t="s">
        <v>254</v>
      </c>
      <c r="H81" s="5"/>
      <c r="I81" s="5">
        <v>1950</v>
      </c>
      <c r="J81" s="5">
        <v>-240117.46</v>
      </c>
    </row>
    <row r="82" spans="1:10" x14ac:dyDescent="0.15">
      <c r="A82" s="2">
        <v>42391</v>
      </c>
      <c r="B82" s="3">
        <v>126</v>
      </c>
      <c r="C82" s="4" t="s">
        <v>177</v>
      </c>
      <c r="D82" s="4" t="s">
        <v>20</v>
      </c>
      <c r="E82" s="4" t="s">
        <v>178</v>
      </c>
      <c r="F82" s="4" t="s">
        <v>20</v>
      </c>
      <c r="G82" s="4" t="s">
        <v>266</v>
      </c>
      <c r="H82" s="5">
        <v>350507.57</v>
      </c>
      <c r="I82" s="5"/>
      <c r="J82" s="5">
        <v>110390.11</v>
      </c>
    </row>
    <row r="83" spans="1:10" x14ac:dyDescent="0.15">
      <c r="A83" s="2">
        <v>42396</v>
      </c>
      <c r="B83" s="3">
        <v>121</v>
      </c>
      <c r="C83" s="4" t="s">
        <v>179</v>
      </c>
      <c r="D83" s="4" t="s">
        <v>180</v>
      </c>
      <c r="E83" s="4" t="s">
        <v>159</v>
      </c>
      <c r="F83" s="4" t="s">
        <v>20</v>
      </c>
      <c r="G83" s="4" t="s">
        <v>254</v>
      </c>
      <c r="H83" s="5"/>
      <c r="I83" s="5">
        <v>5000</v>
      </c>
      <c r="J83" s="5">
        <v>105390.11</v>
      </c>
    </row>
    <row r="84" spans="1:10" x14ac:dyDescent="0.15">
      <c r="A84" s="2">
        <v>42397</v>
      </c>
      <c r="B84" s="3">
        <v>122</v>
      </c>
      <c r="C84" s="4" t="s">
        <v>181</v>
      </c>
      <c r="D84" s="4" t="s">
        <v>182</v>
      </c>
      <c r="E84" s="4" t="s">
        <v>183</v>
      </c>
      <c r="F84" s="4" t="s">
        <v>20</v>
      </c>
      <c r="G84" s="4" t="s">
        <v>254</v>
      </c>
      <c r="H84" s="5">
        <v>2000</v>
      </c>
      <c r="I84" s="12">
        <v>-2000</v>
      </c>
      <c r="J84" s="5">
        <v>107390.11</v>
      </c>
    </row>
    <row r="85" spans="1:10" x14ac:dyDescent="0.15">
      <c r="A85" s="2">
        <v>42397</v>
      </c>
      <c r="B85" s="3">
        <v>122</v>
      </c>
      <c r="C85" s="4" t="s">
        <v>184</v>
      </c>
      <c r="D85" s="4" t="s">
        <v>185</v>
      </c>
      <c r="E85" s="4" t="s">
        <v>186</v>
      </c>
      <c r="F85" s="4" t="s">
        <v>20</v>
      </c>
      <c r="G85" s="4" t="s">
        <v>254</v>
      </c>
      <c r="H85" s="5">
        <v>2000</v>
      </c>
      <c r="I85" s="12">
        <v>-2000</v>
      </c>
      <c r="J85" s="5">
        <v>109390.11</v>
      </c>
    </row>
    <row r="86" spans="1:10" x14ac:dyDescent="0.15">
      <c r="A86" s="2">
        <v>42397</v>
      </c>
      <c r="B86" s="3">
        <v>122</v>
      </c>
      <c r="C86" s="4" t="s">
        <v>187</v>
      </c>
      <c r="D86" s="4" t="s">
        <v>188</v>
      </c>
      <c r="E86" s="4" t="s">
        <v>189</v>
      </c>
      <c r="F86" s="4" t="s">
        <v>20</v>
      </c>
      <c r="G86" s="4" t="s">
        <v>254</v>
      </c>
      <c r="H86" s="5">
        <v>2000</v>
      </c>
      <c r="I86" s="12">
        <v>-2000</v>
      </c>
      <c r="J86" s="5">
        <v>111390.11</v>
      </c>
    </row>
    <row r="87" spans="1:10" x14ac:dyDescent="0.15">
      <c r="A87" s="2">
        <v>42397</v>
      </c>
      <c r="B87" s="3">
        <v>122</v>
      </c>
      <c r="C87" s="4" t="s">
        <v>190</v>
      </c>
      <c r="D87" s="4" t="s">
        <v>191</v>
      </c>
      <c r="E87" s="4" t="s">
        <v>192</v>
      </c>
      <c r="F87" s="4" t="s">
        <v>20</v>
      </c>
      <c r="G87" s="4" t="s">
        <v>254</v>
      </c>
      <c r="H87" s="5">
        <v>750</v>
      </c>
      <c r="I87" s="12">
        <v>-750</v>
      </c>
      <c r="J87" s="5">
        <v>112140.11</v>
      </c>
    </row>
    <row r="88" spans="1:10" x14ac:dyDescent="0.15">
      <c r="A88" s="2">
        <v>42397</v>
      </c>
      <c r="B88" s="3">
        <v>122</v>
      </c>
      <c r="C88" s="4" t="s">
        <v>193</v>
      </c>
      <c r="D88" s="4" t="s">
        <v>194</v>
      </c>
      <c r="E88" s="4" t="s">
        <v>195</v>
      </c>
      <c r="F88" s="4" t="s">
        <v>20</v>
      </c>
      <c r="G88" s="4" t="s">
        <v>254</v>
      </c>
      <c r="H88" s="5">
        <v>750</v>
      </c>
      <c r="I88" s="12">
        <v>-750</v>
      </c>
      <c r="J88" s="5">
        <v>112890.11</v>
      </c>
    </row>
    <row r="89" spans="1:10" x14ac:dyDescent="0.15">
      <c r="A89" s="2">
        <v>42397</v>
      </c>
      <c r="B89" s="3">
        <v>122</v>
      </c>
      <c r="C89" s="4" t="s">
        <v>196</v>
      </c>
      <c r="D89" s="4" t="s">
        <v>197</v>
      </c>
      <c r="E89" s="4" t="s">
        <v>198</v>
      </c>
      <c r="F89" s="4" t="s">
        <v>20</v>
      </c>
      <c r="G89" s="4" t="s">
        <v>254</v>
      </c>
      <c r="H89" s="5">
        <v>750</v>
      </c>
      <c r="I89" s="12">
        <v>-750</v>
      </c>
      <c r="J89" s="5">
        <v>113640.11</v>
      </c>
    </row>
    <row r="90" spans="1:10" x14ac:dyDescent="0.15">
      <c r="A90" s="2">
        <v>42397</v>
      </c>
      <c r="B90" s="3">
        <v>122</v>
      </c>
      <c r="C90" s="4" t="s">
        <v>199</v>
      </c>
      <c r="D90" s="4" t="s">
        <v>200</v>
      </c>
      <c r="E90" s="4" t="s">
        <v>201</v>
      </c>
      <c r="F90" s="4" t="s">
        <v>20</v>
      </c>
      <c r="G90" s="4" t="s">
        <v>254</v>
      </c>
      <c r="H90" s="5">
        <v>750</v>
      </c>
      <c r="I90" s="12">
        <v>-750</v>
      </c>
      <c r="J90" s="5">
        <v>114390.11</v>
      </c>
    </row>
    <row r="91" spans="1:10" x14ac:dyDescent="0.15">
      <c r="A91" s="2">
        <v>42397</v>
      </c>
      <c r="B91" s="3">
        <v>122</v>
      </c>
      <c r="C91" s="4" t="s">
        <v>202</v>
      </c>
      <c r="D91" s="4" t="s">
        <v>203</v>
      </c>
      <c r="E91" s="4" t="s">
        <v>204</v>
      </c>
      <c r="F91" s="4" t="s">
        <v>20</v>
      </c>
      <c r="G91" s="4" t="s">
        <v>254</v>
      </c>
      <c r="H91" s="5">
        <v>750</v>
      </c>
      <c r="I91" s="12">
        <v>-750</v>
      </c>
      <c r="J91" s="5">
        <v>115140.11</v>
      </c>
    </row>
    <row r="92" spans="1:10" x14ac:dyDescent="0.15">
      <c r="A92" s="2">
        <v>42398</v>
      </c>
      <c r="B92" s="3">
        <v>121</v>
      </c>
      <c r="C92" s="4" t="s">
        <v>205</v>
      </c>
      <c r="D92" s="4" t="s">
        <v>206</v>
      </c>
      <c r="E92" s="4" t="s">
        <v>118</v>
      </c>
      <c r="F92" s="4" t="s">
        <v>20</v>
      </c>
      <c r="G92" s="4" t="s">
        <v>262</v>
      </c>
      <c r="H92" s="5"/>
      <c r="I92" s="5">
        <v>72.099999999999994</v>
      </c>
      <c r="J92" s="5">
        <v>115068.01</v>
      </c>
    </row>
    <row r="93" spans="1:10" x14ac:dyDescent="0.15">
      <c r="A93" s="2">
        <v>42398</v>
      </c>
      <c r="B93" s="3">
        <v>121</v>
      </c>
      <c r="C93" s="4" t="s">
        <v>207</v>
      </c>
      <c r="D93" s="4" t="s">
        <v>208</v>
      </c>
      <c r="E93" s="4" t="s">
        <v>209</v>
      </c>
      <c r="F93" s="4" t="s">
        <v>20</v>
      </c>
      <c r="G93" s="4" t="s">
        <v>267</v>
      </c>
      <c r="H93" s="5"/>
      <c r="I93" s="5">
        <v>850</v>
      </c>
      <c r="J93" s="5">
        <v>114218.01</v>
      </c>
    </row>
    <row r="94" spans="1:10" x14ac:dyDescent="0.15">
      <c r="A94" s="2">
        <v>42398</v>
      </c>
      <c r="B94" s="3">
        <v>121</v>
      </c>
      <c r="C94" s="4" t="s">
        <v>210</v>
      </c>
      <c r="D94" s="4" t="s">
        <v>211</v>
      </c>
      <c r="E94" s="4" t="s">
        <v>209</v>
      </c>
      <c r="F94" s="4" t="s">
        <v>20</v>
      </c>
      <c r="G94" s="4" t="s">
        <v>267</v>
      </c>
      <c r="H94" s="5"/>
      <c r="I94" s="5">
        <v>350</v>
      </c>
      <c r="J94" s="5">
        <v>113868.01</v>
      </c>
    </row>
    <row r="95" spans="1:10" x14ac:dyDescent="0.15">
      <c r="A95" s="2">
        <v>42398</v>
      </c>
      <c r="B95" s="3">
        <v>121</v>
      </c>
      <c r="C95" s="4" t="s">
        <v>212</v>
      </c>
      <c r="D95" s="4" t="s">
        <v>213</v>
      </c>
      <c r="E95" s="4" t="s">
        <v>113</v>
      </c>
      <c r="F95" s="4" t="s">
        <v>20</v>
      </c>
      <c r="G95" s="4" t="s">
        <v>261</v>
      </c>
      <c r="H95" s="5"/>
      <c r="I95" s="5">
        <v>4982</v>
      </c>
      <c r="J95" s="5">
        <v>108886.01</v>
      </c>
    </row>
    <row r="96" spans="1:10" x14ac:dyDescent="0.15">
      <c r="A96" s="2">
        <v>42398</v>
      </c>
      <c r="B96" s="3">
        <v>121</v>
      </c>
      <c r="C96" s="4" t="s">
        <v>214</v>
      </c>
      <c r="D96" s="4" t="s">
        <v>215</v>
      </c>
      <c r="E96" s="4" t="s">
        <v>118</v>
      </c>
      <c r="F96" s="4" t="s">
        <v>20</v>
      </c>
      <c r="G96" s="4" t="s">
        <v>262</v>
      </c>
      <c r="H96" s="5"/>
      <c r="I96" s="5">
        <v>87.52</v>
      </c>
      <c r="J96" s="5">
        <v>108798.49</v>
      </c>
    </row>
    <row r="97" spans="1:10" x14ac:dyDescent="0.15">
      <c r="A97" s="2">
        <v>42398</v>
      </c>
      <c r="B97" s="3">
        <v>121</v>
      </c>
      <c r="C97" s="4" t="s">
        <v>216</v>
      </c>
      <c r="D97" s="4" t="s">
        <v>217</v>
      </c>
      <c r="E97" s="4" t="s">
        <v>218</v>
      </c>
      <c r="G97" s="4" t="s">
        <v>268</v>
      </c>
      <c r="H97" s="5"/>
      <c r="I97" s="5">
        <f>189.75+1469.42</f>
        <v>1659.17</v>
      </c>
      <c r="J97" s="5">
        <v>106677.12</v>
      </c>
    </row>
    <row r="98" spans="1:10" x14ac:dyDescent="0.15">
      <c r="A98" s="2"/>
      <c r="B98" s="3"/>
      <c r="C98" s="4"/>
      <c r="D98" s="4"/>
      <c r="E98" s="4" t="s">
        <v>219</v>
      </c>
      <c r="F98" s="4"/>
      <c r="G98" s="4" t="s">
        <v>254</v>
      </c>
      <c r="H98" s="5"/>
      <c r="I98" s="5">
        <f>152.2+250+60</f>
        <v>462.2</v>
      </c>
      <c r="J98" s="5"/>
    </row>
    <row r="99" spans="1:10" x14ac:dyDescent="0.15">
      <c r="A99" s="2">
        <v>42398</v>
      </c>
      <c r="B99" s="3">
        <v>121</v>
      </c>
      <c r="C99" s="4" t="s">
        <v>220</v>
      </c>
      <c r="D99" s="4" t="s">
        <v>221</v>
      </c>
      <c r="E99" s="4" t="s">
        <v>219</v>
      </c>
      <c r="F99" s="4" t="s">
        <v>20</v>
      </c>
      <c r="G99" s="4" t="s">
        <v>254</v>
      </c>
      <c r="H99" s="5"/>
      <c r="I99" s="5">
        <v>1196.8</v>
      </c>
      <c r="J99" s="5">
        <v>105480.32000000001</v>
      </c>
    </row>
    <row r="100" spans="1:10" x14ac:dyDescent="0.15">
      <c r="A100" s="2">
        <v>42398</v>
      </c>
      <c r="B100" s="3">
        <v>121</v>
      </c>
      <c r="C100" s="4" t="s">
        <v>222</v>
      </c>
      <c r="D100" s="4" t="s">
        <v>223</v>
      </c>
      <c r="E100" s="4" t="s">
        <v>224</v>
      </c>
      <c r="F100" s="4" t="s">
        <v>20</v>
      </c>
      <c r="G100" s="4" t="s">
        <v>269</v>
      </c>
      <c r="H100" s="5"/>
      <c r="I100" s="5">
        <v>316.14999999999998</v>
      </c>
      <c r="J100" s="5">
        <v>105164.17</v>
      </c>
    </row>
    <row r="101" spans="1:10" x14ac:dyDescent="0.15">
      <c r="A101" s="2">
        <v>42398</v>
      </c>
      <c r="B101" s="3">
        <v>121</v>
      </c>
      <c r="C101" s="4" t="s">
        <v>225</v>
      </c>
      <c r="D101" s="4" t="s">
        <v>226</v>
      </c>
      <c r="E101" s="4" t="s">
        <v>224</v>
      </c>
      <c r="F101" s="4" t="s">
        <v>20</v>
      </c>
      <c r="G101" s="4" t="s">
        <v>269</v>
      </c>
      <c r="H101" s="5"/>
      <c r="I101" s="5">
        <v>316.14999999999998</v>
      </c>
      <c r="J101" s="5">
        <v>104848.02</v>
      </c>
    </row>
    <row r="102" spans="1:10" x14ac:dyDescent="0.15">
      <c r="A102" s="2">
        <v>42398</v>
      </c>
      <c r="B102" s="3">
        <v>122</v>
      </c>
      <c r="C102" s="4" t="s">
        <v>227</v>
      </c>
      <c r="D102" s="4" t="s">
        <v>228</v>
      </c>
      <c r="E102" s="4" t="s">
        <v>229</v>
      </c>
      <c r="F102" s="4" t="s">
        <v>20</v>
      </c>
      <c r="G102" s="4" t="s">
        <v>270</v>
      </c>
      <c r="H102" s="5">
        <v>350000</v>
      </c>
      <c r="I102" s="5"/>
      <c r="J102" s="5">
        <v>454848.02</v>
      </c>
    </row>
    <row r="103" spans="1:10" x14ac:dyDescent="0.15">
      <c r="A103" s="2">
        <v>42400</v>
      </c>
      <c r="B103" s="3">
        <v>125</v>
      </c>
      <c r="C103" s="4" t="s">
        <v>230</v>
      </c>
      <c r="D103" s="4" t="s">
        <v>231</v>
      </c>
      <c r="E103" s="4" t="s">
        <v>232</v>
      </c>
      <c r="F103" s="4" t="s">
        <v>20</v>
      </c>
      <c r="G103" s="4" t="s">
        <v>279</v>
      </c>
      <c r="H103" s="5"/>
      <c r="I103" s="5">
        <v>70689.41</v>
      </c>
      <c r="J103" s="5">
        <v>379462.44</v>
      </c>
    </row>
    <row r="104" spans="1:10" x14ac:dyDescent="0.15">
      <c r="A104" s="2"/>
      <c r="B104" s="3"/>
      <c r="C104" s="4"/>
      <c r="D104" s="4"/>
      <c r="E104" s="4" t="s">
        <v>275</v>
      </c>
      <c r="F104" s="4"/>
      <c r="G104" s="4" t="s">
        <v>253</v>
      </c>
      <c r="H104" s="5"/>
      <c r="I104" s="11">
        <v>2490.1799999999998</v>
      </c>
      <c r="J104" s="5"/>
    </row>
    <row r="105" spans="1:10" x14ac:dyDescent="0.15">
      <c r="A105" s="2"/>
      <c r="B105" s="3"/>
      <c r="C105" s="4"/>
      <c r="D105" s="4"/>
      <c r="E105" s="4" t="s">
        <v>276</v>
      </c>
      <c r="F105" s="4"/>
      <c r="G105" s="4" t="s">
        <v>276</v>
      </c>
      <c r="H105" s="5"/>
      <c r="I105" s="11">
        <v>900</v>
      </c>
      <c r="J105" s="5"/>
    </row>
    <row r="106" spans="1:10" x14ac:dyDescent="0.15">
      <c r="A106" s="2"/>
      <c r="B106" s="3"/>
      <c r="C106" s="4"/>
      <c r="D106" s="4"/>
      <c r="E106" s="4" t="s">
        <v>277</v>
      </c>
      <c r="F106" s="4"/>
      <c r="G106" s="4" t="s">
        <v>280</v>
      </c>
      <c r="H106" s="5"/>
      <c r="I106" s="5">
        <v>154</v>
      </c>
      <c r="J106" s="5"/>
    </row>
    <row r="107" spans="1:10" x14ac:dyDescent="0.15">
      <c r="A107" s="2"/>
      <c r="B107" s="3"/>
      <c r="C107" s="4"/>
      <c r="D107" s="4"/>
      <c r="E107" s="4" t="s">
        <v>278</v>
      </c>
      <c r="F107" s="4"/>
      <c r="G107" s="4" t="s">
        <v>278</v>
      </c>
      <c r="H107" s="5"/>
      <c r="I107" s="5">
        <v>541.23</v>
      </c>
      <c r="J107" s="5"/>
    </row>
    <row r="108" spans="1:10" x14ac:dyDescent="0.15">
      <c r="A108" s="2"/>
      <c r="B108" s="3"/>
      <c r="C108" s="4"/>
      <c r="D108" s="4"/>
      <c r="E108" s="4" t="s">
        <v>19</v>
      </c>
      <c r="F108" s="4"/>
      <c r="G108" s="4" t="s">
        <v>249</v>
      </c>
      <c r="H108" s="5"/>
      <c r="I108" s="5">
        <v>227.76</v>
      </c>
      <c r="J108" s="5"/>
    </row>
    <row r="109" spans="1:10" x14ac:dyDescent="0.15">
      <c r="A109" s="2"/>
      <c r="B109" s="3"/>
      <c r="C109" s="4"/>
      <c r="D109" s="4"/>
      <c r="E109" s="4" t="s">
        <v>254</v>
      </c>
      <c r="F109" s="4"/>
      <c r="G109" s="4" t="s">
        <v>254</v>
      </c>
      <c r="H109" s="5"/>
      <c r="I109" s="5">
        <v>350</v>
      </c>
      <c r="J109" s="5"/>
    </row>
    <row r="110" spans="1:10" x14ac:dyDescent="0.15">
      <c r="A110" s="2"/>
      <c r="B110" s="3"/>
      <c r="C110" s="4"/>
      <c r="D110" s="4"/>
      <c r="E110" s="4" t="s">
        <v>251</v>
      </c>
      <c r="F110" s="4"/>
      <c r="G110" s="4" t="s">
        <v>274</v>
      </c>
      <c r="H110" s="5"/>
      <c r="I110" s="5">
        <v>33</v>
      </c>
      <c r="J110" s="5"/>
    </row>
    <row r="111" spans="1:10" x14ac:dyDescent="0.15">
      <c r="A111" s="2">
        <v>42400</v>
      </c>
      <c r="B111" s="3">
        <v>125</v>
      </c>
      <c r="C111" s="4" t="s">
        <v>233</v>
      </c>
      <c r="D111" s="4" t="s">
        <v>234</v>
      </c>
      <c r="E111" s="4" t="s">
        <v>235</v>
      </c>
      <c r="F111" s="4" t="s">
        <v>20</v>
      </c>
      <c r="G111" s="4" t="s">
        <v>271</v>
      </c>
      <c r="H111" s="5"/>
      <c r="I111" s="5">
        <v>18962</v>
      </c>
      <c r="J111" s="5">
        <v>360500.44</v>
      </c>
    </row>
    <row r="112" spans="1:10" x14ac:dyDescent="0.15">
      <c r="A112" s="2">
        <v>42400</v>
      </c>
      <c r="B112" s="3">
        <v>125</v>
      </c>
      <c r="C112" s="4" t="s">
        <v>236</v>
      </c>
      <c r="D112" s="4" t="s">
        <v>237</v>
      </c>
      <c r="E112" s="4" t="s">
        <v>238</v>
      </c>
      <c r="F112" s="4" t="s">
        <v>20</v>
      </c>
      <c r="G112" s="4" t="s">
        <v>272</v>
      </c>
      <c r="H112" s="5"/>
      <c r="I112" s="5">
        <v>1163.7</v>
      </c>
      <c r="J112" s="5">
        <v>359336.74</v>
      </c>
    </row>
    <row r="113" spans="1:10" x14ac:dyDescent="0.15">
      <c r="A113" s="2">
        <v>42400</v>
      </c>
      <c r="B113" s="3">
        <v>125</v>
      </c>
      <c r="C113" s="4" t="s">
        <v>239</v>
      </c>
      <c r="D113" s="4" t="s">
        <v>240</v>
      </c>
      <c r="E113" s="4" t="s">
        <v>238</v>
      </c>
      <c r="F113" s="4" t="s">
        <v>20</v>
      </c>
      <c r="G113" s="4" t="s">
        <v>273</v>
      </c>
      <c r="H113" s="5"/>
      <c r="I113" s="5">
        <v>3582.45</v>
      </c>
      <c r="J113" s="5">
        <v>355754.29</v>
      </c>
    </row>
    <row r="114" spans="1:10" x14ac:dyDescent="0.15">
      <c r="A114" s="2">
        <v>42400</v>
      </c>
      <c r="B114" s="3">
        <v>126</v>
      </c>
      <c r="C114" s="4" t="s">
        <v>241</v>
      </c>
      <c r="D114" s="4" t="s">
        <v>20</v>
      </c>
      <c r="E114" s="4" t="s">
        <v>242</v>
      </c>
      <c r="F114" s="4" t="s">
        <v>243</v>
      </c>
      <c r="G114" s="4" t="s">
        <v>254</v>
      </c>
      <c r="H114" s="5">
        <v>1000</v>
      </c>
      <c r="I114" s="12">
        <v>-1000</v>
      </c>
      <c r="J114" s="5">
        <v>356754.29</v>
      </c>
    </row>
    <row r="115" spans="1:10" x14ac:dyDescent="0.15">
      <c r="A115" s="2">
        <v>42400</v>
      </c>
      <c r="B115" s="3">
        <v>126</v>
      </c>
      <c r="C115" s="4" t="s">
        <v>244</v>
      </c>
      <c r="D115" s="4" t="s">
        <v>20</v>
      </c>
      <c r="E115" s="4" t="s">
        <v>245</v>
      </c>
      <c r="F115" s="4" t="s">
        <v>20</v>
      </c>
      <c r="G115" s="4" t="s">
        <v>274</v>
      </c>
      <c r="H115" s="5"/>
      <c r="I115" s="5">
        <v>8.1</v>
      </c>
      <c r="J115" s="5">
        <v>356746.19</v>
      </c>
    </row>
    <row r="116" spans="1:10" x14ac:dyDescent="0.15">
      <c r="A116" s="6">
        <v>42400</v>
      </c>
      <c r="B116" s="7">
        <v>126</v>
      </c>
      <c r="C116" s="8" t="s">
        <v>246</v>
      </c>
      <c r="D116" s="8" t="s">
        <v>20</v>
      </c>
      <c r="E116" s="8" t="s">
        <v>247</v>
      </c>
      <c r="F116" s="8" t="s">
        <v>20</v>
      </c>
      <c r="G116" s="8" t="s">
        <v>274</v>
      </c>
      <c r="H116" s="9"/>
      <c r="I116" s="9">
        <v>2.63</v>
      </c>
      <c r="J116" s="9">
        <v>356743.56</v>
      </c>
    </row>
    <row r="118" spans="1:10" x14ac:dyDescent="0.15">
      <c r="H118" s="11">
        <f>SUBTOTAL(9,H5:H116)</f>
        <v>715157.57000000007</v>
      </c>
      <c r="I118" s="11">
        <f>SUBTOTAL(9,I5:I116)</f>
        <v>519503.61000000004</v>
      </c>
    </row>
  </sheetData>
  <autoFilter ref="A4:J116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118" workbookViewId="0">
      <selection activeCell="J160" sqref="J16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3" bestFit="1" customWidth="1"/>
    <col min="4" max="4" width="10.625" bestFit="1" customWidth="1"/>
    <col min="5" max="5" width="40.75" bestFit="1" customWidth="1"/>
    <col min="6" max="6" width="37.25" bestFit="1" customWidth="1"/>
    <col min="7" max="7" width="10.625" style="83" customWidth="1"/>
    <col min="8" max="8" width="9.875" bestFit="1" customWidth="1"/>
    <col min="9" max="9" width="12.625" style="11" bestFit="1" customWidth="1"/>
    <col min="10" max="10" width="11.3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2153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12" thickBot="1" x14ac:dyDescent="0.2">
      <c r="A4" s="84" t="s">
        <v>3</v>
      </c>
      <c r="B4" s="84" t="s">
        <v>4</v>
      </c>
      <c r="C4" s="84" t="s">
        <v>5</v>
      </c>
      <c r="D4" s="84" t="s">
        <v>6</v>
      </c>
      <c r="E4" s="84" t="s">
        <v>7</v>
      </c>
      <c r="F4" s="84" t="s">
        <v>8</v>
      </c>
      <c r="G4" s="84"/>
      <c r="H4" s="84" t="s">
        <v>9</v>
      </c>
      <c r="I4" s="10" t="s">
        <v>10</v>
      </c>
      <c r="J4" s="84" t="s">
        <v>11</v>
      </c>
    </row>
    <row r="5" spans="1:10" ht="12" thickTop="1" x14ac:dyDescent="0.15">
      <c r="A5" s="85"/>
      <c r="B5" s="86"/>
      <c r="C5" s="87"/>
      <c r="D5" s="87"/>
      <c r="E5" s="87" t="s">
        <v>12</v>
      </c>
      <c r="F5" s="87"/>
      <c r="G5" s="87"/>
      <c r="H5" s="88"/>
      <c r="I5" s="88"/>
      <c r="J5" s="88">
        <v>1862995.54</v>
      </c>
    </row>
    <row r="6" spans="1:10" x14ac:dyDescent="0.15">
      <c r="A6" s="85">
        <v>42644</v>
      </c>
      <c r="B6" s="86">
        <v>91</v>
      </c>
      <c r="C6" s="87" t="s">
        <v>2154</v>
      </c>
      <c r="D6" s="87" t="s">
        <v>2155</v>
      </c>
      <c r="E6" s="87" t="s">
        <v>15</v>
      </c>
      <c r="F6" s="87" t="s">
        <v>16</v>
      </c>
      <c r="G6" s="87" t="s">
        <v>285</v>
      </c>
      <c r="H6" s="88"/>
      <c r="I6" s="88">
        <v>10667.84</v>
      </c>
      <c r="J6" s="88">
        <v>1852327.7</v>
      </c>
    </row>
    <row r="7" spans="1:10" x14ac:dyDescent="0.15">
      <c r="A7" s="85">
        <v>42644</v>
      </c>
      <c r="B7" s="86">
        <v>91</v>
      </c>
      <c r="C7" s="87" t="s">
        <v>2156</v>
      </c>
      <c r="D7" s="87" t="s">
        <v>2157</v>
      </c>
      <c r="E7" s="87" t="s">
        <v>19</v>
      </c>
      <c r="F7" s="87" t="s">
        <v>20</v>
      </c>
      <c r="G7" s="87" t="s">
        <v>249</v>
      </c>
      <c r="H7" s="88"/>
      <c r="I7" s="88">
        <v>170</v>
      </c>
      <c r="J7" s="88">
        <v>1852157.7</v>
      </c>
    </row>
    <row r="8" spans="1:10" x14ac:dyDescent="0.15">
      <c r="A8" s="85">
        <v>42644</v>
      </c>
      <c r="B8" s="86">
        <v>91</v>
      </c>
      <c r="C8" s="87" t="s">
        <v>2158</v>
      </c>
      <c r="D8" s="87" t="s">
        <v>2159</v>
      </c>
      <c r="E8" s="87" t="s">
        <v>303</v>
      </c>
      <c r="F8" s="87" t="s">
        <v>20</v>
      </c>
      <c r="G8" s="87" t="s">
        <v>2432</v>
      </c>
      <c r="H8" s="88"/>
      <c r="I8" s="88">
        <v>253</v>
      </c>
      <c r="J8" s="88">
        <v>1851904.7</v>
      </c>
    </row>
    <row r="9" spans="1:10" x14ac:dyDescent="0.15">
      <c r="A9" s="85">
        <v>42644</v>
      </c>
      <c r="B9" s="86">
        <v>91</v>
      </c>
      <c r="C9" s="87" t="s">
        <v>2160</v>
      </c>
      <c r="D9" s="87" t="s">
        <v>2161</v>
      </c>
      <c r="E9" s="87" t="s">
        <v>294</v>
      </c>
      <c r="F9" s="87" t="s">
        <v>20</v>
      </c>
      <c r="G9" s="87" t="s">
        <v>1020</v>
      </c>
      <c r="H9" s="88"/>
      <c r="I9" s="88">
        <v>891.15</v>
      </c>
      <c r="J9" s="88">
        <v>1851013.55</v>
      </c>
    </row>
    <row r="10" spans="1:10" x14ac:dyDescent="0.15">
      <c r="A10" s="85">
        <v>42644</v>
      </c>
      <c r="B10" s="86">
        <v>91</v>
      </c>
      <c r="C10" s="87" t="s">
        <v>2162</v>
      </c>
      <c r="D10" s="87" t="s">
        <v>2163</v>
      </c>
      <c r="E10" s="87" t="s">
        <v>118</v>
      </c>
      <c r="F10" s="87" t="s">
        <v>20</v>
      </c>
      <c r="G10" s="87" t="s">
        <v>1020</v>
      </c>
      <c r="H10" s="88"/>
      <c r="I10" s="88">
        <v>543.15</v>
      </c>
      <c r="J10" s="88">
        <v>1850470.3999999999</v>
      </c>
    </row>
    <row r="11" spans="1:10" x14ac:dyDescent="0.15">
      <c r="A11" s="85">
        <v>42648</v>
      </c>
      <c r="B11" s="86">
        <v>91</v>
      </c>
      <c r="C11" s="87" t="s">
        <v>2164</v>
      </c>
      <c r="D11" s="87" t="s">
        <v>2165</v>
      </c>
      <c r="E11" s="87" t="s">
        <v>2166</v>
      </c>
      <c r="F11" s="87" t="s">
        <v>20</v>
      </c>
      <c r="G11" s="87" t="s">
        <v>788</v>
      </c>
      <c r="H11" s="88"/>
      <c r="I11" s="88">
        <v>14000</v>
      </c>
      <c r="J11" s="88">
        <v>1822910.4</v>
      </c>
    </row>
    <row r="12" spans="1:10" s="97" customFormat="1" x14ac:dyDescent="0.15">
      <c r="A12" s="99"/>
      <c r="B12" s="100"/>
      <c r="C12" s="101"/>
      <c r="D12" s="101"/>
      <c r="E12" s="101"/>
      <c r="F12" s="101"/>
      <c r="G12" s="101" t="s">
        <v>1324</v>
      </c>
      <c r="H12" s="102"/>
      <c r="I12" s="102">
        <f>12000+1560</f>
        <v>13560</v>
      </c>
      <c r="J12" s="102"/>
    </row>
    <row r="13" spans="1:10" x14ac:dyDescent="0.15">
      <c r="A13" s="85">
        <v>42648</v>
      </c>
      <c r="B13" s="86">
        <v>91</v>
      </c>
      <c r="C13" s="87" t="s">
        <v>2167</v>
      </c>
      <c r="D13" s="87" t="s">
        <v>2168</v>
      </c>
      <c r="E13" s="87" t="s">
        <v>1765</v>
      </c>
      <c r="F13" s="87" t="s">
        <v>20</v>
      </c>
      <c r="G13" s="87" t="s">
        <v>254</v>
      </c>
      <c r="H13" s="88"/>
      <c r="I13" s="88">
        <v>1740</v>
      </c>
      <c r="J13" s="88">
        <v>1821170.4</v>
      </c>
    </row>
    <row r="14" spans="1:10" x14ac:dyDescent="0.15">
      <c r="A14" s="85">
        <v>42649</v>
      </c>
      <c r="B14" s="86">
        <v>91</v>
      </c>
      <c r="C14" s="87" t="s">
        <v>2169</v>
      </c>
      <c r="D14" s="87" t="s">
        <v>2170</v>
      </c>
      <c r="E14" s="87" t="s">
        <v>128</v>
      </c>
      <c r="F14" s="87" t="s">
        <v>20</v>
      </c>
      <c r="G14" s="87" t="s">
        <v>264</v>
      </c>
      <c r="H14" s="88"/>
      <c r="I14" s="88">
        <v>636</v>
      </c>
      <c r="J14" s="88">
        <v>1820534.4</v>
      </c>
    </row>
    <row r="15" spans="1:10" x14ac:dyDescent="0.15">
      <c r="A15" s="85">
        <v>42649</v>
      </c>
      <c r="B15" s="86">
        <v>92</v>
      </c>
      <c r="C15" s="87" t="s">
        <v>2171</v>
      </c>
      <c r="D15" s="87" t="s">
        <v>2172</v>
      </c>
      <c r="E15" s="87" t="s">
        <v>956</v>
      </c>
      <c r="F15" s="87" t="s">
        <v>20</v>
      </c>
      <c r="G15" s="87" t="s">
        <v>254</v>
      </c>
      <c r="H15" s="88">
        <v>19624.55</v>
      </c>
      <c r="I15" s="88">
        <v>-19624.55</v>
      </c>
      <c r="J15" s="88">
        <v>1840158.95</v>
      </c>
    </row>
    <row r="16" spans="1:10" x14ac:dyDescent="0.15">
      <c r="A16" s="85">
        <v>42653</v>
      </c>
      <c r="B16" s="86">
        <v>91</v>
      </c>
      <c r="C16" s="87" t="s">
        <v>2173</v>
      </c>
      <c r="D16" s="87" t="s">
        <v>2174</v>
      </c>
      <c r="E16" s="87" t="s">
        <v>2175</v>
      </c>
      <c r="F16" s="83"/>
      <c r="G16" s="87" t="s">
        <v>2438</v>
      </c>
      <c r="H16" s="88"/>
      <c r="I16" s="88">
        <f>825.02+4.8</f>
        <v>829.81999999999994</v>
      </c>
      <c r="J16" s="88">
        <v>1837319.29</v>
      </c>
    </row>
    <row r="17" spans="1:10" x14ac:dyDescent="0.15">
      <c r="A17" s="85"/>
      <c r="B17" s="86"/>
      <c r="C17" s="87"/>
      <c r="D17" s="87"/>
      <c r="E17" s="87" t="s">
        <v>2453</v>
      </c>
      <c r="F17" s="87"/>
      <c r="G17" s="87" t="s">
        <v>577</v>
      </c>
      <c r="H17" s="88"/>
      <c r="I17" s="88">
        <f>641.14+4.8</f>
        <v>645.93999999999994</v>
      </c>
      <c r="J17" s="88"/>
    </row>
    <row r="18" spans="1:10" s="83" customFormat="1" x14ac:dyDescent="0.15">
      <c r="A18" s="85"/>
      <c r="B18" s="86"/>
      <c r="C18" s="87"/>
      <c r="D18" s="87"/>
      <c r="E18" s="87" t="s">
        <v>2454</v>
      </c>
      <c r="F18" s="87"/>
      <c r="G18" s="87" t="s">
        <v>2438</v>
      </c>
      <c r="H18" s="88"/>
      <c r="I18" s="88">
        <f>1354.3+9.6</f>
        <v>1363.8999999999999</v>
      </c>
      <c r="J18" s="88"/>
    </row>
    <row r="19" spans="1:10" x14ac:dyDescent="0.15">
      <c r="A19" s="85">
        <v>42653</v>
      </c>
      <c r="B19" s="86">
        <v>91</v>
      </c>
      <c r="C19" s="87" t="s">
        <v>2176</v>
      </c>
      <c r="D19" s="87" t="s">
        <v>2177</v>
      </c>
      <c r="E19" s="87" t="s">
        <v>1765</v>
      </c>
      <c r="F19" s="87" t="s">
        <v>20</v>
      </c>
      <c r="G19" s="87" t="s">
        <v>254</v>
      </c>
      <c r="H19" s="88"/>
      <c r="I19" s="88">
        <v>3600</v>
      </c>
      <c r="J19" s="88">
        <v>1833719.29</v>
      </c>
    </row>
    <row r="20" spans="1:10" x14ac:dyDescent="0.15">
      <c r="A20" s="85">
        <v>42653</v>
      </c>
      <c r="B20" s="86">
        <v>91</v>
      </c>
      <c r="C20" s="87" t="s">
        <v>2178</v>
      </c>
      <c r="D20" s="87" t="s">
        <v>2179</v>
      </c>
      <c r="E20" s="87" t="s">
        <v>2180</v>
      </c>
      <c r="F20" s="87" t="s">
        <v>20</v>
      </c>
      <c r="G20" s="87" t="s">
        <v>2433</v>
      </c>
      <c r="H20" s="88"/>
      <c r="I20" s="88">
        <v>634.94000000000005</v>
      </c>
      <c r="J20" s="88">
        <v>1833084.35</v>
      </c>
    </row>
    <row r="21" spans="1:10" x14ac:dyDescent="0.15">
      <c r="A21" s="85">
        <v>42653</v>
      </c>
      <c r="B21" s="86">
        <v>91</v>
      </c>
      <c r="C21" s="87" t="s">
        <v>2181</v>
      </c>
      <c r="D21" s="87" t="s">
        <v>2182</v>
      </c>
      <c r="E21" s="87" t="s">
        <v>90</v>
      </c>
      <c r="F21" s="87" t="s">
        <v>20</v>
      </c>
      <c r="G21" s="87" t="s">
        <v>2434</v>
      </c>
      <c r="H21" s="88"/>
      <c r="I21" s="88">
        <v>1000</v>
      </c>
      <c r="J21" s="88">
        <v>1832084.35</v>
      </c>
    </row>
    <row r="22" spans="1:10" x14ac:dyDescent="0.15">
      <c r="A22" s="85">
        <v>42653</v>
      </c>
      <c r="B22" s="86">
        <v>91</v>
      </c>
      <c r="C22" s="87" t="s">
        <v>2183</v>
      </c>
      <c r="D22" s="87" t="s">
        <v>2184</v>
      </c>
      <c r="E22" s="87" t="s">
        <v>219</v>
      </c>
      <c r="F22" s="87" t="s">
        <v>20</v>
      </c>
      <c r="G22" s="87" t="s">
        <v>254</v>
      </c>
      <c r="H22" s="88"/>
      <c r="I22" s="88">
        <v>2424</v>
      </c>
      <c r="J22" s="88">
        <v>1829660.35</v>
      </c>
    </row>
    <row r="23" spans="1:10" x14ac:dyDescent="0.15">
      <c r="A23" s="85">
        <v>42653</v>
      </c>
      <c r="B23" s="86">
        <v>91</v>
      </c>
      <c r="C23" s="87" t="s">
        <v>2185</v>
      </c>
      <c r="D23" s="87" t="s">
        <v>2186</v>
      </c>
      <c r="E23" s="87" t="s">
        <v>2187</v>
      </c>
      <c r="F23" s="87" t="s">
        <v>20</v>
      </c>
      <c r="G23" s="87" t="s">
        <v>254</v>
      </c>
      <c r="H23" s="88"/>
      <c r="I23" s="88">
        <v>1000</v>
      </c>
      <c r="J23" s="88">
        <v>1828660.35</v>
      </c>
    </row>
    <row r="24" spans="1:10" x14ac:dyDescent="0.15">
      <c r="A24" s="85">
        <v>42653</v>
      </c>
      <c r="B24" s="86">
        <v>91</v>
      </c>
      <c r="C24" s="87" t="s">
        <v>2188</v>
      </c>
      <c r="D24" s="87" t="s">
        <v>2189</v>
      </c>
      <c r="E24" s="87" t="s">
        <v>2190</v>
      </c>
      <c r="F24" s="87" t="s">
        <v>219</v>
      </c>
      <c r="G24" s="87" t="s">
        <v>254</v>
      </c>
      <c r="H24" s="88"/>
      <c r="I24" s="88">
        <v>790</v>
      </c>
      <c r="J24" s="88">
        <v>1827870.35</v>
      </c>
    </row>
    <row r="25" spans="1:10" x14ac:dyDescent="0.15">
      <c r="A25" s="85">
        <v>42653</v>
      </c>
      <c r="B25" s="86">
        <v>91</v>
      </c>
      <c r="C25" s="87" t="s">
        <v>2191</v>
      </c>
      <c r="D25" s="87" t="s">
        <v>2192</v>
      </c>
      <c r="E25" s="87" t="s">
        <v>2193</v>
      </c>
      <c r="F25" s="87" t="s">
        <v>2194</v>
      </c>
      <c r="G25" s="87" t="s">
        <v>2437</v>
      </c>
      <c r="H25" s="88"/>
      <c r="I25" s="88">
        <v>200</v>
      </c>
      <c r="J25" s="88">
        <v>1827670.35</v>
      </c>
    </row>
    <row r="26" spans="1:10" x14ac:dyDescent="0.15">
      <c r="A26" s="85">
        <v>42653</v>
      </c>
      <c r="B26" s="86">
        <v>91</v>
      </c>
      <c r="C26" s="87" t="s">
        <v>2195</v>
      </c>
      <c r="D26" s="87" t="s">
        <v>2196</v>
      </c>
      <c r="E26" s="87" t="s">
        <v>2039</v>
      </c>
      <c r="F26" s="87" t="s">
        <v>1752</v>
      </c>
      <c r="G26" s="87" t="s">
        <v>2438</v>
      </c>
      <c r="H26" s="88"/>
      <c r="I26" s="88">
        <v>2063.4</v>
      </c>
      <c r="J26" s="88">
        <v>1825606.95</v>
      </c>
    </row>
    <row r="27" spans="1:10" x14ac:dyDescent="0.15">
      <c r="A27" s="85">
        <v>42653</v>
      </c>
      <c r="B27" s="86">
        <v>91</v>
      </c>
      <c r="C27" s="87" t="s">
        <v>2197</v>
      </c>
      <c r="D27" s="87" t="s">
        <v>2198</v>
      </c>
      <c r="E27" s="87" t="s">
        <v>209</v>
      </c>
      <c r="F27" s="87" t="s">
        <v>20</v>
      </c>
      <c r="G27" s="87" t="s">
        <v>2435</v>
      </c>
      <c r="H27" s="88"/>
      <c r="I27" s="88">
        <v>508.8</v>
      </c>
      <c r="J27" s="88">
        <v>1825098.15</v>
      </c>
    </row>
    <row r="28" spans="1:10" x14ac:dyDescent="0.15">
      <c r="A28" s="85">
        <v>42653</v>
      </c>
      <c r="B28" s="86">
        <v>91</v>
      </c>
      <c r="C28" s="87" t="s">
        <v>2199</v>
      </c>
      <c r="D28" s="87" t="s">
        <v>2200</v>
      </c>
      <c r="E28" s="87" t="s">
        <v>60</v>
      </c>
      <c r="F28" s="87" t="s">
        <v>20</v>
      </c>
      <c r="G28" s="87" t="s">
        <v>254</v>
      </c>
      <c r="H28" s="88"/>
      <c r="I28" s="88">
        <v>1000</v>
      </c>
      <c r="J28" s="88">
        <v>1824098.15</v>
      </c>
    </row>
    <row r="29" spans="1:10" x14ac:dyDescent="0.15">
      <c r="A29" s="85">
        <v>42653</v>
      </c>
      <c r="B29" s="86">
        <v>91</v>
      </c>
      <c r="C29" s="87" t="s">
        <v>2201</v>
      </c>
      <c r="D29" s="87" t="s">
        <v>2202</v>
      </c>
      <c r="E29" s="87" t="s">
        <v>139</v>
      </c>
      <c r="F29" s="87" t="s">
        <v>20</v>
      </c>
      <c r="G29" s="87" t="s">
        <v>375</v>
      </c>
      <c r="H29" s="88"/>
      <c r="I29" s="88">
        <v>763.35</v>
      </c>
      <c r="J29" s="88">
        <v>1823334.8</v>
      </c>
    </row>
    <row r="30" spans="1:10" x14ac:dyDescent="0.15">
      <c r="A30" s="85">
        <v>42653</v>
      </c>
      <c r="B30" s="86">
        <v>91</v>
      </c>
      <c r="C30" s="87" t="s">
        <v>2203</v>
      </c>
      <c r="D30" s="87" t="s">
        <v>2204</v>
      </c>
      <c r="E30" s="87" t="s">
        <v>142</v>
      </c>
      <c r="F30" s="87" t="s">
        <v>20</v>
      </c>
      <c r="G30" s="87" t="s">
        <v>375</v>
      </c>
      <c r="H30" s="88"/>
      <c r="I30" s="88">
        <v>165.3</v>
      </c>
      <c r="J30" s="88">
        <v>1823169.5</v>
      </c>
    </row>
    <row r="31" spans="1:10" x14ac:dyDescent="0.15">
      <c r="A31" s="85">
        <v>42653</v>
      </c>
      <c r="B31" s="86">
        <v>91</v>
      </c>
      <c r="C31" s="87" t="s">
        <v>2205</v>
      </c>
      <c r="D31" s="87" t="s">
        <v>2206</v>
      </c>
      <c r="E31" s="87" t="s">
        <v>142</v>
      </c>
      <c r="F31" s="87" t="s">
        <v>20</v>
      </c>
      <c r="G31" s="87" t="s">
        <v>375</v>
      </c>
      <c r="H31" s="88"/>
      <c r="I31" s="88">
        <v>16.75</v>
      </c>
      <c r="J31" s="88">
        <v>1823152.75</v>
      </c>
    </row>
    <row r="32" spans="1:10" x14ac:dyDescent="0.15">
      <c r="A32" s="85">
        <v>42653</v>
      </c>
      <c r="B32" s="86">
        <v>91</v>
      </c>
      <c r="C32" s="87" t="s">
        <v>2207</v>
      </c>
      <c r="D32" s="87" t="s">
        <v>2208</v>
      </c>
      <c r="E32" s="87" t="s">
        <v>148</v>
      </c>
      <c r="F32" s="87" t="s">
        <v>20</v>
      </c>
      <c r="G32" s="87" t="s">
        <v>254</v>
      </c>
      <c r="H32" s="88"/>
      <c r="I32" s="88">
        <v>180</v>
      </c>
      <c r="J32" s="88">
        <v>1822972.75</v>
      </c>
    </row>
    <row r="33" spans="1:10" x14ac:dyDescent="0.15">
      <c r="A33" s="85">
        <v>42653</v>
      </c>
      <c r="B33" s="86">
        <v>91</v>
      </c>
      <c r="C33" s="87" t="s">
        <v>2209</v>
      </c>
      <c r="D33" s="87" t="s">
        <v>2210</v>
      </c>
      <c r="E33" s="87" t="s">
        <v>148</v>
      </c>
      <c r="F33" s="87" t="s">
        <v>20</v>
      </c>
      <c r="G33" s="87" t="s">
        <v>254</v>
      </c>
      <c r="H33" s="88"/>
      <c r="I33" s="88">
        <v>90</v>
      </c>
      <c r="J33" s="88">
        <v>1822882.75</v>
      </c>
    </row>
    <row r="34" spans="1:10" x14ac:dyDescent="0.15">
      <c r="A34" s="85">
        <v>42653</v>
      </c>
      <c r="B34" s="86">
        <v>91</v>
      </c>
      <c r="C34" s="87" t="s">
        <v>2211</v>
      </c>
      <c r="D34" s="87" t="s">
        <v>2212</v>
      </c>
      <c r="E34" s="87" t="s">
        <v>118</v>
      </c>
      <c r="F34" s="87" t="s">
        <v>20</v>
      </c>
      <c r="G34" s="87" t="s">
        <v>1020</v>
      </c>
      <c r="H34" s="88"/>
      <c r="I34" s="88">
        <v>623.4</v>
      </c>
      <c r="J34" s="88">
        <v>1822259.35</v>
      </c>
    </row>
    <row r="35" spans="1:10" x14ac:dyDescent="0.15">
      <c r="A35" s="85">
        <v>42653</v>
      </c>
      <c r="B35" s="86">
        <v>92</v>
      </c>
      <c r="C35" s="87" t="s">
        <v>2213</v>
      </c>
      <c r="D35" s="87" t="s">
        <v>228</v>
      </c>
      <c r="E35" s="87" t="s">
        <v>2039</v>
      </c>
      <c r="F35" s="87" t="s">
        <v>20</v>
      </c>
      <c r="G35" s="87" t="s">
        <v>2438</v>
      </c>
      <c r="H35" s="88">
        <v>192.61</v>
      </c>
      <c r="I35" s="88">
        <v>-192.61</v>
      </c>
      <c r="J35" s="88">
        <v>1822451.96</v>
      </c>
    </row>
    <row r="36" spans="1:10" x14ac:dyDescent="0.15">
      <c r="A36" s="85">
        <v>42655</v>
      </c>
      <c r="B36" s="86">
        <v>96</v>
      </c>
      <c r="C36" s="87" t="s">
        <v>2214</v>
      </c>
      <c r="D36" s="87" t="s">
        <v>20</v>
      </c>
      <c r="E36" s="87" t="s">
        <v>2215</v>
      </c>
      <c r="F36" s="87" t="s">
        <v>20</v>
      </c>
      <c r="G36" s="87" t="s">
        <v>2439</v>
      </c>
      <c r="H36" s="88"/>
      <c r="I36" s="88">
        <v>1500000</v>
      </c>
      <c r="J36" s="88">
        <v>322451.96000000002</v>
      </c>
    </row>
    <row r="37" spans="1:10" x14ac:dyDescent="0.15">
      <c r="A37" s="85">
        <v>42660</v>
      </c>
      <c r="B37" s="86">
        <v>91</v>
      </c>
      <c r="C37" s="87" t="s">
        <v>2216</v>
      </c>
      <c r="D37" s="87" t="s">
        <v>2217</v>
      </c>
      <c r="E37" s="87" t="s">
        <v>159</v>
      </c>
      <c r="F37" s="87" t="s">
        <v>20</v>
      </c>
      <c r="G37" s="87" t="s">
        <v>254</v>
      </c>
      <c r="H37" s="88"/>
      <c r="I37" s="88">
        <v>647.79999999999995</v>
      </c>
      <c r="J37" s="88">
        <v>321804.15999999997</v>
      </c>
    </row>
    <row r="38" spans="1:10" x14ac:dyDescent="0.15">
      <c r="A38" s="85">
        <v>42660</v>
      </c>
      <c r="B38" s="86">
        <v>91</v>
      </c>
      <c r="C38" s="87" t="s">
        <v>2218</v>
      </c>
      <c r="D38" s="87" t="s">
        <v>2219</v>
      </c>
      <c r="E38" s="87" t="s">
        <v>352</v>
      </c>
      <c r="F38" s="87" t="s">
        <v>20</v>
      </c>
      <c r="G38" s="87" t="s">
        <v>2441</v>
      </c>
      <c r="H38" s="88"/>
      <c r="I38" s="11">
        <v>380</v>
      </c>
      <c r="J38" s="88">
        <v>321424.15999999997</v>
      </c>
    </row>
    <row r="39" spans="1:10" x14ac:dyDescent="0.15">
      <c r="A39" s="85">
        <v>42660</v>
      </c>
      <c r="B39" s="86">
        <v>91</v>
      </c>
      <c r="C39" s="87" t="s">
        <v>2220</v>
      </c>
      <c r="D39" s="87" t="s">
        <v>2221</v>
      </c>
      <c r="E39" s="87" t="s">
        <v>2222</v>
      </c>
      <c r="F39" s="83"/>
      <c r="G39" s="87" t="s">
        <v>256</v>
      </c>
      <c r="H39" s="88"/>
      <c r="I39" s="88">
        <f>500+30</f>
        <v>530</v>
      </c>
      <c r="J39" s="88">
        <v>320326</v>
      </c>
    </row>
    <row r="40" spans="1:10" x14ac:dyDescent="0.15">
      <c r="A40" s="85"/>
      <c r="B40" s="86"/>
      <c r="C40" s="87"/>
      <c r="D40" s="87"/>
      <c r="E40" s="87" t="s">
        <v>384</v>
      </c>
      <c r="F40" s="87"/>
      <c r="G40" s="87" t="s">
        <v>385</v>
      </c>
      <c r="H40" s="88"/>
      <c r="I40" s="88">
        <f>280+256+32.16</f>
        <v>568.16</v>
      </c>
      <c r="J40" s="88"/>
    </row>
    <row r="41" spans="1:10" x14ac:dyDescent="0.15">
      <c r="A41" s="85">
        <v>42660</v>
      </c>
      <c r="B41" s="86">
        <v>91</v>
      </c>
      <c r="C41" s="87" t="s">
        <v>2223</v>
      </c>
      <c r="D41" s="87" t="s">
        <v>2224</v>
      </c>
      <c r="E41" s="87" t="s">
        <v>420</v>
      </c>
      <c r="F41" s="87" t="s">
        <v>20</v>
      </c>
      <c r="G41" s="87" t="s">
        <v>421</v>
      </c>
      <c r="H41" s="88"/>
      <c r="I41" s="88">
        <v>417.6</v>
      </c>
      <c r="J41" s="88">
        <v>319908.40000000002</v>
      </c>
    </row>
    <row r="42" spans="1:10" x14ac:dyDescent="0.15">
      <c r="A42" s="85">
        <v>42660</v>
      </c>
      <c r="B42" s="86">
        <v>91</v>
      </c>
      <c r="C42" s="87" t="s">
        <v>2225</v>
      </c>
      <c r="D42" s="87" t="s">
        <v>2226</v>
      </c>
      <c r="E42" s="87" t="s">
        <v>219</v>
      </c>
      <c r="F42" s="87" t="s">
        <v>20</v>
      </c>
      <c r="G42" s="87" t="s">
        <v>254</v>
      </c>
      <c r="H42" s="88"/>
      <c r="I42" s="88">
        <v>580</v>
      </c>
      <c r="J42" s="88">
        <v>319328.40000000002</v>
      </c>
    </row>
    <row r="43" spans="1:10" x14ac:dyDescent="0.15">
      <c r="A43" s="85">
        <v>42660</v>
      </c>
      <c r="B43" s="86">
        <v>91</v>
      </c>
      <c r="C43" s="87" t="s">
        <v>2227</v>
      </c>
      <c r="D43" s="87" t="s">
        <v>2228</v>
      </c>
      <c r="E43" s="87" t="s">
        <v>2442</v>
      </c>
      <c r="F43" s="87" t="s">
        <v>20</v>
      </c>
      <c r="G43" s="87" t="s">
        <v>2435</v>
      </c>
      <c r="H43" s="88"/>
      <c r="I43" s="88">
        <f>318.87+19.13</f>
        <v>338</v>
      </c>
      <c r="J43" s="88">
        <v>311769.15000000002</v>
      </c>
    </row>
    <row r="44" spans="1:10" s="83" customFormat="1" x14ac:dyDescent="0.15">
      <c r="A44" s="85"/>
      <c r="B44" s="86"/>
      <c r="C44" s="87"/>
      <c r="D44" s="87"/>
      <c r="E44" s="87" t="s">
        <v>2443</v>
      </c>
      <c r="F44" s="87"/>
      <c r="G44" s="87" t="s">
        <v>2440</v>
      </c>
      <c r="H44" s="88"/>
      <c r="I44" s="88">
        <f>4500+1687.5+625+408.75</f>
        <v>7221.25</v>
      </c>
      <c r="J44" s="88"/>
    </row>
    <row r="45" spans="1:10" x14ac:dyDescent="0.15">
      <c r="A45" s="85">
        <v>42660</v>
      </c>
      <c r="B45" s="86">
        <v>91</v>
      </c>
      <c r="C45" s="87" t="s">
        <v>2229</v>
      </c>
      <c r="D45" s="87" t="s">
        <v>2230</v>
      </c>
      <c r="E45" s="87" t="s">
        <v>1173</v>
      </c>
      <c r="F45" s="87" t="s">
        <v>20</v>
      </c>
      <c r="G45" s="87" t="s">
        <v>421</v>
      </c>
      <c r="H45" s="88"/>
      <c r="I45" s="88">
        <v>36</v>
      </c>
      <c r="J45" s="88">
        <v>311733.15000000002</v>
      </c>
    </row>
    <row r="46" spans="1:10" x14ac:dyDescent="0.15">
      <c r="A46" s="85">
        <v>42660</v>
      </c>
      <c r="B46" s="86">
        <v>91</v>
      </c>
      <c r="C46" s="87" t="s">
        <v>2231</v>
      </c>
      <c r="D46" s="87" t="s">
        <v>2232</v>
      </c>
      <c r="E46" s="87" t="s">
        <v>1466</v>
      </c>
      <c r="F46" s="83"/>
      <c r="G46" s="87" t="s">
        <v>255</v>
      </c>
      <c r="H46" s="88"/>
      <c r="I46" s="88">
        <f>3006+180.36</f>
        <v>3186.36</v>
      </c>
      <c r="J46" s="88">
        <v>307168.78999999998</v>
      </c>
    </row>
    <row r="47" spans="1:10" x14ac:dyDescent="0.15">
      <c r="A47" s="85"/>
      <c r="B47" s="86"/>
      <c r="C47" s="87"/>
      <c r="D47" s="87"/>
      <c r="E47" s="87" t="s">
        <v>2233</v>
      </c>
      <c r="F47" s="87"/>
      <c r="G47" s="87" t="s">
        <v>2434</v>
      </c>
      <c r="H47" s="88"/>
      <c r="I47" s="88">
        <f>1300+78</f>
        <v>1378</v>
      </c>
      <c r="J47" s="88"/>
    </row>
    <row r="48" spans="1:10" x14ac:dyDescent="0.15">
      <c r="A48" s="85">
        <v>42660</v>
      </c>
      <c r="B48" s="86">
        <v>91</v>
      </c>
      <c r="C48" s="87" t="s">
        <v>2234</v>
      </c>
      <c r="D48" s="87" t="s">
        <v>2235</v>
      </c>
      <c r="E48" s="87" t="s">
        <v>219</v>
      </c>
      <c r="F48" s="87" t="s">
        <v>20</v>
      </c>
      <c r="G48" s="87" t="s">
        <v>254</v>
      </c>
      <c r="H48" s="88"/>
      <c r="I48" s="88">
        <v>3994.08</v>
      </c>
      <c r="J48" s="88">
        <v>303174.71000000002</v>
      </c>
    </row>
    <row r="49" spans="1:10" x14ac:dyDescent="0.15">
      <c r="A49" s="85">
        <v>42660</v>
      </c>
      <c r="B49" s="86">
        <v>91</v>
      </c>
      <c r="C49" s="87" t="s">
        <v>2236</v>
      </c>
      <c r="D49" s="87" t="s">
        <v>2237</v>
      </c>
      <c r="E49" s="87" t="s">
        <v>356</v>
      </c>
      <c r="F49" s="87" t="s">
        <v>20</v>
      </c>
      <c r="G49" s="87" t="s">
        <v>789</v>
      </c>
      <c r="H49" s="88"/>
      <c r="I49" s="88">
        <v>2006.25</v>
      </c>
      <c r="J49" s="88">
        <v>301168.46000000002</v>
      </c>
    </row>
    <row r="50" spans="1:10" x14ac:dyDescent="0.15">
      <c r="A50" s="85">
        <v>42660</v>
      </c>
      <c r="B50" s="86">
        <v>91</v>
      </c>
      <c r="C50" s="87" t="s">
        <v>2238</v>
      </c>
      <c r="D50" s="87" t="s">
        <v>2239</v>
      </c>
      <c r="E50" s="87" t="s">
        <v>2240</v>
      </c>
      <c r="F50" s="87" t="s">
        <v>20</v>
      </c>
      <c r="G50" s="87" t="s">
        <v>2438</v>
      </c>
      <c r="H50" s="88"/>
      <c r="I50" s="88">
        <v>4041.8</v>
      </c>
      <c r="J50" s="88">
        <v>297126.65999999997</v>
      </c>
    </row>
    <row r="51" spans="1:10" x14ac:dyDescent="0.15">
      <c r="A51" s="85">
        <v>42660</v>
      </c>
      <c r="B51" s="86">
        <v>91</v>
      </c>
      <c r="C51" s="87" t="s">
        <v>2241</v>
      </c>
      <c r="D51" s="87" t="s">
        <v>2242</v>
      </c>
      <c r="E51" s="87" t="s">
        <v>60</v>
      </c>
      <c r="F51" s="87" t="s">
        <v>20</v>
      </c>
      <c r="G51" s="87" t="s">
        <v>254</v>
      </c>
      <c r="H51" s="88"/>
      <c r="I51" s="88">
        <v>120</v>
      </c>
      <c r="J51" s="88">
        <v>297006.65999999997</v>
      </c>
    </row>
    <row r="52" spans="1:10" x14ac:dyDescent="0.15">
      <c r="A52" s="85">
        <v>42660</v>
      </c>
      <c r="B52" s="86">
        <v>91</v>
      </c>
      <c r="C52" s="87" t="s">
        <v>2243</v>
      </c>
      <c r="D52" s="87" t="s">
        <v>2244</v>
      </c>
      <c r="E52" s="87" t="s">
        <v>2245</v>
      </c>
      <c r="F52" s="87" t="s">
        <v>20</v>
      </c>
      <c r="G52" s="87" t="s">
        <v>2438</v>
      </c>
      <c r="H52" s="88"/>
      <c r="I52" s="88">
        <v>1343.37</v>
      </c>
      <c r="J52" s="88">
        <v>295663.28999999998</v>
      </c>
    </row>
    <row r="53" spans="1:10" x14ac:dyDescent="0.15">
      <c r="A53" s="85">
        <v>42660</v>
      </c>
      <c r="B53" s="86">
        <v>91</v>
      </c>
      <c r="C53" s="87" t="s">
        <v>2246</v>
      </c>
      <c r="D53" s="87" t="s">
        <v>2247</v>
      </c>
      <c r="E53" s="87" t="s">
        <v>1203</v>
      </c>
      <c r="F53" s="87" t="s">
        <v>20</v>
      </c>
      <c r="G53" s="87" t="s">
        <v>421</v>
      </c>
      <c r="H53" s="88"/>
      <c r="I53" s="88">
        <v>195</v>
      </c>
      <c r="J53" s="88">
        <v>295468.28999999998</v>
      </c>
    </row>
    <row r="54" spans="1:10" x14ac:dyDescent="0.15">
      <c r="A54" s="85">
        <v>42660</v>
      </c>
      <c r="B54" s="86">
        <v>91</v>
      </c>
      <c r="C54" s="87" t="s">
        <v>2248</v>
      </c>
      <c r="D54" s="87" t="s">
        <v>2249</v>
      </c>
      <c r="E54" s="87" t="s">
        <v>118</v>
      </c>
      <c r="F54" s="87" t="s">
        <v>20</v>
      </c>
      <c r="G54" s="87" t="s">
        <v>1020</v>
      </c>
      <c r="H54" s="88"/>
      <c r="I54" s="88">
        <v>1270.94</v>
      </c>
      <c r="J54" s="88">
        <v>294197.34999999998</v>
      </c>
    </row>
    <row r="55" spans="1:10" x14ac:dyDescent="0.15">
      <c r="A55" s="85">
        <v>42660</v>
      </c>
      <c r="B55" s="86">
        <v>91</v>
      </c>
      <c r="C55" s="87" t="s">
        <v>2250</v>
      </c>
      <c r="D55" s="87" t="s">
        <v>313</v>
      </c>
      <c r="E55" s="87" t="s">
        <v>101</v>
      </c>
      <c r="F55" s="87" t="s">
        <v>20</v>
      </c>
      <c r="G55" s="87" t="s">
        <v>788</v>
      </c>
      <c r="H55" s="88"/>
      <c r="I55" s="88">
        <v>11022.68</v>
      </c>
      <c r="J55" s="88">
        <v>283174.67</v>
      </c>
    </row>
    <row r="56" spans="1:10" x14ac:dyDescent="0.15">
      <c r="A56" s="85">
        <v>42660</v>
      </c>
      <c r="B56" s="86">
        <v>91</v>
      </c>
      <c r="C56" s="87" t="s">
        <v>2251</v>
      </c>
      <c r="D56" s="87" t="s">
        <v>2252</v>
      </c>
      <c r="E56" s="87" t="s">
        <v>148</v>
      </c>
      <c r="F56" s="87" t="s">
        <v>20</v>
      </c>
      <c r="G56" s="87" t="s">
        <v>254</v>
      </c>
      <c r="H56" s="88"/>
      <c r="I56" s="88">
        <v>900</v>
      </c>
      <c r="J56" s="88">
        <v>282274.67</v>
      </c>
    </row>
    <row r="57" spans="1:10" x14ac:dyDescent="0.15">
      <c r="A57" s="85">
        <v>42660</v>
      </c>
      <c r="B57" s="86">
        <v>91</v>
      </c>
      <c r="C57" s="87" t="s">
        <v>2253</v>
      </c>
      <c r="D57" s="87" t="s">
        <v>2254</v>
      </c>
      <c r="E57" s="87" t="s">
        <v>1466</v>
      </c>
      <c r="F57" s="83"/>
      <c r="G57" s="87" t="s">
        <v>255</v>
      </c>
      <c r="H57" s="88"/>
      <c r="I57" s="88">
        <f>3750+225</f>
        <v>3975</v>
      </c>
      <c r="J57" s="88">
        <v>277578.87</v>
      </c>
    </row>
    <row r="58" spans="1:10" x14ac:dyDescent="0.15">
      <c r="A58" s="85"/>
      <c r="B58" s="86"/>
      <c r="C58" s="87"/>
      <c r="D58" s="87"/>
      <c r="E58" s="87" t="s">
        <v>2222</v>
      </c>
      <c r="F58" s="87"/>
      <c r="G58" s="87" t="s">
        <v>256</v>
      </c>
      <c r="H58" s="88"/>
      <c r="I58" s="88">
        <f>680+40.8</f>
        <v>720.8</v>
      </c>
      <c r="J58" s="88"/>
    </row>
    <row r="59" spans="1:10" x14ac:dyDescent="0.15">
      <c r="A59" s="85">
        <v>42660</v>
      </c>
      <c r="B59" s="86">
        <v>91</v>
      </c>
      <c r="C59" s="87" t="s">
        <v>2255</v>
      </c>
      <c r="D59" s="87" t="s">
        <v>2256</v>
      </c>
      <c r="E59" s="87" t="s">
        <v>2257</v>
      </c>
      <c r="F59" s="87" t="s">
        <v>20</v>
      </c>
      <c r="G59" s="87" t="s">
        <v>256</v>
      </c>
      <c r="H59" s="88"/>
      <c r="I59" s="88">
        <v>763.2</v>
      </c>
      <c r="J59" s="88">
        <v>276815.67</v>
      </c>
    </row>
    <row r="60" spans="1:10" x14ac:dyDescent="0.15">
      <c r="A60" s="85">
        <v>42660</v>
      </c>
      <c r="B60" s="86">
        <v>91</v>
      </c>
      <c r="C60" s="87" t="s">
        <v>2258</v>
      </c>
      <c r="D60" s="87" t="s">
        <v>2259</v>
      </c>
      <c r="E60" s="87" t="s">
        <v>204</v>
      </c>
      <c r="F60" s="87" t="s">
        <v>20</v>
      </c>
      <c r="G60" s="87" t="s">
        <v>254</v>
      </c>
      <c r="H60" s="88"/>
      <c r="I60" s="88">
        <v>3215</v>
      </c>
      <c r="J60" s="88">
        <v>273600.67</v>
      </c>
    </row>
    <row r="61" spans="1:10" x14ac:dyDescent="0.15">
      <c r="A61" s="85">
        <v>42660</v>
      </c>
      <c r="B61" s="86">
        <v>91</v>
      </c>
      <c r="C61" s="87" t="s">
        <v>2260</v>
      </c>
      <c r="D61" s="87" t="s">
        <v>2261</v>
      </c>
      <c r="E61" s="87" t="s">
        <v>204</v>
      </c>
      <c r="F61" s="87" t="s">
        <v>20</v>
      </c>
      <c r="G61" s="87" t="s">
        <v>254</v>
      </c>
      <c r="H61" s="88"/>
      <c r="I61" s="88">
        <v>1050</v>
      </c>
      <c r="J61" s="88">
        <v>272550.67</v>
      </c>
    </row>
    <row r="62" spans="1:10" x14ac:dyDescent="0.15">
      <c r="A62" s="85">
        <v>42660</v>
      </c>
      <c r="B62" s="86">
        <v>91</v>
      </c>
      <c r="C62" s="87" t="s">
        <v>2262</v>
      </c>
      <c r="D62" s="87" t="s">
        <v>313</v>
      </c>
      <c r="E62" s="87" t="s">
        <v>1246</v>
      </c>
      <c r="F62" s="87" t="s">
        <v>20</v>
      </c>
      <c r="G62" s="87" t="s">
        <v>2140</v>
      </c>
      <c r="H62" s="88"/>
      <c r="I62" s="88">
        <v>9929.9</v>
      </c>
      <c r="J62" s="88">
        <v>262620.77</v>
      </c>
    </row>
    <row r="63" spans="1:10" x14ac:dyDescent="0.15">
      <c r="A63" s="85">
        <v>42660</v>
      </c>
      <c r="B63" s="86">
        <v>91</v>
      </c>
      <c r="C63" s="87" t="s">
        <v>2263</v>
      </c>
      <c r="D63" s="87" t="s">
        <v>2264</v>
      </c>
      <c r="E63" s="87" t="s">
        <v>218</v>
      </c>
      <c r="F63" s="87" t="s">
        <v>20</v>
      </c>
      <c r="G63" s="87" t="s">
        <v>268</v>
      </c>
      <c r="H63" s="88"/>
      <c r="I63" s="88">
        <v>17516.55</v>
      </c>
      <c r="J63" s="88">
        <v>245104.22</v>
      </c>
    </row>
    <row r="64" spans="1:10" x14ac:dyDescent="0.15">
      <c r="A64" s="85">
        <v>42661</v>
      </c>
      <c r="B64" s="86">
        <v>91</v>
      </c>
      <c r="C64" s="87" t="s">
        <v>2265</v>
      </c>
      <c r="D64" s="87" t="s">
        <v>2266</v>
      </c>
      <c r="E64" s="87" t="s">
        <v>145</v>
      </c>
      <c r="F64" s="87" t="s">
        <v>20</v>
      </c>
      <c r="G64" s="87" t="s">
        <v>255</v>
      </c>
      <c r="H64" s="88"/>
      <c r="I64" s="88">
        <v>5724</v>
      </c>
      <c r="J64" s="88">
        <v>239380.22</v>
      </c>
    </row>
    <row r="65" spans="1:10" x14ac:dyDescent="0.15">
      <c r="A65" s="85">
        <v>42661</v>
      </c>
      <c r="B65" s="86">
        <v>91</v>
      </c>
      <c r="C65" s="87" t="s">
        <v>2267</v>
      </c>
      <c r="D65" s="87" t="s">
        <v>2268</v>
      </c>
      <c r="E65" s="87" t="s">
        <v>420</v>
      </c>
      <c r="F65" s="87" t="s">
        <v>20</v>
      </c>
      <c r="G65" s="87" t="s">
        <v>421</v>
      </c>
      <c r="H65" s="88"/>
      <c r="I65" s="88">
        <v>384</v>
      </c>
      <c r="J65" s="88">
        <v>238996.22</v>
      </c>
    </row>
    <row r="66" spans="1:10" x14ac:dyDescent="0.15">
      <c r="A66" s="85">
        <v>42661</v>
      </c>
      <c r="B66" s="86">
        <v>91</v>
      </c>
      <c r="C66" s="87" t="s">
        <v>2269</v>
      </c>
      <c r="D66" s="87" t="s">
        <v>2270</v>
      </c>
      <c r="E66" s="87" t="s">
        <v>352</v>
      </c>
      <c r="F66" s="87" t="s">
        <v>20</v>
      </c>
      <c r="G66" s="87" t="s">
        <v>2441</v>
      </c>
      <c r="H66" s="88"/>
      <c r="I66" s="11">
        <v>720.8</v>
      </c>
      <c r="J66" s="88">
        <v>238275.42</v>
      </c>
    </row>
    <row r="67" spans="1:10" x14ac:dyDescent="0.15">
      <c r="A67" s="85">
        <v>42661</v>
      </c>
      <c r="B67" s="86">
        <v>91</v>
      </c>
      <c r="C67" s="87" t="s">
        <v>2271</v>
      </c>
      <c r="D67" s="87" t="s">
        <v>2272</v>
      </c>
      <c r="E67" s="87" t="s">
        <v>1752</v>
      </c>
      <c r="F67" s="87" t="s">
        <v>20</v>
      </c>
      <c r="G67" s="87" t="s">
        <v>2438</v>
      </c>
      <c r="H67" s="88"/>
      <c r="I67" s="88">
        <v>96.08</v>
      </c>
      <c r="J67" s="88">
        <v>238179.34</v>
      </c>
    </row>
    <row r="68" spans="1:10" x14ac:dyDescent="0.15">
      <c r="A68" s="85">
        <v>42661</v>
      </c>
      <c r="B68" s="86">
        <v>91</v>
      </c>
      <c r="C68" s="87" t="s">
        <v>2273</v>
      </c>
      <c r="D68" s="87" t="s">
        <v>2274</v>
      </c>
      <c r="E68" s="87" t="s">
        <v>209</v>
      </c>
      <c r="F68" s="87" t="s">
        <v>20</v>
      </c>
      <c r="G68" s="87" t="s">
        <v>2435</v>
      </c>
      <c r="H68" s="88"/>
      <c r="I68" s="88">
        <v>250</v>
      </c>
      <c r="J68" s="88">
        <v>237929.34</v>
      </c>
    </row>
    <row r="69" spans="1:10" x14ac:dyDescent="0.15">
      <c r="A69" s="85">
        <v>42661</v>
      </c>
      <c r="B69" s="86">
        <v>91</v>
      </c>
      <c r="C69" s="87" t="s">
        <v>2275</v>
      </c>
      <c r="D69" s="87" t="s">
        <v>2276</v>
      </c>
      <c r="E69" s="87" t="s">
        <v>2277</v>
      </c>
      <c r="F69" s="87" t="s">
        <v>20</v>
      </c>
      <c r="G69" s="87" t="s">
        <v>789</v>
      </c>
      <c r="H69" s="88"/>
      <c r="I69" s="88">
        <v>339.2</v>
      </c>
      <c r="J69" s="88">
        <v>237590.14</v>
      </c>
    </row>
    <row r="70" spans="1:10" x14ac:dyDescent="0.15">
      <c r="A70" s="85">
        <v>42661</v>
      </c>
      <c r="B70" s="86">
        <v>91</v>
      </c>
      <c r="C70" s="87" t="s">
        <v>2278</v>
      </c>
      <c r="D70" s="87" t="s">
        <v>2279</v>
      </c>
      <c r="E70" s="87" t="s">
        <v>219</v>
      </c>
      <c r="F70" s="83"/>
      <c r="G70" s="87" t="s">
        <v>254</v>
      </c>
      <c r="H70" s="88"/>
      <c r="I70" s="88">
        <v>1752</v>
      </c>
      <c r="J70" s="88">
        <v>235838.14</v>
      </c>
    </row>
    <row r="71" spans="1:10" x14ac:dyDescent="0.15">
      <c r="A71" s="85">
        <v>42661</v>
      </c>
      <c r="B71" s="86">
        <v>91</v>
      </c>
      <c r="C71" s="87" t="s">
        <v>2280</v>
      </c>
      <c r="D71" s="87" t="s">
        <v>2281</v>
      </c>
      <c r="E71" s="87" t="s">
        <v>60</v>
      </c>
      <c r="F71" s="87" t="s">
        <v>20</v>
      </c>
      <c r="G71" s="87" t="s">
        <v>254</v>
      </c>
      <c r="H71" s="88"/>
      <c r="I71" s="88">
        <v>1000</v>
      </c>
      <c r="J71" s="88">
        <v>234838.14</v>
      </c>
    </row>
    <row r="72" spans="1:10" x14ac:dyDescent="0.15">
      <c r="A72" s="85">
        <v>42661</v>
      </c>
      <c r="B72" s="86">
        <v>91</v>
      </c>
      <c r="C72" s="87" t="s">
        <v>2282</v>
      </c>
      <c r="D72" s="87" t="s">
        <v>2283</v>
      </c>
      <c r="E72" s="87" t="s">
        <v>113</v>
      </c>
      <c r="F72" s="87" t="s">
        <v>20</v>
      </c>
      <c r="G72" s="87" t="s">
        <v>261</v>
      </c>
      <c r="H72" s="88"/>
      <c r="I72" s="88">
        <v>3922</v>
      </c>
      <c r="J72" s="88">
        <v>230916.14</v>
      </c>
    </row>
    <row r="73" spans="1:10" x14ac:dyDescent="0.15">
      <c r="A73" s="85">
        <v>42661</v>
      </c>
      <c r="B73" s="86">
        <v>91</v>
      </c>
      <c r="C73" s="87" t="s">
        <v>2284</v>
      </c>
      <c r="D73" s="87" t="s">
        <v>2285</v>
      </c>
      <c r="E73" s="87" t="s">
        <v>113</v>
      </c>
      <c r="F73" s="87" t="s">
        <v>20</v>
      </c>
      <c r="G73" s="87" t="s">
        <v>261</v>
      </c>
      <c r="H73" s="88"/>
      <c r="I73" s="88">
        <v>2000</v>
      </c>
      <c r="J73" s="88">
        <v>228916.14</v>
      </c>
    </row>
    <row r="74" spans="1:10" x14ac:dyDescent="0.15">
      <c r="A74" s="85">
        <v>42661</v>
      </c>
      <c r="B74" s="86">
        <v>91</v>
      </c>
      <c r="C74" s="87" t="s">
        <v>2286</v>
      </c>
      <c r="D74" s="87" t="s">
        <v>2287</v>
      </c>
      <c r="E74" s="87" t="s">
        <v>159</v>
      </c>
      <c r="F74" s="87" t="s">
        <v>20</v>
      </c>
      <c r="G74" s="87" t="s">
        <v>254</v>
      </c>
      <c r="H74" s="88"/>
      <c r="I74" s="88">
        <v>1496</v>
      </c>
      <c r="J74" s="88">
        <v>227420.14</v>
      </c>
    </row>
    <row r="75" spans="1:10" x14ac:dyDescent="0.15">
      <c r="A75" s="85">
        <v>42661</v>
      </c>
      <c r="B75" s="86">
        <v>91</v>
      </c>
      <c r="C75" s="87" t="s">
        <v>2288</v>
      </c>
      <c r="D75" s="87" t="s">
        <v>2289</v>
      </c>
      <c r="E75" s="87" t="s">
        <v>1083</v>
      </c>
      <c r="F75" s="87" t="s">
        <v>20</v>
      </c>
      <c r="G75" s="87" t="s">
        <v>2444</v>
      </c>
      <c r="H75" s="88"/>
      <c r="I75" s="88">
        <v>646.6</v>
      </c>
      <c r="J75" s="88">
        <v>226773.54</v>
      </c>
    </row>
    <row r="76" spans="1:10" x14ac:dyDescent="0.15">
      <c r="A76" s="85">
        <v>42661</v>
      </c>
      <c r="B76" s="86">
        <v>91</v>
      </c>
      <c r="C76" s="87" t="s">
        <v>2290</v>
      </c>
      <c r="D76" s="87" t="s">
        <v>2291</v>
      </c>
      <c r="E76" s="87" t="s">
        <v>128</v>
      </c>
      <c r="F76" s="87" t="s">
        <v>20</v>
      </c>
      <c r="G76" s="87" t="s">
        <v>264</v>
      </c>
      <c r="H76" s="88"/>
      <c r="I76" s="88">
        <v>295.10000000000002</v>
      </c>
      <c r="J76" s="88">
        <v>226478.44</v>
      </c>
    </row>
    <row r="77" spans="1:10" x14ac:dyDescent="0.15">
      <c r="A77" s="85">
        <v>42661</v>
      </c>
      <c r="B77" s="86">
        <v>91</v>
      </c>
      <c r="C77" s="87" t="s">
        <v>2292</v>
      </c>
      <c r="D77" s="87" t="s">
        <v>2293</v>
      </c>
      <c r="E77" s="87" t="s">
        <v>2294</v>
      </c>
      <c r="F77" s="87" t="s">
        <v>20</v>
      </c>
      <c r="G77" s="87" t="s">
        <v>2438</v>
      </c>
      <c r="H77" s="88"/>
      <c r="I77" s="88">
        <v>3000</v>
      </c>
      <c r="J77" s="88">
        <v>223478.44</v>
      </c>
    </row>
    <row r="78" spans="1:10" x14ac:dyDescent="0.15">
      <c r="A78" s="85">
        <v>42661</v>
      </c>
      <c r="B78" s="86">
        <v>91</v>
      </c>
      <c r="C78" s="87" t="s">
        <v>2295</v>
      </c>
      <c r="D78" s="87" t="s">
        <v>2296</v>
      </c>
      <c r="E78" s="87" t="s">
        <v>148</v>
      </c>
      <c r="F78" s="87" t="s">
        <v>20</v>
      </c>
      <c r="G78" s="87" t="s">
        <v>254</v>
      </c>
      <c r="H78" s="88"/>
      <c r="I78" s="88">
        <v>397.5</v>
      </c>
      <c r="J78" s="88">
        <v>223080.94</v>
      </c>
    </row>
    <row r="79" spans="1:10" x14ac:dyDescent="0.15">
      <c r="A79" s="85">
        <v>42661</v>
      </c>
      <c r="B79" s="86">
        <v>91</v>
      </c>
      <c r="C79" s="87" t="s">
        <v>2297</v>
      </c>
      <c r="D79" s="87" t="s">
        <v>2298</v>
      </c>
      <c r="E79" s="87" t="s">
        <v>148</v>
      </c>
      <c r="F79" s="87" t="s">
        <v>20</v>
      </c>
      <c r="G79" s="87" t="s">
        <v>254</v>
      </c>
      <c r="H79" s="88"/>
      <c r="I79" s="88">
        <v>90</v>
      </c>
      <c r="J79" s="88">
        <v>222990.94</v>
      </c>
    </row>
    <row r="80" spans="1:10" x14ac:dyDescent="0.15">
      <c r="A80" s="85">
        <v>42661</v>
      </c>
      <c r="B80" s="86">
        <v>91</v>
      </c>
      <c r="C80" s="87" t="s">
        <v>2299</v>
      </c>
      <c r="D80" s="87" t="s">
        <v>2300</v>
      </c>
      <c r="E80" s="87" t="s">
        <v>134</v>
      </c>
      <c r="F80" s="87" t="s">
        <v>20</v>
      </c>
      <c r="G80" s="87" t="s">
        <v>421</v>
      </c>
      <c r="H80" s="88"/>
      <c r="I80" s="88">
        <v>52.5</v>
      </c>
      <c r="J80" s="88">
        <v>222938.44</v>
      </c>
    </row>
    <row r="81" spans="1:10" x14ac:dyDescent="0.15">
      <c r="A81" s="85">
        <v>42661</v>
      </c>
      <c r="B81" s="86">
        <v>91</v>
      </c>
      <c r="C81" s="87" t="s">
        <v>2301</v>
      </c>
      <c r="D81" s="87" t="s">
        <v>2302</v>
      </c>
      <c r="E81" s="87" t="s">
        <v>1203</v>
      </c>
      <c r="F81" s="87" t="s">
        <v>20</v>
      </c>
      <c r="G81" s="87" t="s">
        <v>421</v>
      </c>
      <c r="H81" s="88"/>
      <c r="I81" s="88">
        <v>165</v>
      </c>
      <c r="J81" s="88">
        <v>222773.44</v>
      </c>
    </row>
    <row r="82" spans="1:10" x14ac:dyDescent="0.15">
      <c r="A82" s="85">
        <v>42661</v>
      </c>
      <c r="B82" s="86">
        <v>91</v>
      </c>
      <c r="C82" s="87" t="s">
        <v>2303</v>
      </c>
      <c r="D82" s="87" t="s">
        <v>2304</v>
      </c>
      <c r="E82" s="87" t="s">
        <v>118</v>
      </c>
      <c r="F82" s="87" t="s">
        <v>20</v>
      </c>
      <c r="G82" s="87" t="s">
        <v>1020</v>
      </c>
      <c r="H82" s="88"/>
      <c r="I82" s="88">
        <v>42.55</v>
      </c>
      <c r="J82" s="88">
        <v>222730.89</v>
      </c>
    </row>
    <row r="83" spans="1:10" x14ac:dyDescent="0.15">
      <c r="A83" s="85">
        <v>42661</v>
      </c>
      <c r="B83" s="86">
        <v>91</v>
      </c>
      <c r="C83" s="87" t="s">
        <v>2305</v>
      </c>
      <c r="D83" s="87" t="s">
        <v>2306</v>
      </c>
      <c r="E83" s="87" t="s">
        <v>148</v>
      </c>
      <c r="F83" s="87" t="s">
        <v>20</v>
      </c>
      <c r="G83" s="87" t="s">
        <v>254</v>
      </c>
      <c r="H83" s="88"/>
      <c r="I83" s="88">
        <v>90</v>
      </c>
      <c r="J83" s="88">
        <v>222640.89</v>
      </c>
    </row>
    <row r="84" spans="1:10" x14ac:dyDescent="0.15">
      <c r="A84" s="85">
        <v>42661</v>
      </c>
      <c r="B84" s="86">
        <v>91</v>
      </c>
      <c r="C84" s="87" t="s">
        <v>2307</v>
      </c>
      <c r="D84" s="87" t="s">
        <v>2308</v>
      </c>
      <c r="E84" s="87" t="s">
        <v>956</v>
      </c>
      <c r="F84" s="87" t="s">
        <v>20</v>
      </c>
      <c r="G84" s="87" t="s">
        <v>254</v>
      </c>
      <c r="H84" s="88"/>
      <c r="I84" s="88">
        <v>128944.5</v>
      </c>
      <c r="J84" s="88">
        <v>93696.39</v>
      </c>
    </row>
    <row r="85" spans="1:10" x14ac:dyDescent="0.15">
      <c r="A85" s="85">
        <v>42661</v>
      </c>
      <c r="B85" s="86">
        <v>91</v>
      </c>
      <c r="C85" s="87" t="s">
        <v>2309</v>
      </c>
      <c r="D85" s="87" t="s">
        <v>2310</v>
      </c>
      <c r="E85" s="87" t="s">
        <v>388</v>
      </c>
      <c r="F85" s="87" t="s">
        <v>20</v>
      </c>
      <c r="G85" s="87" t="s">
        <v>254</v>
      </c>
      <c r="H85" s="88"/>
      <c r="I85" s="88">
        <v>11130</v>
      </c>
      <c r="J85" s="88">
        <v>82566.39</v>
      </c>
    </row>
    <row r="86" spans="1:10" x14ac:dyDescent="0.15">
      <c r="A86" s="85">
        <v>42661</v>
      </c>
      <c r="B86" s="86">
        <v>91</v>
      </c>
      <c r="C86" s="87" t="s">
        <v>2311</v>
      </c>
      <c r="D86" s="87" t="s">
        <v>2312</v>
      </c>
      <c r="E86" s="87" t="s">
        <v>388</v>
      </c>
      <c r="F86" s="87" t="s">
        <v>20</v>
      </c>
      <c r="G86" s="87" t="s">
        <v>254</v>
      </c>
      <c r="H86" s="88"/>
      <c r="I86" s="88">
        <v>530</v>
      </c>
      <c r="J86" s="88">
        <v>82036.39</v>
      </c>
    </row>
    <row r="87" spans="1:10" x14ac:dyDescent="0.15">
      <c r="A87" s="85">
        <v>42661</v>
      </c>
      <c r="B87" s="86">
        <v>91</v>
      </c>
      <c r="C87" s="87" t="s">
        <v>2313</v>
      </c>
      <c r="D87" s="87" t="s">
        <v>313</v>
      </c>
      <c r="E87" s="87" t="s">
        <v>1246</v>
      </c>
      <c r="F87" s="87" t="s">
        <v>20</v>
      </c>
      <c r="G87" s="87" t="s">
        <v>2140</v>
      </c>
      <c r="H87" s="88"/>
      <c r="I87" s="88">
        <v>67766.679999999993</v>
      </c>
      <c r="J87" s="88">
        <v>14269.71</v>
      </c>
    </row>
    <row r="88" spans="1:10" x14ac:dyDescent="0.15">
      <c r="A88" s="85">
        <v>42664</v>
      </c>
      <c r="B88" s="86">
        <v>96</v>
      </c>
      <c r="C88" s="87" t="s">
        <v>2314</v>
      </c>
      <c r="D88" s="87" t="s">
        <v>20</v>
      </c>
      <c r="E88" s="87" t="s">
        <v>2315</v>
      </c>
      <c r="F88" s="87" t="s">
        <v>20</v>
      </c>
      <c r="G88" s="87" t="s">
        <v>2439</v>
      </c>
      <c r="H88" s="88">
        <v>204087.99</v>
      </c>
      <c r="I88" s="88"/>
      <c r="J88" s="88">
        <v>218357.7</v>
      </c>
    </row>
    <row r="89" spans="1:10" x14ac:dyDescent="0.15">
      <c r="A89" s="85">
        <v>42667</v>
      </c>
      <c r="B89" s="86">
        <v>91</v>
      </c>
      <c r="C89" s="87" t="s">
        <v>2316</v>
      </c>
      <c r="D89" s="87" t="s">
        <v>2317</v>
      </c>
      <c r="E89" s="87" t="s">
        <v>2245</v>
      </c>
      <c r="F89" s="87" t="s">
        <v>20</v>
      </c>
      <c r="G89" s="87" t="s">
        <v>2438</v>
      </c>
      <c r="H89" s="88"/>
      <c r="I89" s="88">
        <v>2265</v>
      </c>
      <c r="J89" s="88">
        <v>216092.7</v>
      </c>
    </row>
    <row r="90" spans="1:10" x14ac:dyDescent="0.15">
      <c r="A90" s="85">
        <v>42667</v>
      </c>
      <c r="B90" s="86">
        <v>91</v>
      </c>
      <c r="C90" s="87" t="s">
        <v>2318</v>
      </c>
      <c r="D90" s="87" t="s">
        <v>2319</v>
      </c>
      <c r="E90" s="87" t="s">
        <v>2245</v>
      </c>
      <c r="F90" s="87" t="s">
        <v>20</v>
      </c>
      <c r="G90" s="87" t="s">
        <v>2438</v>
      </c>
      <c r="H90" s="88"/>
      <c r="I90" s="88">
        <v>2265</v>
      </c>
      <c r="J90" s="88">
        <v>213827.7</v>
      </c>
    </row>
    <row r="91" spans="1:10" x14ac:dyDescent="0.15">
      <c r="A91" s="85">
        <v>42669</v>
      </c>
      <c r="B91" s="86">
        <v>91</v>
      </c>
      <c r="C91" s="87" t="s">
        <v>2320</v>
      </c>
      <c r="D91" s="87" t="s">
        <v>2321</v>
      </c>
      <c r="E91" s="87" t="s">
        <v>2322</v>
      </c>
      <c r="F91" s="83"/>
      <c r="G91" s="87" t="s">
        <v>256</v>
      </c>
      <c r="H91" s="88"/>
      <c r="I91" s="88">
        <v>792</v>
      </c>
      <c r="J91" s="88">
        <v>213033.06</v>
      </c>
    </row>
    <row r="92" spans="1:10" x14ac:dyDescent="0.15">
      <c r="A92" s="85"/>
      <c r="B92" s="86"/>
      <c r="C92" s="87"/>
      <c r="D92" s="87"/>
      <c r="E92" s="87" t="s">
        <v>2323</v>
      </c>
      <c r="F92" s="87"/>
      <c r="G92" s="87" t="s">
        <v>255</v>
      </c>
      <c r="H92" s="88"/>
      <c r="I92" s="88">
        <v>2.64</v>
      </c>
      <c r="J92" s="88"/>
    </row>
    <row r="93" spans="1:10" x14ac:dyDescent="0.15">
      <c r="A93" s="85">
        <v>42669</v>
      </c>
      <c r="B93" s="86">
        <v>91</v>
      </c>
      <c r="C93" s="87" t="s">
        <v>2324</v>
      </c>
      <c r="D93" s="87" t="s">
        <v>2325</v>
      </c>
      <c r="E93" s="87" t="s">
        <v>118</v>
      </c>
      <c r="F93" s="87" t="s">
        <v>20</v>
      </c>
      <c r="G93" s="87" t="s">
        <v>1020</v>
      </c>
      <c r="H93" s="88"/>
      <c r="I93" s="88">
        <v>207.8</v>
      </c>
      <c r="J93" s="88">
        <v>212825.26</v>
      </c>
    </row>
    <row r="94" spans="1:10" x14ac:dyDescent="0.15">
      <c r="A94" s="85">
        <v>42669</v>
      </c>
      <c r="B94" s="86">
        <v>91</v>
      </c>
      <c r="C94" s="87" t="s">
        <v>2326</v>
      </c>
      <c r="D94" s="87" t="s">
        <v>2327</v>
      </c>
      <c r="E94" s="87" t="s">
        <v>2445</v>
      </c>
      <c r="F94" s="83"/>
      <c r="G94" s="87" t="s">
        <v>254</v>
      </c>
      <c r="H94" s="88"/>
      <c r="I94" s="88">
        <f>142.4+8.54</f>
        <v>150.94</v>
      </c>
      <c r="J94" s="88">
        <v>198317.28</v>
      </c>
    </row>
    <row r="95" spans="1:10" s="83" customFormat="1" x14ac:dyDescent="0.15">
      <c r="A95" s="85"/>
      <c r="B95" s="86"/>
      <c r="C95" s="87"/>
      <c r="D95" s="87"/>
      <c r="E95" s="95" t="s">
        <v>2446</v>
      </c>
      <c r="G95" s="87" t="s">
        <v>256</v>
      </c>
      <c r="H95" s="88"/>
      <c r="I95" s="88">
        <f>6300+600+300+6000+600</f>
        <v>13800</v>
      </c>
      <c r="J95" s="88"/>
    </row>
    <row r="96" spans="1:10" x14ac:dyDescent="0.15">
      <c r="A96" s="85"/>
      <c r="B96" s="86"/>
      <c r="C96" s="87"/>
      <c r="D96" s="87"/>
      <c r="E96" s="87" t="s">
        <v>2447</v>
      </c>
      <c r="F96" s="87"/>
      <c r="G96" s="87" t="s">
        <v>254</v>
      </c>
      <c r="H96" s="88"/>
      <c r="I96" s="88">
        <f>240+200+26.4</f>
        <v>466.4</v>
      </c>
      <c r="J96" s="88"/>
    </row>
    <row r="97" spans="1:10" s="83" customFormat="1" x14ac:dyDescent="0.15">
      <c r="A97" s="85"/>
      <c r="B97" s="86"/>
      <c r="C97" s="87"/>
      <c r="D97" s="87"/>
      <c r="E97" s="87" t="s">
        <v>2448</v>
      </c>
      <c r="F97" s="87"/>
      <c r="G97" s="87" t="s">
        <v>255</v>
      </c>
      <c r="H97" s="88"/>
      <c r="I97" s="88">
        <f>44+2.64+44</f>
        <v>90.64</v>
      </c>
      <c r="J97" s="88"/>
    </row>
    <row r="98" spans="1:10" x14ac:dyDescent="0.15">
      <c r="A98" s="85">
        <v>42670</v>
      </c>
      <c r="B98" s="86">
        <v>91</v>
      </c>
      <c r="C98" s="87" t="s">
        <v>2328</v>
      </c>
      <c r="D98" s="87" t="s">
        <v>2329</v>
      </c>
      <c r="E98" s="87" t="s">
        <v>1752</v>
      </c>
      <c r="F98" s="87" t="s">
        <v>20</v>
      </c>
      <c r="G98" s="87" t="s">
        <v>2438</v>
      </c>
      <c r="H98" s="88"/>
      <c r="I98" s="88">
        <v>10317</v>
      </c>
      <c r="J98" s="88">
        <v>188000.28</v>
      </c>
    </row>
    <row r="99" spans="1:10" x14ac:dyDescent="0.15">
      <c r="A99" s="85">
        <v>42670</v>
      </c>
      <c r="B99" s="86">
        <v>92</v>
      </c>
      <c r="C99" s="87" t="s">
        <v>2330</v>
      </c>
      <c r="D99" s="87" t="s">
        <v>20</v>
      </c>
      <c r="E99" s="87" t="s">
        <v>1061</v>
      </c>
      <c r="F99" s="87" t="s">
        <v>20</v>
      </c>
      <c r="G99" s="87" t="s">
        <v>1320</v>
      </c>
      <c r="H99" s="88">
        <v>274.69</v>
      </c>
      <c r="I99" s="88">
        <v>-274.69</v>
      </c>
      <c r="J99" s="88">
        <v>188274.97</v>
      </c>
    </row>
    <row r="100" spans="1:10" x14ac:dyDescent="0.15">
      <c r="A100" s="85">
        <v>42671</v>
      </c>
      <c r="B100" s="86">
        <v>91</v>
      </c>
      <c r="C100" s="87" t="s">
        <v>2331</v>
      </c>
      <c r="D100" s="87" t="s">
        <v>313</v>
      </c>
      <c r="E100" s="87" t="s">
        <v>1755</v>
      </c>
      <c r="F100" s="87" t="s">
        <v>20</v>
      </c>
      <c r="G100" s="87" t="s">
        <v>268</v>
      </c>
      <c r="H100" s="88"/>
      <c r="I100" s="88">
        <v>48688.800000000003</v>
      </c>
      <c r="J100" s="88">
        <v>139586.17000000001</v>
      </c>
    </row>
    <row r="101" spans="1:10" x14ac:dyDescent="0.15">
      <c r="A101" s="85">
        <v>42671</v>
      </c>
      <c r="B101" s="86">
        <v>91</v>
      </c>
      <c r="C101" s="87" t="s">
        <v>2332</v>
      </c>
      <c r="D101" s="87" t="s">
        <v>2333</v>
      </c>
      <c r="E101" s="87" t="s">
        <v>2334</v>
      </c>
      <c r="F101" s="83"/>
      <c r="G101" s="87" t="s">
        <v>2140</v>
      </c>
      <c r="H101" s="88"/>
      <c r="I101" s="88">
        <v>1227.9000000000001</v>
      </c>
      <c r="J101" s="88">
        <v>136453.37</v>
      </c>
    </row>
    <row r="102" spans="1:10" s="83" customFormat="1" x14ac:dyDescent="0.15">
      <c r="A102" s="85"/>
      <c r="B102" s="86"/>
      <c r="C102" s="87"/>
      <c r="D102" s="87"/>
      <c r="E102" s="87" t="s">
        <v>2245</v>
      </c>
      <c r="G102" s="87" t="s">
        <v>2438</v>
      </c>
      <c r="H102" s="88"/>
      <c r="I102" s="88">
        <v>1904.9</v>
      </c>
      <c r="J102" s="88"/>
    </row>
    <row r="103" spans="1:10" x14ac:dyDescent="0.15">
      <c r="A103" s="85">
        <v>42671</v>
      </c>
      <c r="B103" s="86">
        <v>91</v>
      </c>
      <c r="C103" s="87" t="s">
        <v>2335</v>
      </c>
      <c r="D103" s="87" t="s">
        <v>2336</v>
      </c>
      <c r="E103" s="87" t="s">
        <v>148</v>
      </c>
      <c r="F103" s="87" t="s">
        <v>20</v>
      </c>
      <c r="G103" s="87" t="s">
        <v>254</v>
      </c>
      <c r="H103" s="88"/>
      <c r="I103" s="88">
        <v>180</v>
      </c>
      <c r="J103" s="88">
        <v>136273.37</v>
      </c>
    </row>
    <row r="104" spans="1:10" x14ac:dyDescent="0.15">
      <c r="A104" s="85">
        <v>42671</v>
      </c>
      <c r="B104" s="86">
        <v>91</v>
      </c>
      <c r="C104" s="87" t="s">
        <v>2337</v>
      </c>
      <c r="D104" s="87" t="s">
        <v>2338</v>
      </c>
      <c r="E104" s="87" t="s">
        <v>436</v>
      </c>
      <c r="F104" s="87" t="s">
        <v>20</v>
      </c>
      <c r="G104" s="87" t="s">
        <v>1017</v>
      </c>
      <c r="H104" s="88"/>
      <c r="I104" s="88">
        <v>1000</v>
      </c>
      <c r="J104" s="88">
        <v>135273.37</v>
      </c>
    </row>
    <row r="105" spans="1:10" x14ac:dyDescent="0.15">
      <c r="A105" s="85">
        <v>42671</v>
      </c>
      <c r="B105" s="86">
        <v>91</v>
      </c>
      <c r="C105" s="87" t="s">
        <v>2339</v>
      </c>
      <c r="D105" s="87" t="s">
        <v>2340</v>
      </c>
      <c r="E105" s="87" t="s">
        <v>2341</v>
      </c>
      <c r="F105" s="87" t="s">
        <v>20</v>
      </c>
      <c r="G105" s="87" t="s">
        <v>2449</v>
      </c>
      <c r="H105" s="88"/>
      <c r="I105" s="88">
        <v>4765.93</v>
      </c>
      <c r="J105" s="88">
        <v>130507.44</v>
      </c>
    </row>
    <row r="106" spans="1:10" x14ac:dyDescent="0.15">
      <c r="A106" s="85">
        <v>42671</v>
      </c>
      <c r="B106" s="86">
        <v>91</v>
      </c>
      <c r="C106" s="87" t="s">
        <v>2342</v>
      </c>
      <c r="D106" s="87" t="s">
        <v>2343</v>
      </c>
      <c r="E106" s="87" t="s">
        <v>209</v>
      </c>
      <c r="F106" s="87" t="s">
        <v>20</v>
      </c>
      <c r="G106" s="87" t="s">
        <v>2450</v>
      </c>
      <c r="H106" s="88"/>
      <c r="I106" s="88">
        <v>572.4</v>
      </c>
      <c r="J106" s="88">
        <v>129935.03999999999</v>
      </c>
    </row>
    <row r="107" spans="1:10" x14ac:dyDescent="0.15">
      <c r="A107" s="85">
        <v>42671</v>
      </c>
      <c r="B107" s="86">
        <v>91</v>
      </c>
      <c r="C107" s="87" t="s">
        <v>2344</v>
      </c>
      <c r="D107" s="87" t="s">
        <v>2345</v>
      </c>
      <c r="E107" s="87" t="s">
        <v>2346</v>
      </c>
      <c r="F107" s="87" t="s">
        <v>20</v>
      </c>
      <c r="G107" s="87" t="s">
        <v>2435</v>
      </c>
      <c r="H107" s="88"/>
      <c r="I107" s="88">
        <v>249.1</v>
      </c>
      <c r="J107" s="88">
        <v>129685.94</v>
      </c>
    </row>
    <row r="108" spans="1:10" x14ac:dyDescent="0.15">
      <c r="A108" s="85">
        <v>42671</v>
      </c>
      <c r="B108" s="86">
        <v>91</v>
      </c>
      <c r="C108" s="87" t="s">
        <v>2347</v>
      </c>
      <c r="D108" s="87" t="s">
        <v>2348</v>
      </c>
      <c r="E108" s="87" t="s">
        <v>108</v>
      </c>
      <c r="F108" s="87" t="s">
        <v>20</v>
      </c>
      <c r="G108" s="87" t="s">
        <v>421</v>
      </c>
      <c r="H108" s="88"/>
      <c r="I108" s="88">
        <v>28</v>
      </c>
      <c r="J108" s="88">
        <v>129657.94</v>
      </c>
    </row>
    <row r="109" spans="1:10" x14ac:dyDescent="0.15">
      <c r="A109" s="85">
        <v>42671</v>
      </c>
      <c r="B109" s="86">
        <v>91</v>
      </c>
      <c r="C109" s="87" t="s">
        <v>2349</v>
      </c>
      <c r="D109" s="87" t="s">
        <v>2350</v>
      </c>
      <c r="E109" s="87" t="s">
        <v>1421</v>
      </c>
      <c r="F109" s="87" t="s">
        <v>20</v>
      </c>
      <c r="G109" s="87" t="s">
        <v>1324</v>
      </c>
      <c r="H109" s="88"/>
      <c r="I109" s="88">
        <v>6360</v>
      </c>
      <c r="J109" s="88">
        <v>123297.94</v>
      </c>
    </row>
    <row r="110" spans="1:10" x14ac:dyDescent="0.15">
      <c r="A110" s="85">
        <v>42671</v>
      </c>
      <c r="B110" s="86">
        <v>91</v>
      </c>
      <c r="C110" s="87" t="s">
        <v>2351</v>
      </c>
      <c r="D110" s="87" t="s">
        <v>2352</v>
      </c>
      <c r="E110" s="87" t="s">
        <v>90</v>
      </c>
      <c r="F110" s="87" t="s">
        <v>20</v>
      </c>
      <c r="G110" s="87" t="s">
        <v>2434</v>
      </c>
      <c r="H110" s="88"/>
      <c r="I110" s="88">
        <v>400</v>
      </c>
      <c r="J110" s="88">
        <v>122897.94</v>
      </c>
    </row>
    <row r="111" spans="1:10" x14ac:dyDescent="0.15">
      <c r="A111" s="85">
        <v>42671</v>
      </c>
      <c r="B111" s="86">
        <v>91</v>
      </c>
      <c r="C111" s="87" t="s">
        <v>2353</v>
      </c>
      <c r="D111" s="87" t="s">
        <v>2354</v>
      </c>
      <c r="E111" s="87" t="s">
        <v>148</v>
      </c>
      <c r="F111" s="87" t="s">
        <v>20</v>
      </c>
      <c r="G111" s="87" t="s">
        <v>254</v>
      </c>
      <c r="H111" s="88"/>
      <c r="I111" s="88">
        <v>270</v>
      </c>
      <c r="J111" s="88">
        <v>122627.94</v>
      </c>
    </row>
    <row r="112" spans="1:10" x14ac:dyDescent="0.15">
      <c r="A112" s="85">
        <v>42671</v>
      </c>
      <c r="B112" s="86">
        <v>91</v>
      </c>
      <c r="C112" s="87" t="s">
        <v>2355</v>
      </c>
      <c r="D112" s="87" t="s">
        <v>2356</v>
      </c>
      <c r="E112" s="87" t="s">
        <v>595</v>
      </c>
      <c r="F112" s="87" t="s">
        <v>20</v>
      </c>
      <c r="G112" s="87" t="s">
        <v>2451</v>
      </c>
      <c r="H112" s="88"/>
      <c r="I112" s="88">
        <v>1250</v>
      </c>
      <c r="J112" s="88">
        <v>121377.94</v>
      </c>
    </row>
    <row r="113" spans="1:10" x14ac:dyDescent="0.15">
      <c r="A113" s="85">
        <v>42671</v>
      </c>
      <c r="B113" s="86">
        <v>91</v>
      </c>
      <c r="C113" s="87" t="s">
        <v>2357</v>
      </c>
      <c r="D113" s="87" t="s">
        <v>2358</v>
      </c>
      <c r="E113" s="87" t="s">
        <v>384</v>
      </c>
      <c r="F113" s="87" t="s">
        <v>20</v>
      </c>
      <c r="G113" s="87" t="s">
        <v>385</v>
      </c>
      <c r="H113" s="88"/>
      <c r="I113" s="88">
        <v>175.7</v>
      </c>
      <c r="J113" s="88">
        <v>121202.24000000001</v>
      </c>
    </row>
    <row r="114" spans="1:10" x14ac:dyDescent="0.15">
      <c r="A114" s="85">
        <v>42671</v>
      </c>
      <c r="B114" s="86">
        <v>91</v>
      </c>
      <c r="C114" s="87" t="s">
        <v>2359</v>
      </c>
      <c r="D114" s="87" t="s">
        <v>2360</v>
      </c>
      <c r="E114" s="87" t="s">
        <v>2361</v>
      </c>
      <c r="F114" s="87" t="s">
        <v>20</v>
      </c>
      <c r="G114" s="87" t="s">
        <v>268</v>
      </c>
      <c r="H114" s="88"/>
      <c r="I114" s="88">
        <v>890.4</v>
      </c>
      <c r="J114" s="88">
        <v>120311.84</v>
      </c>
    </row>
    <row r="115" spans="1:10" x14ac:dyDescent="0.15">
      <c r="A115" s="85">
        <v>42671</v>
      </c>
      <c r="B115" s="86">
        <v>91</v>
      </c>
      <c r="C115" s="87" t="s">
        <v>2362</v>
      </c>
      <c r="D115" s="87" t="s">
        <v>2363</v>
      </c>
      <c r="E115" s="87" t="s">
        <v>142</v>
      </c>
      <c r="F115" s="87" t="s">
        <v>20</v>
      </c>
      <c r="G115" s="87" t="s">
        <v>375</v>
      </c>
      <c r="H115" s="88"/>
      <c r="I115" s="88">
        <v>1059.45</v>
      </c>
      <c r="J115" s="88">
        <v>119252.39</v>
      </c>
    </row>
    <row r="116" spans="1:10" x14ac:dyDescent="0.15">
      <c r="A116" s="85">
        <v>42671</v>
      </c>
      <c r="B116" s="86">
        <v>91</v>
      </c>
      <c r="C116" s="87" t="s">
        <v>2364</v>
      </c>
      <c r="D116" s="87" t="s">
        <v>2365</v>
      </c>
      <c r="E116" s="87" t="s">
        <v>219</v>
      </c>
      <c r="F116" s="87" t="s">
        <v>20</v>
      </c>
      <c r="G116" s="87" t="s">
        <v>254</v>
      </c>
      <c r="H116" s="88"/>
      <c r="I116" s="88">
        <v>1398</v>
      </c>
      <c r="J116" s="88">
        <v>117854.39</v>
      </c>
    </row>
    <row r="117" spans="1:10" x14ac:dyDescent="0.15">
      <c r="A117" s="85">
        <v>42671</v>
      </c>
      <c r="B117" s="86">
        <v>91</v>
      </c>
      <c r="C117" s="87" t="s">
        <v>2366</v>
      </c>
      <c r="D117" s="87" t="s">
        <v>2367</v>
      </c>
      <c r="E117" s="87" t="s">
        <v>128</v>
      </c>
      <c r="F117" s="83"/>
      <c r="G117" s="87" t="s">
        <v>264</v>
      </c>
      <c r="H117" s="88"/>
      <c r="I117" s="88">
        <f>730.17</f>
        <v>730.17</v>
      </c>
      <c r="J117" s="88">
        <v>111160.8</v>
      </c>
    </row>
    <row r="118" spans="1:10" x14ac:dyDescent="0.15">
      <c r="A118" s="85"/>
      <c r="B118" s="86"/>
      <c r="C118" s="87"/>
      <c r="D118" s="87"/>
      <c r="E118" s="87" t="s">
        <v>2368</v>
      </c>
      <c r="F118" s="83"/>
      <c r="G118" s="87" t="s">
        <v>2438</v>
      </c>
      <c r="H118" s="88"/>
      <c r="I118" s="88">
        <v>1353.35</v>
      </c>
      <c r="J118" s="88"/>
    </row>
    <row r="119" spans="1:10" x14ac:dyDescent="0.15">
      <c r="A119" s="85"/>
      <c r="B119" s="86"/>
      <c r="C119" s="87"/>
      <c r="D119" s="87"/>
      <c r="E119" s="87" t="s">
        <v>2369</v>
      </c>
      <c r="F119" s="87"/>
      <c r="G119" s="87" t="s">
        <v>2140</v>
      </c>
      <c r="H119" s="88"/>
      <c r="I119" s="88">
        <v>4610.07</v>
      </c>
      <c r="J119" s="88"/>
    </row>
    <row r="120" spans="1:10" x14ac:dyDescent="0.15">
      <c r="A120" s="85">
        <v>42671</v>
      </c>
      <c r="B120" s="86">
        <v>91</v>
      </c>
      <c r="C120" s="87" t="s">
        <v>2370</v>
      </c>
      <c r="D120" s="87" t="s">
        <v>2371</v>
      </c>
      <c r="E120" s="87" t="s">
        <v>2245</v>
      </c>
      <c r="F120" s="87" t="s">
        <v>20</v>
      </c>
      <c r="G120" s="87" t="s">
        <v>2438</v>
      </c>
      <c r="H120" s="88"/>
      <c r="I120" s="88">
        <v>1368.9</v>
      </c>
      <c r="J120" s="88">
        <v>109791.9</v>
      </c>
    </row>
    <row r="121" spans="1:10" x14ac:dyDescent="0.15">
      <c r="A121" s="85">
        <v>42671</v>
      </c>
      <c r="B121" s="86">
        <v>91</v>
      </c>
      <c r="C121" s="87" t="s">
        <v>2372</v>
      </c>
      <c r="D121" s="87" t="s">
        <v>2373</v>
      </c>
      <c r="E121" s="87" t="s">
        <v>356</v>
      </c>
      <c r="F121" s="87" t="s">
        <v>20</v>
      </c>
      <c r="G121" s="87" t="s">
        <v>789</v>
      </c>
      <c r="H121" s="88"/>
      <c r="I121" s="88">
        <v>706.46</v>
      </c>
      <c r="J121" s="88">
        <v>109085.44</v>
      </c>
    </row>
    <row r="122" spans="1:10" x14ac:dyDescent="0.15">
      <c r="A122" s="85">
        <v>42671</v>
      </c>
      <c r="B122" s="86">
        <v>96</v>
      </c>
      <c r="C122" s="87" t="s">
        <v>2374</v>
      </c>
      <c r="D122" s="87" t="s">
        <v>20</v>
      </c>
      <c r="E122" s="87" t="s">
        <v>2375</v>
      </c>
      <c r="F122" s="87" t="s">
        <v>20</v>
      </c>
      <c r="G122" s="87" t="s">
        <v>252</v>
      </c>
      <c r="H122" s="88">
        <v>1200</v>
      </c>
      <c r="I122" s="88"/>
      <c r="J122" s="88">
        <v>110285.44</v>
      </c>
    </row>
    <row r="123" spans="1:10" x14ac:dyDescent="0.15">
      <c r="A123" s="85">
        <v>42674</v>
      </c>
      <c r="B123" s="86">
        <v>95</v>
      </c>
      <c r="C123" s="87" t="s">
        <v>2376</v>
      </c>
      <c r="D123" s="87" t="s">
        <v>231</v>
      </c>
      <c r="E123" s="87" t="s">
        <v>2377</v>
      </c>
      <c r="F123" s="87" t="s">
        <v>20</v>
      </c>
      <c r="G123" s="87" t="s">
        <v>279</v>
      </c>
      <c r="H123" s="88"/>
      <c r="I123" s="88">
        <v>71172.25</v>
      </c>
      <c r="J123" s="88">
        <v>35913.360000000001</v>
      </c>
    </row>
    <row r="124" spans="1:10" x14ac:dyDescent="0.15">
      <c r="A124" s="85"/>
      <c r="B124" s="86"/>
      <c r="C124" s="87"/>
      <c r="D124" s="87"/>
      <c r="E124" s="87" t="s">
        <v>276</v>
      </c>
      <c r="F124" s="87"/>
      <c r="G124" s="87" t="s">
        <v>276</v>
      </c>
      <c r="H124" s="88"/>
      <c r="I124" s="88">
        <v>700</v>
      </c>
      <c r="J124" s="88"/>
    </row>
    <row r="125" spans="1:10" x14ac:dyDescent="0.15">
      <c r="A125" s="85"/>
      <c r="B125" s="86"/>
      <c r="C125" s="87"/>
      <c r="D125" s="87"/>
      <c r="E125" s="87" t="s">
        <v>1956</v>
      </c>
      <c r="F125" s="87"/>
      <c r="G125" s="87" t="s">
        <v>280</v>
      </c>
      <c r="H125" s="88"/>
      <c r="I125" s="88">
        <v>577</v>
      </c>
      <c r="J125" s="88"/>
    </row>
    <row r="126" spans="1:10" x14ac:dyDescent="0.15">
      <c r="A126" s="85"/>
      <c r="B126" s="86"/>
      <c r="C126" s="87"/>
      <c r="D126" s="87"/>
      <c r="E126" s="87" t="s">
        <v>278</v>
      </c>
      <c r="F126" s="87"/>
      <c r="G126" s="87" t="s">
        <v>278</v>
      </c>
      <c r="H126" s="88"/>
      <c r="I126" s="88">
        <v>150</v>
      </c>
      <c r="J126" s="88"/>
    </row>
    <row r="127" spans="1:10" x14ac:dyDescent="0.15">
      <c r="A127" s="85"/>
      <c r="B127" s="86"/>
      <c r="C127" s="87"/>
      <c r="D127" s="87"/>
      <c r="E127" s="87" t="s">
        <v>19</v>
      </c>
      <c r="F127" s="87"/>
      <c r="G127" s="87" t="s">
        <v>249</v>
      </c>
      <c r="H127" s="88"/>
      <c r="I127" s="88">
        <v>619.78</v>
      </c>
      <c r="J127" s="88"/>
    </row>
    <row r="128" spans="1:10" x14ac:dyDescent="0.15">
      <c r="A128" s="85"/>
      <c r="B128" s="86"/>
      <c r="C128" s="87"/>
      <c r="D128" s="87"/>
      <c r="E128" s="87" t="s">
        <v>118</v>
      </c>
      <c r="F128" s="87"/>
      <c r="G128" s="87" t="s">
        <v>1020</v>
      </c>
      <c r="H128" s="88"/>
      <c r="I128" s="88">
        <v>400</v>
      </c>
      <c r="J128" s="88"/>
    </row>
    <row r="129" spans="1:10" x14ac:dyDescent="0.15">
      <c r="A129" s="85"/>
      <c r="B129" s="86"/>
      <c r="C129" s="87"/>
      <c r="D129" s="87"/>
      <c r="E129" s="87" t="s">
        <v>384</v>
      </c>
      <c r="F129" s="87"/>
      <c r="G129" s="87" t="s">
        <v>385</v>
      </c>
      <c r="H129" s="88"/>
      <c r="I129" s="88">
        <v>244</v>
      </c>
      <c r="J129" s="88"/>
    </row>
    <row r="130" spans="1:10" x14ac:dyDescent="0.15">
      <c r="A130" s="85"/>
      <c r="B130" s="86"/>
      <c r="C130" s="87"/>
      <c r="D130" s="87"/>
      <c r="E130" s="87" t="s">
        <v>2149</v>
      </c>
      <c r="F130" s="87"/>
      <c r="G130" s="87" t="s">
        <v>1018</v>
      </c>
      <c r="H130" s="88"/>
      <c r="I130" s="88">
        <v>10</v>
      </c>
      <c r="J130" s="88"/>
    </row>
    <row r="131" spans="1:10" x14ac:dyDescent="0.15">
      <c r="A131" s="85"/>
      <c r="B131" s="86"/>
      <c r="C131" s="87"/>
      <c r="D131" s="87"/>
      <c r="E131" s="87" t="s">
        <v>254</v>
      </c>
      <c r="F131" s="87"/>
      <c r="G131" s="87" t="s">
        <v>254</v>
      </c>
      <c r="H131" s="88"/>
      <c r="I131" s="88">
        <v>334.05</v>
      </c>
      <c r="J131" s="88"/>
    </row>
    <row r="132" spans="1:10" x14ac:dyDescent="0.15">
      <c r="A132" s="85"/>
      <c r="B132" s="86"/>
      <c r="C132" s="87"/>
      <c r="D132" s="87"/>
      <c r="E132" s="87" t="s">
        <v>1578</v>
      </c>
      <c r="F132" s="87"/>
      <c r="G132" s="87" t="s">
        <v>2438</v>
      </c>
      <c r="H132" s="88"/>
      <c r="I132" s="88">
        <v>132</v>
      </c>
      <c r="J132" s="88"/>
    </row>
    <row r="133" spans="1:10" x14ac:dyDescent="0.15">
      <c r="A133" s="85"/>
      <c r="B133" s="86"/>
      <c r="C133" s="87"/>
      <c r="D133" s="87"/>
      <c r="E133" s="87" t="s">
        <v>580</v>
      </c>
      <c r="F133" s="87"/>
      <c r="G133" s="87" t="s">
        <v>251</v>
      </c>
      <c r="H133" s="88"/>
      <c r="I133" s="88">
        <v>33</v>
      </c>
      <c r="J133" s="88"/>
    </row>
    <row r="134" spans="1:10" x14ac:dyDescent="0.15">
      <c r="A134" s="85">
        <v>42674</v>
      </c>
      <c r="B134" s="86">
        <v>95</v>
      </c>
      <c r="C134" s="87" t="s">
        <v>2378</v>
      </c>
      <c r="D134" s="87" t="s">
        <v>2379</v>
      </c>
      <c r="E134" s="87" t="s">
        <v>2380</v>
      </c>
      <c r="F134" s="87" t="s">
        <v>20</v>
      </c>
      <c r="G134" s="87" t="s">
        <v>581</v>
      </c>
      <c r="H134" s="88"/>
      <c r="I134" s="88">
        <v>19092</v>
      </c>
      <c r="J134" s="88">
        <v>16821.36</v>
      </c>
    </row>
    <row r="135" spans="1:10" x14ac:dyDescent="0.15">
      <c r="A135" s="85">
        <v>42674</v>
      </c>
      <c r="B135" s="86">
        <v>95</v>
      </c>
      <c r="C135" s="87" t="s">
        <v>2381</v>
      </c>
      <c r="D135" s="87" t="s">
        <v>2382</v>
      </c>
      <c r="E135" s="87" t="s">
        <v>2130</v>
      </c>
      <c r="F135" s="87" t="s">
        <v>20</v>
      </c>
      <c r="G135" s="87" t="s">
        <v>272</v>
      </c>
      <c r="H135" s="88"/>
      <c r="I135" s="88">
        <v>1366.3</v>
      </c>
      <c r="J135" s="88">
        <v>15455.06</v>
      </c>
    </row>
    <row r="136" spans="1:10" x14ac:dyDescent="0.15">
      <c r="A136" s="85">
        <v>42674</v>
      </c>
      <c r="B136" s="86">
        <v>95</v>
      </c>
      <c r="C136" s="87" t="s">
        <v>2383</v>
      </c>
      <c r="D136" s="87" t="s">
        <v>2384</v>
      </c>
      <c r="E136" s="87" t="s">
        <v>2133</v>
      </c>
      <c r="F136" s="87" t="s">
        <v>20</v>
      </c>
      <c r="G136" s="87" t="s">
        <v>273</v>
      </c>
      <c r="H136" s="88"/>
      <c r="I136" s="88">
        <v>3885.55</v>
      </c>
      <c r="J136" s="88">
        <v>11569.51</v>
      </c>
    </row>
    <row r="137" spans="1:10" x14ac:dyDescent="0.15">
      <c r="A137" s="85">
        <v>42674</v>
      </c>
      <c r="B137" s="86">
        <v>91</v>
      </c>
      <c r="C137" s="87" t="s">
        <v>2385</v>
      </c>
      <c r="D137" s="87" t="s">
        <v>2386</v>
      </c>
      <c r="E137" s="87" t="s">
        <v>933</v>
      </c>
      <c r="F137" s="87" t="s">
        <v>20</v>
      </c>
      <c r="G137" s="87" t="s">
        <v>1022</v>
      </c>
      <c r="H137" s="88"/>
      <c r="I137" s="88">
        <v>1431</v>
      </c>
      <c r="J137" s="88">
        <v>10138.51</v>
      </c>
    </row>
    <row r="138" spans="1:10" x14ac:dyDescent="0.15">
      <c r="A138" s="85">
        <v>42674</v>
      </c>
      <c r="B138" s="86">
        <v>91</v>
      </c>
      <c r="C138" s="87" t="s">
        <v>2387</v>
      </c>
      <c r="D138" s="87" t="s">
        <v>2388</v>
      </c>
      <c r="E138" s="87" t="s">
        <v>352</v>
      </c>
      <c r="F138" s="87" t="s">
        <v>20</v>
      </c>
      <c r="G138" s="87" t="s">
        <v>2436</v>
      </c>
      <c r="H138" s="88"/>
      <c r="I138" s="11">
        <v>380</v>
      </c>
      <c r="J138" s="88">
        <v>9758.51</v>
      </c>
    </row>
    <row r="139" spans="1:10" x14ac:dyDescent="0.15">
      <c r="A139" s="85">
        <v>42674</v>
      </c>
      <c r="B139" s="86">
        <v>91</v>
      </c>
      <c r="C139" s="87" t="s">
        <v>2389</v>
      </c>
      <c r="D139" s="87" t="s">
        <v>2390</v>
      </c>
      <c r="E139" s="87" t="s">
        <v>209</v>
      </c>
      <c r="F139" s="87" t="s">
        <v>20</v>
      </c>
      <c r="G139" s="87" t="s">
        <v>2452</v>
      </c>
      <c r="H139" s="88"/>
      <c r="I139" s="88">
        <v>850</v>
      </c>
      <c r="J139" s="88">
        <v>8908.51</v>
      </c>
    </row>
    <row r="140" spans="1:10" x14ac:dyDescent="0.15">
      <c r="A140" s="85">
        <v>42674</v>
      </c>
      <c r="B140" s="86">
        <v>91</v>
      </c>
      <c r="C140" s="87" t="s">
        <v>2391</v>
      </c>
      <c r="D140" s="87" t="s">
        <v>2392</v>
      </c>
      <c r="E140" s="87" t="s">
        <v>148</v>
      </c>
      <c r="F140" s="87" t="s">
        <v>20</v>
      </c>
      <c r="G140" s="87" t="s">
        <v>254</v>
      </c>
      <c r="H140" s="88"/>
      <c r="I140" s="88">
        <v>270</v>
      </c>
      <c r="J140" s="88">
        <v>8638.51</v>
      </c>
    </row>
    <row r="141" spans="1:10" x14ac:dyDescent="0.15">
      <c r="A141" s="85">
        <v>42674</v>
      </c>
      <c r="B141" s="86">
        <v>91</v>
      </c>
      <c r="C141" s="87" t="s">
        <v>2393</v>
      </c>
      <c r="D141" s="87" t="s">
        <v>2394</v>
      </c>
      <c r="E141" s="87" t="s">
        <v>204</v>
      </c>
      <c r="F141" s="87" t="s">
        <v>20</v>
      </c>
      <c r="G141" s="87" t="s">
        <v>254</v>
      </c>
      <c r="H141" s="88"/>
      <c r="I141" s="88">
        <v>158.9</v>
      </c>
      <c r="J141" s="88">
        <v>8479.61</v>
      </c>
    </row>
    <row r="142" spans="1:10" x14ac:dyDescent="0.15">
      <c r="A142" s="85">
        <v>42674</v>
      </c>
      <c r="B142" s="86">
        <v>91</v>
      </c>
      <c r="C142" s="87" t="s">
        <v>2395</v>
      </c>
      <c r="D142" s="87" t="s">
        <v>2396</v>
      </c>
      <c r="E142" s="87" t="s">
        <v>60</v>
      </c>
      <c r="F142" s="87" t="s">
        <v>20</v>
      </c>
      <c r="G142" s="87" t="s">
        <v>254</v>
      </c>
      <c r="H142" s="88"/>
      <c r="I142" s="88">
        <v>2000</v>
      </c>
      <c r="J142" s="88">
        <v>6479.61</v>
      </c>
    </row>
    <row r="143" spans="1:10" x14ac:dyDescent="0.15">
      <c r="A143" s="85">
        <v>42674</v>
      </c>
      <c r="B143" s="86">
        <v>91</v>
      </c>
      <c r="C143" s="87" t="s">
        <v>2397</v>
      </c>
      <c r="D143" s="87" t="s">
        <v>2398</v>
      </c>
      <c r="E143" s="87" t="s">
        <v>290</v>
      </c>
      <c r="F143" s="87" t="s">
        <v>20</v>
      </c>
      <c r="G143" s="87" t="s">
        <v>291</v>
      </c>
      <c r="H143" s="88"/>
      <c r="I143" s="88">
        <v>2500</v>
      </c>
      <c r="J143" s="88">
        <v>3979.61</v>
      </c>
    </row>
    <row r="144" spans="1:10" x14ac:dyDescent="0.15">
      <c r="A144" s="85">
        <v>42674</v>
      </c>
      <c r="B144" s="86">
        <v>91</v>
      </c>
      <c r="C144" s="87" t="s">
        <v>2399</v>
      </c>
      <c r="D144" s="87" t="s">
        <v>2400</v>
      </c>
      <c r="E144" s="87" t="s">
        <v>2401</v>
      </c>
      <c r="F144" s="83"/>
      <c r="G144" s="87" t="s">
        <v>2438</v>
      </c>
      <c r="H144" s="88"/>
      <c r="I144" s="88">
        <v>1102.6500000000001</v>
      </c>
      <c r="J144" s="88">
        <v>1051.51</v>
      </c>
    </row>
    <row r="145" spans="1:10" x14ac:dyDescent="0.15">
      <c r="A145" s="85"/>
      <c r="B145" s="86"/>
      <c r="C145" s="87"/>
      <c r="D145" s="87"/>
      <c r="E145" s="87" t="s">
        <v>128</v>
      </c>
      <c r="F145" s="87"/>
      <c r="G145" s="87" t="s">
        <v>264</v>
      </c>
      <c r="H145" s="88"/>
      <c r="I145" s="88">
        <v>1825.45</v>
      </c>
      <c r="J145" s="88"/>
    </row>
    <row r="146" spans="1:10" x14ac:dyDescent="0.15">
      <c r="A146" s="85">
        <v>42674</v>
      </c>
      <c r="B146" s="86">
        <v>91</v>
      </c>
      <c r="C146" s="87" t="s">
        <v>2402</v>
      </c>
      <c r="D146" s="87" t="s">
        <v>2403</v>
      </c>
      <c r="E146" s="87" t="s">
        <v>1246</v>
      </c>
      <c r="F146" s="87" t="s">
        <v>20</v>
      </c>
      <c r="G146" s="87" t="s">
        <v>2140</v>
      </c>
      <c r="H146" s="88"/>
      <c r="I146" s="88">
        <v>4338.04</v>
      </c>
      <c r="J146" s="88">
        <v>-3286.53</v>
      </c>
    </row>
    <row r="147" spans="1:10" x14ac:dyDescent="0.15">
      <c r="A147" s="85">
        <v>42674</v>
      </c>
      <c r="B147" s="86">
        <v>91</v>
      </c>
      <c r="C147" s="87" t="s">
        <v>2404</v>
      </c>
      <c r="D147" s="87" t="s">
        <v>2405</v>
      </c>
      <c r="E147" s="87" t="s">
        <v>148</v>
      </c>
      <c r="F147" s="87" t="s">
        <v>20</v>
      </c>
      <c r="G147" s="87" t="s">
        <v>254</v>
      </c>
      <c r="H147" s="88"/>
      <c r="I147" s="88">
        <v>90</v>
      </c>
      <c r="J147" s="88">
        <v>-3376.53</v>
      </c>
    </row>
    <row r="148" spans="1:10" x14ac:dyDescent="0.15">
      <c r="A148" s="85">
        <v>42674</v>
      </c>
      <c r="B148" s="86">
        <v>91</v>
      </c>
      <c r="C148" s="87" t="s">
        <v>2406</v>
      </c>
      <c r="D148" s="87" t="s">
        <v>2407</v>
      </c>
      <c r="E148" s="87" t="s">
        <v>2408</v>
      </c>
      <c r="F148" s="83"/>
      <c r="G148" s="87" t="s">
        <v>2438</v>
      </c>
      <c r="H148" s="88"/>
      <c r="I148" s="88">
        <v>780</v>
      </c>
      <c r="J148" s="88">
        <v>-4156.53</v>
      </c>
    </row>
    <row r="149" spans="1:10" x14ac:dyDescent="0.15">
      <c r="A149" s="85">
        <v>42674</v>
      </c>
      <c r="B149" s="86">
        <v>91</v>
      </c>
      <c r="C149" s="87" t="s">
        <v>2409</v>
      </c>
      <c r="D149" s="87" t="s">
        <v>2410</v>
      </c>
      <c r="E149" s="87" t="s">
        <v>148</v>
      </c>
      <c r="F149" s="87" t="s">
        <v>20</v>
      </c>
      <c r="G149" s="87" t="s">
        <v>254</v>
      </c>
      <c r="H149" s="88"/>
      <c r="I149" s="88">
        <v>90</v>
      </c>
      <c r="J149" s="88">
        <v>-4246.53</v>
      </c>
    </row>
    <row r="150" spans="1:10" x14ac:dyDescent="0.15">
      <c r="A150" s="85">
        <v>42674</v>
      </c>
      <c r="B150" s="86">
        <v>91</v>
      </c>
      <c r="C150" s="87" t="s">
        <v>2411</v>
      </c>
      <c r="D150" s="87" t="s">
        <v>2412</v>
      </c>
      <c r="E150" s="87" t="s">
        <v>145</v>
      </c>
      <c r="F150" s="83"/>
      <c r="G150" s="87" t="s">
        <v>255</v>
      </c>
      <c r="H150" s="88"/>
      <c r="I150" s="88">
        <f>8750+525</f>
        <v>9275</v>
      </c>
      <c r="J150" s="88">
        <v>-16383.53</v>
      </c>
    </row>
    <row r="151" spans="1:10" x14ac:dyDescent="0.15">
      <c r="A151" s="85"/>
      <c r="B151" s="86"/>
      <c r="C151" s="87"/>
      <c r="D151" s="87"/>
      <c r="E151" s="87" t="s">
        <v>2222</v>
      </c>
      <c r="F151" s="87"/>
      <c r="G151" s="87" t="s">
        <v>256</v>
      </c>
      <c r="H151" s="88"/>
      <c r="I151" s="88">
        <f>2700+162</f>
        <v>2862</v>
      </c>
      <c r="J151" s="88"/>
    </row>
    <row r="152" spans="1:10" x14ac:dyDescent="0.15">
      <c r="A152" s="85">
        <v>42674</v>
      </c>
      <c r="B152" s="86">
        <v>91</v>
      </c>
      <c r="C152" s="87" t="s">
        <v>2413</v>
      </c>
      <c r="D152" s="87" t="s">
        <v>2414</v>
      </c>
      <c r="E152" s="87" t="s">
        <v>436</v>
      </c>
      <c r="F152" s="87" t="s">
        <v>20</v>
      </c>
      <c r="G152" s="87" t="s">
        <v>1017</v>
      </c>
      <c r="H152" s="88"/>
      <c r="I152" s="88">
        <v>17490</v>
      </c>
      <c r="J152" s="88">
        <v>-33873.53</v>
      </c>
    </row>
    <row r="153" spans="1:10" x14ac:dyDescent="0.15">
      <c r="A153" s="85">
        <v>42674</v>
      </c>
      <c r="B153" s="86">
        <v>91</v>
      </c>
      <c r="C153" s="87" t="s">
        <v>2415</v>
      </c>
      <c r="D153" s="87" t="s">
        <v>2416</v>
      </c>
      <c r="E153" s="87" t="s">
        <v>2417</v>
      </c>
      <c r="F153" s="87" t="s">
        <v>20</v>
      </c>
      <c r="G153" s="87" t="s">
        <v>254</v>
      </c>
      <c r="H153" s="88"/>
      <c r="I153" s="88">
        <v>20000</v>
      </c>
      <c r="J153" s="88">
        <v>-53873.53</v>
      </c>
    </row>
    <row r="154" spans="1:10" x14ac:dyDescent="0.15">
      <c r="A154" s="85">
        <v>42674</v>
      </c>
      <c r="B154" s="86">
        <v>91</v>
      </c>
      <c r="C154" s="87" t="s">
        <v>2418</v>
      </c>
      <c r="D154" s="87" t="s">
        <v>2419</v>
      </c>
      <c r="E154" s="87" t="s">
        <v>940</v>
      </c>
      <c r="F154" s="87" t="s">
        <v>20</v>
      </c>
      <c r="G154" s="87" t="s">
        <v>1950</v>
      </c>
      <c r="H154" s="88"/>
      <c r="I154" s="88">
        <v>31800</v>
      </c>
      <c r="J154" s="88">
        <v>-85673.53</v>
      </c>
    </row>
    <row r="155" spans="1:10" x14ac:dyDescent="0.15">
      <c r="A155" s="85">
        <v>42674</v>
      </c>
      <c r="B155" s="86">
        <v>91</v>
      </c>
      <c r="C155" s="87" t="s">
        <v>2420</v>
      </c>
      <c r="D155" s="87" t="s">
        <v>2421</v>
      </c>
      <c r="E155" s="87" t="s">
        <v>294</v>
      </c>
      <c r="F155" s="87" t="s">
        <v>20</v>
      </c>
      <c r="G155" s="87" t="s">
        <v>1020</v>
      </c>
      <c r="H155" s="88"/>
      <c r="I155" s="88">
        <v>889.7</v>
      </c>
      <c r="J155" s="88">
        <v>-86563.23</v>
      </c>
    </row>
    <row r="156" spans="1:10" x14ac:dyDescent="0.15">
      <c r="A156" s="85">
        <v>42674</v>
      </c>
      <c r="B156" s="86">
        <v>91</v>
      </c>
      <c r="C156" s="87" t="s">
        <v>2422</v>
      </c>
      <c r="D156" s="87" t="s">
        <v>2423</v>
      </c>
      <c r="E156" s="87" t="s">
        <v>118</v>
      </c>
      <c r="F156" s="87" t="s">
        <v>20</v>
      </c>
      <c r="G156" s="87" t="s">
        <v>1020</v>
      </c>
      <c r="H156" s="88"/>
      <c r="I156" s="88">
        <v>487.6</v>
      </c>
      <c r="J156" s="88">
        <v>-87050.83</v>
      </c>
    </row>
    <row r="157" spans="1:10" x14ac:dyDescent="0.15">
      <c r="A157" s="85">
        <v>42674</v>
      </c>
      <c r="B157" s="86">
        <v>91</v>
      </c>
      <c r="C157" s="87" t="s">
        <v>2424</v>
      </c>
      <c r="D157" s="87" t="s">
        <v>2425</v>
      </c>
      <c r="E157" s="87" t="s">
        <v>388</v>
      </c>
      <c r="F157" s="87" t="s">
        <v>20</v>
      </c>
      <c r="G157" s="87" t="s">
        <v>254</v>
      </c>
      <c r="H157" s="88"/>
      <c r="I157" s="88">
        <v>530</v>
      </c>
      <c r="J157" s="88">
        <v>-87580.83</v>
      </c>
    </row>
    <row r="158" spans="1:10" x14ac:dyDescent="0.15">
      <c r="A158" s="85">
        <v>42674</v>
      </c>
      <c r="B158" s="86">
        <v>96</v>
      </c>
      <c r="C158" s="87" t="s">
        <v>2426</v>
      </c>
      <c r="D158" s="87" t="s">
        <v>20</v>
      </c>
      <c r="E158" s="87" t="s">
        <v>2427</v>
      </c>
      <c r="F158" s="87" t="s">
        <v>20</v>
      </c>
      <c r="G158" s="87" t="s">
        <v>251</v>
      </c>
      <c r="H158" s="88"/>
      <c r="I158" s="88">
        <v>13.3</v>
      </c>
      <c r="J158" s="88">
        <v>-87594.13</v>
      </c>
    </row>
    <row r="159" spans="1:10" x14ac:dyDescent="0.15">
      <c r="A159" s="85">
        <v>42674</v>
      </c>
      <c r="B159" s="86">
        <v>96</v>
      </c>
      <c r="C159" s="87" t="s">
        <v>2428</v>
      </c>
      <c r="D159" s="87" t="s">
        <v>20</v>
      </c>
      <c r="E159" s="87" t="s">
        <v>2429</v>
      </c>
      <c r="F159" s="87" t="s">
        <v>20</v>
      </c>
      <c r="G159" s="87" t="s">
        <v>251</v>
      </c>
      <c r="H159" s="88"/>
      <c r="I159" s="88">
        <v>3.01</v>
      </c>
      <c r="J159" s="88">
        <v>-87597.14</v>
      </c>
    </row>
    <row r="160" spans="1:10" x14ac:dyDescent="0.15">
      <c r="A160" s="89">
        <v>42674</v>
      </c>
      <c r="B160" s="91">
        <v>96</v>
      </c>
      <c r="C160" s="92" t="s">
        <v>2430</v>
      </c>
      <c r="D160" s="92" t="s">
        <v>20</v>
      </c>
      <c r="E160" s="92" t="s">
        <v>2431</v>
      </c>
      <c r="F160" s="92" t="s">
        <v>20</v>
      </c>
      <c r="G160" s="92" t="s">
        <v>2439</v>
      </c>
      <c r="H160" s="94">
        <v>300000</v>
      </c>
      <c r="I160" s="94"/>
      <c r="J160" s="94">
        <v>212402.86</v>
      </c>
    </row>
    <row r="161" spans="1:9" ht="12" thickBot="1" x14ac:dyDescent="0.2">
      <c r="A161" s="90"/>
      <c r="B161" s="83"/>
      <c r="C161" s="83"/>
      <c r="D161" s="83"/>
      <c r="E161" s="83"/>
      <c r="F161" s="83"/>
      <c r="H161" s="93">
        <v>525379.83999999997</v>
      </c>
      <c r="I161" s="93">
        <v>2175972.52</v>
      </c>
    </row>
    <row r="162" spans="1:9" ht="12" thickTop="1" x14ac:dyDescent="0.15">
      <c r="A162" s="83"/>
      <c r="B162" s="83"/>
      <c r="C162" s="83"/>
      <c r="D162" s="83"/>
      <c r="E162" s="83"/>
      <c r="F162" s="83"/>
      <c r="H162" s="83"/>
    </row>
    <row r="163" spans="1:9" x14ac:dyDescent="0.15">
      <c r="I163" s="11">
        <f>SUBTOTAL(9,I6:I160)</f>
        <v>2155880.6699999995</v>
      </c>
    </row>
  </sheetData>
  <autoFilter ref="A4:J161"/>
  <mergeCells count="3">
    <mergeCell ref="A1:J1"/>
    <mergeCell ref="A2:J2"/>
    <mergeCell ref="A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opLeftCell="A16" workbookViewId="0">
      <selection activeCell="E31" sqref="E3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75" bestFit="1" customWidth="1"/>
    <col min="4" max="4" width="10.625" bestFit="1" customWidth="1"/>
    <col min="5" max="5" width="37.375" bestFit="1" customWidth="1"/>
    <col min="6" max="6" width="37.75" bestFit="1" customWidth="1"/>
    <col min="7" max="7" width="9.875" style="97" customWidth="1"/>
    <col min="8" max="8" width="14.25" customWidth="1"/>
    <col min="9" max="9" width="11.125" style="11" bestFit="1" customWidth="1"/>
    <col min="10" max="10" width="11.3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2455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5.5" customHeight="1" thickBot="1" x14ac:dyDescent="0.2">
      <c r="A4" s="98" t="s">
        <v>3</v>
      </c>
      <c r="B4" s="98" t="s">
        <v>4</v>
      </c>
      <c r="C4" s="98" t="s">
        <v>5</v>
      </c>
      <c r="D4" s="98" t="s">
        <v>6</v>
      </c>
      <c r="E4" s="98" t="s">
        <v>7</v>
      </c>
      <c r="F4" s="98" t="s">
        <v>8</v>
      </c>
      <c r="G4" s="98"/>
      <c r="H4" s="98" t="s">
        <v>9</v>
      </c>
      <c r="I4" s="10" t="s">
        <v>10</v>
      </c>
      <c r="J4" s="98" t="s">
        <v>11</v>
      </c>
    </row>
    <row r="5" spans="1:10" ht="12" thickTop="1" x14ac:dyDescent="0.15">
      <c r="A5" s="99"/>
      <c r="B5" s="100"/>
      <c r="C5" s="101"/>
      <c r="D5" s="101"/>
      <c r="E5" s="101" t="s">
        <v>12</v>
      </c>
      <c r="F5" s="101"/>
      <c r="G5" s="101"/>
      <c r="H5" s="102"/>
      <c r="I5" s="102"/>
      <c r="J5" s="102">
        <v>212402.86</v>
      </c>
    </row>
    <row r="6" spans="1:10" x14ac:dyDescent="0.15">
      <c r="A6" s="99">
        <v>42675</v>
      </c>
      <c r="B6" s="100">
        <v>101</v>
      </c>
      <c r="C6" s="101" t="s">
        <v>2456</v>
      </c>
      <c r="D6" s="101" t="s">
        <v>2624</v>
      </c>
      <c r="E6" s="101" t="s">
        <v>15</v>
      </c>
      <c r="F6" s="101" t="s">
        <v>16</v>
      </c>
      <c r="G6" s="101" t="s">
        <v>285</v>
      </c>
      <c r="H6" s="102"/>
      <c r="I6" s="102">
        <v>10667.84</v>
      </c>
      <c r="J6" s="102">
        <v>201735.02</v>
      </c>
    </row>
    <row r="7" spans="1:10" x14ac:dyDescent="0.15">
      <c r="A7" s="99">
        <v>42675</v>
      </c>
      <c r="B7" s="100">
        <v>101</v>
      </c>
      <c r="C7" s="101" t="s">
        <v>2457</v>
      </c>
      <c r="D7" s="101" t="s">
        <v>2403</v>
      </c>
      <c r="E7" s="101" t="s">
        <v>19</v>
      </c>
      <c r="F7" s="101" t="s">
        <v>20</v>
      </c>
      <c r="G7" s="101" t="s">
        <v>249</v>
      </c>
      <c r="H7" s="102"/>
      <c r="I7" s="102">
        <v>170</v>
      </c>
      <c r="J7" s="102">
        <v>201565.02</v>
      </c>
    </row>
    <row r="8" spans="1:10" x14ac:dyDescent="0.15">
      <c r="A8" s="99">
        <v>42675</v>
      </c>
      <c r="B8" s="100">
        <v>101</v>
      </c>
      <c r="C8" s="101" t="s">
        <v>2458</v>
      </c>
      <c r="D8" s="101" t="s">
        <v>2405</v>
      </c>
      <c r="E8" s="101" t="s">
        <v>23</v>
      </c>
      <c r="F8" s="101" t="s">
        <v>20</v>
      </c>
      <c r="G8" s="101" t="s">
        <v>250</v>
      </c>
      <c r="H8" s="102"/>
      <c r="I8" s="102">
        <v>253</v>
      </c>
      <c r="J8" s="102">
        <v>201312.02</v>
      </c>
    </row>
    <row r="9" spans="1:10" x14ac:dyDescent="0.15">
      <c r="A9" s="99">
        <v>42675</v>
      </c>
      <c r="B9" s="100">
        <v>101</v>
      </c>
      <c r="C9" s="101" t="s">
        <v>2459</v>
      </c>
      <c r="D9" s="101" t="s">
        <v>2625</v>
      </c>
      <c r="E9" s="101" t="s">
        <v>956</v>
      </c>
      <c r="F9" s="101" t="s">
        <v>20</v>
      </c>
      <c r="G9" s="101" t="s">
        <v>254</v>
      </c>
      <c r="H9" s="102"/>
      <c r="I9" s="102">
        <v>4200.67</v>
      </c>
      <c r="J9" s="102">
        <v>197111.35</v>
      </c>
    </row>
    <row r="10" spans="1:10" x14ac:dyDescent="0.15">
      <c r="A10" s="99">
        <v>42677</v>
      </c>
      <c r="B10" s="100">
        <v>101</v>
      </c>
      <c r="C10" s="101" t="s">
        <v>2460</v>
      </c>
      <c r="D10" s="101" t="s">
        <v>2626</v>
      </c>
      <c r="E10" s="101" t="s">
        <v>956</v>
      </c>
      <c r="F10" s="101" t="s">
        <v>20</v>
      </c>
      <c r="G10" s="101" t="s">
        <v>254</v>
      </c>
      <c r="H10" s="102"/>
      <c r="I10" s="102">
        <v>3299.33</v>
      </c>
      <c r="J10" s="102">
        <v>193812.02</v>
      </c>
    </row>
    <row r="11" spans="1:10" x14ac:dyDescent="0.15">
      <c r="A11" s="99">
        <v>42677</v>
      </c>
      <c r="B11" s="100">
        <v>101</v>
      </c>
      <c r="C11" s="101" t="s">
        <v>2461</v>
      </c>
      <c r="D11" s="101" t="s">
        <v>2627</v>
      </c>
      <c r="E11" s="101" t="s">
        <v>1765</v>
      </c>
      <c r="F11" s="101" t="s">
        <v>20</v>
      </c>
      <c r="G11" s="101" t="s">
        <v>254</v>
      </c>
      <c r="H11" s="102"/>
      <c r="I11" s="102">
        <v>18704.34</v>
      </c>
      <c r="J11" s="102">
        <v>175107.68</v>
      </c>
    </row>
    <row r="12" spans="1:10" x14ac:dyDescent="0.15">
      <c r="A12" s="99">
        <v>42678</v>
      </c>
      <c r="B12" s="100">
        <v>101</v>
      </c>
      <c r="C12" s="101" t="s">
        <v>2462</v>
      </c>
      <c r="D12" s="101" t="s">
        <v>2407</v>
      </c>
      <c r="E12" s="101" t="s">
        <v>388</v>
      </c>
      <c r="F12" s="101" t="s">
        <v>20</v>
      </c>
      <c r="G12" s="101" t="s">
        <v>254</v>
      </c>
      <c r="H12" s="102"/>
      <c r="I12" s="102">
        <v>1978</v>
      </c>
      <c r="J12" s="102">
        <v>173129.68</v>
      </c>
    </row>
    <row r="13" spans="1:10" x14ac:dyDescent="0.15">
      <c r="A13" s="99">
        <v>42678</v>
      </c>
      <c r="B13" s="100">
        <v>101</v>
      </c>
      <c r="C13" s="101" t="s">
        <v>2463</v>
      </c>
      <c r="D13" s="101" t="s">
        <v>2410</v>
      </c>
      <c r="E13" s="101" t="s">
        <v>595</v>
      </c>
      <c r="F13" s="101" t="s">
        <v>20</v>
      </c>
      <c r="G13" s="101" t="s">
        <v>2451</v>
      </c>
      <c r="H13" s="102"/>
      <c r="I13" s="102">
        <v>4750</v>
      </c>
      <c r="J13" s="102">
        <v>168379.68</v>
      </c>
    </row>
    <row r="14" spans="1:10" x14ac:dyDescent="0.15">
      <c r="A14" s="99">
        <v>42678</v>
      </c>
      <c r="B14" s="100">
        <v>101</v>
      </c>
      <c r="C14" s="101" t="s">
        <v>2464</v>
      </c>
      <c r="D14" s="101" t="s">
        <v>2465</v>
      </c>
      <c r="E14" s="101" t="s">
        <v>60</v>
      </c>
      <c r="F14" s="101" t="s">
        <v>20</v>
      </c>
      <c r="G14" s="101" t="s">
        <v>254</v>
      </c>
      <c r="H14" s="102"/>
      <c r="I14" s="102">
        <v>2000</v>
      </c>
      <c r="J14" s="102">
        <v>166379.68</v>
      </c>
    </row>
    <row r="15" spans="1:10" x14ac:dyDescent="0.15">
      <c r="A15" s="99">
        <v>42678</v>
      </c>
      <c r="B15" s="100">
        <v>101</v>
      </c>
      <c r="C15" s="101" t="s">
        <v>2466</v>
      </c>
      <c r="D15" s="101" t="s">
        <v>2467</v>
      </c>
      <c r="E15" s="101" t="s">
        <v>487</v>
      </c>
      <c r="G15" s="101" t="s">
        <v>577</v>
      </c>
      <c r="H15" s="102"/>
      <c r="I15" s="102">
        <f>1140+205.14</f>
        <v>1345.1399999999999</v>
      </c>
      <c r="J15" s="102">
        <v>163529.07999999999</v>
      </c>
    </row>
    <row r="16" spans="1:10" s="97" customFormat="1" x14ac:dyDescent="0.15">
      <c r="A16" s="99"/>
      <c r="B16" s="100"/>
      <c r="C16" s="101"/>
      <c r="D16" s="101"/>
      <c r="E16" s="101" t="s">
        <v>2408</v>
      </c>
      <c r="F16" s="101"/>
      <c r="G16" s="101" t="s">
        <v>1578</v>
      </c>
      <c r="H16" s="102"/>
      <c r="I16" s="102">
        <f>752.73+752.73</f>
        <v>1505.46</v>
      </c>
      <c r="J16" s="102"/>
    </row>
    <row r="17" spans="1:10" x14ac:dyDescent="0.15">
      <c r="A17" s="99">
        <v>42678</v>
      </c>
      <c r="B17" s="100">
        <v>101</v>
      </c>
      <c r="C17" s="101" t="s">
        <v>2468</v>
      </c>
      <c r="D17" s="101" t="s">
        <v>2469</v>
      </c>
      <c r="E17" s="101" t="s">
        <v>148</v>
      </c>
      <c r="F17" s="101" t="s">
        <v>20</v>
      </c>
      <c r="G17" s="101" t="s">
        <v>254</v>
      </c>
      <c r="H17" s="102"/>
      <c r="I17" s="102">
        <v>90</v>
      </c>
      <c r="J17" s="102">
        <v>163439.07999999999</v>
      </c>
    </row>
    <row r="18" spans="1:10" x14ac:dyDescent="0.15">
      <c r="A18" s="99">
        <v>42678</v>
      </c>
      <c r="B18" s="100">
        <v>101</v>
      </c>
      <c r="C18" s="101" t="s">
        <v>2470</v>
      </c>
      <c r="D18" s="101" t="s">
        <v>2471</v>
      </c>
      <c r="E18" s="101" t="s">
        <v>148</v>
      </c>
      <c r="F18" s="101" t="s">
        <v>20</v>
      </c>
      <c r="G18" s="101" t="s">
        <v>254</v>
      </c>
      <c r="H18" s="102"/>
      <c r="I18" s="102">
        <v>180</v>
      </c>
      <c r="J18" s="102">
        <v>163259.07999999999</v>
      </c>
    </row>
    <row r="19" spans="1:10" x14ac:dyDescent="0.15">
      <c r="A19" s="99">
        <v>42689</v>
      </c>
      <c r="B19" s="100">
        <v>101</v>
      </c>
      <c r="C19" s="101" t="s">
        <v>2472</v>
      </c>
      <c r="D19" s="101" t="s">
        <v>2473</v>
      </c>
      <c r="E19" s="101" t="s">
        <v>209</v>
      </c>
      <c r="F19" s="101" t="s">
        <v>20</v>
      </c>
      <c r="G19" s="101" t="s">
        <v>1026</v>
      </c>
      <c r="H19" s="102"/>
      <c r="I19" s="102">
        <v>8255.2800000000007</v>
      </c>
      <c r="J19" s="102">
        <v>155003.79999999999</v>
      </c>
    </row>
    <row r="20" spans="1:10" x14ac:dyDescent="0.15">
      <c r="A20" s="99">
        <v>42689</v>
      </c>
      <c r="B20" s="100">
        <v>101</v>
      </c>
      <c r="C20" s="101" t="s">
        <v>2474</v>
      </c>
      <c r="D20" s="101" t="s">
        <v>2475</v>
      </c>
      <c r="E20" s="101" t="s">
        <v>2476</v>
      </c>
      <c r="F20" s="101" t="s">
        <v>20</v>
      </c>
      <c r="G20" s="101" t="s">
        <v>2643</v>
      </c>
      <c r="H20" s="102"/>
      <c r="I20" s="102">
        <v>583</v>
      </c>
      <c r="J20" s="102">
        <v>154420.79999999999</v>
      </c>
    </row>
    <row r="21" spans="1:10" x14ac:dyDescent="0.15">
      <c r="A21" s="99">
        <v>42689</v>
      </c>
      <c r="B21" s="100">
        <v>101</v>
      </c>
      <c r="C21" s="101" t="s">
        <v>2477</v>
      </c>
      <c r="D21" s="101" t="s">
        <v>2478</v>
      </c>
      <c r="E21" s="101" t="s">
        <v>139</v>
      </c>
      <c r="F21" s="101" t="s">
        <v>20</v>
      </c>
      <c r="G21" s="101" t="s">
        <v>265</v>
      </c>
      <c r="H21" s="102"/>
      <c r="I21" s="102">
        <v>738.35</v>
      </c>
      <c r="J21" s="102">
        <v>153682.45000000001</v>
      </c>
    </row>
    <row r="22" spans="1:10" x14ac:dyDescent="0.15">
      <c r="A22" s="99">
        <v>42689</v>
      </c>
      <c r="B22" s="100">
        <v>101</v>
      </c>
      <c r="C22" s="101" t="s">
        <v>2479</v>
      </c>
      <c r="D22" s="101" t="s">
        <v>2480</v>
      </c>
      <c r="E22" s="101" t="s">
        <v>142</v>
      </c>
      <c r="F22" s="101" t="s">
        <v>20</v>
      </c>
      <c r="G22" s="101" t="s">
        <v>265</v>
      </c>
      <c r="H22" s="102"/>
      <c r="I22" s="102">
        <v>1020.1</v>
      </c>
      <c r="J22" s="102">
        <v>152662.35</v>
      </c>
    </row>
    <row r="23" spans="1:10" x14ac:dyDescent="0.15">
      <c r="A23" s="99">
        <v>42689</v>
      </c>
      <c r="B23" s="100">
        <v>101</v>
      </c>
      <c r="C23" s="101" t="s">
        <v>2481</v>
      </c>
      <c r="D23" s="101" t="s">
        <v>2482</v>
      </c>
      <c r="E23" s="101" t="s">
        <v>142</v>
      </c>
      <c r="F23" s="101" t="s">
        <v>20</v>
      </c>
      <c r="G23" s="101" t="s">
        <v>265</v>
      </c>
      <c r="H23" s="102"/>
      <c r="I23" s="102">
        <v>12.2</v>
      </c>
      <c r="J23" s="102">
        <v>152650.15</v>
      </c>
    </row>
    <row r="24" spans="1:10" x14ac:dyDescent="0.15">
      <c r="A24" s="99">
        <v>42689</v>
      </c>
      <c r="B24" s="100">
        <v>101</v>
      </c>
      <c r="C24" s="101" t="s">
        <v>2483</v>
      </c>
      <c r="D24" s="101" t="s">
        <v>2484</v>
      </c>
      <c r="E24" s="101" t="s">
        <v>465</v>
      </c>
      <c r="F24" s="101" t="s">
        <v>20</v>
      </c>
      <c r="G24" s="101" t="s">
        <v>268</v>
      </c>
      <c r="H24" s="102"/>
      <c r="I24" s="102">
        <v>1665</v>
      </c>
      <c r="J24" s="102">
        <v>150985.15</v>
      </c>
    </row>
    <row r="25" spans="1:10" x14ac:dyDescent="0.15">
      <c r="A25" s="99">
        <v>42689</v>
      </c>
      <c r="B25" s="100">
        <v>101</v>
      </c>
      <c r="C25" s="101" t="s">
        <v>2485</v>
      </c>
      <c r="D25" s="101" t="s">
        <v>2628</v>
      </c>
      <c r="E25" s="101" t="s">
        <v>219</v>
      </c>
      <c r="F25" s="101" t="s">
        <v>20</v>
      </c>
      <c r="G25" s="101" t="s">
        <v>254</v>
      </c>
      <c r="H25" s="102"/>
      <c r="I25" s="102">
        <v>10443.06</v>
      </c>
      <c r="J25" s="102">
        <v>140542.09</v>
      </c>
    </row>
    <row r="26" spans="1:10" x14ac:dyDescent="0.15">
      <c r="A26" s="99">
        <v>42689</v>
      </c>
      <c r="B26" s="100">
        <v>101</v>
      </c>
      <c r="C26" s="101" t="s">
        <v>2486</v>
      </c>
      <c r="D26" s="101" t="s">
        <v>2629</v>
      </c>
      <c r="E26" s="101" t="s">
        <v>101</v>
      </c>
      <c r="F26" s="101" t="s">
        <v>20</v>
      </c>
      <c r="G26" s="101" t="s">
        <v>788</v>
      </c>
      <c r="H26" s="102"/>
      <c r="I26" s="11">
        <v>20000</v>
      </c>
      <c r="J26" s="102">
        <v>120542.09</v>
      </c>
    </row>
    <row r="27" spans="1:10" x14ac:dyDescent="0.15">
      <c r="A27" s="99">
        <v>42689</v>
      </c>
      <c r="B27" s="100">
        <v>106</v>
      </c>
      <c r="C27" s="101" t="s">
        <v>2487</v>
      </c>
      <c r="D27" s="101" t="s">
        <v>20</v>
      </c>
      <c r="E27" s="101" t="s">
        <v>2488</v>
      </c>
      <c r="F27" s="101" t="s">
        <v>20</v>
      </c>
      <c r="G27" s="101" t="s">
        <v>252</v>
      </c>
      <c r="H27" s="102">
        <v>800</v>
      </c>
      <c r="I27" s="102"/>
      <c r="J27" s="102">
        <v>121342.09</v>
      </c>
    </row>
    <row r="28" spans="1:10" x14ac:dyDescent="0.15">
      <c r="A28" s="99">
        <v>42695</v>
      </c>
      <c r="B28" s="100">
        <v>101</v>
      </c>
      <c r="C28" s="101" t="s">
        <v>2489</v>
      </c>
      <c r="D28" s="101" t="s">
        <v>2490</v>
      </c>
      <c r="E28" s="101" t="s">
        <v>595</v>
      </c>
      <c r="F28" s="101" t="s">
        <v>2491</v>
      </c>
      <c r="G28" s="101" t="s">
        <v>2451</v>
      </c>
      <c r="H28" s="102"/>
      <c r="I28" s="102">
        <v>1300</v>
      </c>
      <c r="J28" s="102">
        <v>120042.09</v>
      </c>
    </row>
    <row r="29" spans="1:10" x14ac:dyDescent="0.15">
      <c r="A29" s="99">
        <v>42695</v>
      </c>
      <c r="B29" s="100">
        <v>101</v>
      </c>
      <c r="C29" s="101" t="s">
        <v>2492</v>
      </c>
      <c r="D29" s="101" t="s">
        <v>2493</v>
      </c>
      <c r="E29" s="101" t="s">
        <v>2494</v>
      </c>
      <c r="F29" s="101" t="s">
        <v>20</v>
      </c>
      <c r="G29" s="101" t="s">
        <v>254</v>
      </c>
      <c r="H29" s="102"/>
      <c r="I29" s="102">
        <v>2215.4</v>
      </c>
      <c r="J29" s="102">
        <v>117826.69</v>
      </c>
    </row>
    <row r="30" spans="1:10" x14ac:dyDescent="0.15">
      <c r="A30" s="99">
        <v>42695</v>
      </c>
      <c r="B30" s="100">
        <v>101</v>
      </c>
      <c r="C30" s="101" t="s">
        <v>2495</v>
      </c>
      <c r="D30" s="101" t="s">
        <v>2496</v>
      </c>
      <c r="E30" s="101" t="s">
        <v>420</v>
      </c>
      <c r="G30" s="101" t="s">
        <v>421</v>
      </c>
      <c r="H30" s="102"/>
      <c r="I30" s="102">
        <f>96+36+31.2+62.4</f>
        <v>225.6</v>
      </c>
      <c r="J30" s="102">
        <v>117538.69</v>
      </c>
    </row>
    <row r="31" spans="1:10" s="97" customFormat="1" x14ac:dyDescent="0.15">
      <c r="A31" s="99"/>
      <c r="B31" s="100"/>
      <c r="C31" s="101"/>
      <c r="D31" s="101"/>
      <c r="E31" s="101" t="s">
        <v>436</v>
      </c>
      <c r="F31" s="101"/>
      <c r="G31" s="101" t="s">
        <v>1017</v>
      </c>
      <c r="H31" s="102"/>
      <c r="I31" s="102">
        <v>62.4</v>
      </c>
      <c r="J31" s="102"/>
    </row>
    <row r="32" spans="1:10" x14ac:dyDescent="0.15">
      <c r="A32" s="99">
        <v>42695</v>
      </c>
      <c r="B32" s="100">
        <v>101</v>
      </c>
      <c r="C32" s="101" t="s">
        <v>2497</v>
      </c>
      <c r="D32" s="101" t="s">
        <v>2498</v>
      </c>
      <c r="E32" s="101" t="s">
        <v>1765</v>
      </c>
      <c r="F32" s="101" t="s">
        <v>20</v>
      </c>
      <c r="G32" s="101" t="s">
        <v>254</v>
      </c>
      <c r="H32" s="102"/>
      <c r="I32" s="102">
        <v>700</v>
      </c>
      <c r="J32" s="102">
        <v>116838.69</v>
      </c>
    </row>
    <row r="33" spans="1:10" x14ac:dyDescent="0.15">
      <c r="A33" s="99">
        <v>42695</v>
      </c>
      <c r="B33" s="100">
        <v>101</v>
      </c>
      <c r="C33" s="101" t="s">
        <v>2499</v>
      </c>
      <c r="D33" s="101" t="s">
        <v>2500</v>
      </c>
      <c r="E33" s="101" t="s">
        <v>2501</v>
      </c>
      <c r="G33" s="101" t="s">
        <v>1578</v>
      </c>
      <c r="H33" s="102"/>
      <c r="I33" s="102">
        <v>1735.83</v>
      </c>
      <c r="J33" s="102">
        <v>114540.86</v>
      </c>
    </row>
    <row r="34" spans="1:10" s="97" customFormat="1" x14ac:dyDescent="0.15">
      <c r="A34" s="99"/>
      <c r="B34" s="100"/>
      <c r="C34" s="101"/>
      <c r="D34" s="101"/>
      <c r="E34" s="101" t="s">
        <v>219</v>
      </c>
      <c r="F34" s="101"/>
      <c r="G34" s="101" t="s">
        <v>254</v>
      </c>
      <c r="H34" s="102"/>
      <c r="I34" s="102">
        <f>530.19+31.81</f>
        <v>562</v>
      </c>
      <c r="J34" s="102"/>
    </row>
    <row r="35" spans="1:10" x14ac:dyDescent="0.15">
      <c r="A35" s="99">
        <v>42695</v>
      </c>
      <c r="B35" s="100">
        <v>101</v>
      </c>
      <c r="C35" s="101" t="s">
        <v>2502</v>
      </c>
      <c r="D35" s="101" t="s">
        <v>2503</v>
      </c>
      <c r="E35" s="101" t="s">
        <v>128</v>
      </c>
      <c r="F35" s="101" t="s">
        <v>20</v>
      </c>
      <c r="G35" s="101" t="s">
        <v>264</v>
      </c>
      <c r="H35" s="102"/>
      <c r="I35" s="102">
        <v>209.62</v>
      </c>
      <c r="J35" s="102">
        <v>114331.24</v>
      </c>
    </row>
    <row r="36" spans="1:10" x14ac:dyDescent="0.15">
      <c r="A36" s="99">
        <v>42695</v>
      </c>
      <c r="B36" s="100">
        <v>101</v>
      </c>
      <c r="C36" s="101" t="s">
        <v>2504</v>
      </c>
      <c r="D36" s="101" t="s">
        <v>2505</v>
      </c>
      <c r="E36" s="101" t="s">
        <v>2476</v>
      </c>
      <c r="F36" s="101" t="s">
        <v>20</v>
      </c>
      <c r="G36" s="101" t="s">
        <v>2643</v>
      </c>
      <c r="H36" s="102"/>
      <c r="I36" s="102">
        <v>2777.2</v>
      </c>
      <c r="J36" s="102">
        <v>111554.04</v>
      </c>
    </row>
    <row r="37" spans="1:10" x14ac:dyDescent="0.15">
      <c r="A37" s="99">
        <v>42695</v>
      </c>
      <c r="B37" s="100">
        <v>101</v>
      </c>
      <c r="C37" s="101" t="s">
        <v>2506</v>
      </c>
      <c r="D37" s="101" t="s">
        <v>2507</v>
      </c>
      <c r="E37" s="101" t="s">
        <v>1061</v>
      </c>
      <c r="F37" s="101" t="s">
        <v>20</v>
      </c>
      <c r="G37" s="101" t="s">
        <v>1320</v>
      </c>
      <c r="H37" s="102"/>
      <c r="I37" s="102">
        <v>2693.48</v>
      </c>
      <c r="J37" s="102">
        <v>108860.56</v>
      </c>
    </row>
    <row r="38" spans="1:10" x14ac:dyDescent="0.15">
      <c r="A38" s="99">
        <v>42695</v>
      </c>
      <c r="B38" s="100">
        <v>101</v>
      </c>
      <c r="C38" s="101" t="s">
        <v>2508</v>
      </c>
      <c r="D38" s="101" t="s">
        <v>2509</v>
      </c>
      <c r="E38" s="101" t="s">
        <v>356</v>
      </c>
      <c r="G38" s="101" t="s">
        <v>789</v>
      </c>
      <c r="H38" s="102"/>
      <c r="I38" s="102">
        <f>320+19.2</f>
        <v>339.2</v>
      </c>
      <c r="J38" s="102">
        <v>108224.56</v>
      </c>
    </row>
    <row r="39" spans="1:10" s="97" customFormat="1" x14ac:dyDescent="0.15">
      <c r="A39" s="99"/>
      <c r="B39" s="100"/>
      <c r="C39" s="101"/>
      <c r="D39" s="101"/>
      <c r="E39" s="101" t="s">
        <v>384</v>
      </c>
      <c r="F39" s="101"/>
      <c r="G39" s="101" t="s">
        <v>385</v>
      </c>
      <c r="H39" s="102"/>
      <c r="I39" s="102">
        <f>280+16.8</f>
        <v>296.8</v>
      </c>
      <c r="J39" s="102"/>
    </row>
    <row r="40" spans="1:10" x14ac:dyDescent="0.15">
      <c r="A40" s="99">
        <v>42695</v>
      </c>
      <c r="B40" s="100">
        <v>101</v>
      </c>
      <c r="C40" s="101" t="s">
        <v>2510</v>
      </c>
      <c r="D40" s="101" t="s">
        <v>2511</v>
      </c>
      <c r="E40" s="101" t="s">
        <v>2494</v>
      </c>
      <c r="F40" s="101" t="s">
        <v>20</v>
      </c>
      <c r="G40" s="101" t="s">
        <v>254</v>
      </c>
      <c r="H40" s="102"/>
      <c r="I40" s="102">
        <v>6825</v>
      </c>
      <c r="J40" s="102">
        <v>101399.56</v>
      </c>
    </row>
    <row r="41" spans="1:10" x14ac:dyDescent="0.15">
      <c r="A41" s="99">
        <v>42695</v>
      </c>
      <c r="B41" s="100">
        <v>101</v>
      </c>
      <c r="C41" s="101" t="s">
        <v>2512</v>
      </c>
      <c r="D41" s="101" t="s">
        <v>2513</v>
      </c>
      <c r="E41" s="101" t="s">
        <v>2514</v>
      </c>
      <c r="F41" s="101" t="s">
        <v>20</v>
      </c>
      <c r="G41" s="101" t="s">
        <v>255</v>
      </c>
      <c r="H41" s="102"/>
      <c r="I41" s="102">
        <v>6105.6</v>
      </c>
      <c r="J41" s="102">
        <v>95293.96</v>
      </c>
    </row>
    <row r="42" spans="1:10" x14ac:dyDescent="0.15">
      <c r="A42" s="99">
        <v>42695</v>
      </c>
      <c r="B42" s="100">
        <v>101</v>
      </c>
      <c r="C42" s="101" t="s">
        <v>2515</v>
      </c>
      <c r="D42" s="101" t="s">
        <v>2516</v>
      </c>
      <c r="E42" s="101" t="s">
        <v>60</v>
      </c>
      <c r="F42" s="101" t="s">
        <v>20</v>
      </c>
      <c r="G42" s="101" t="s">
        <v>254</v>
      </c>
      <c r="H42" s="102"/>
      <c r="I42" s="102">
        <v>360</v>
      </c>
      <c r="J42" s="102">
        <v>94933.96</v>
      </c>
    </row>
    <row r="43" spans="1:10" x14ac:dyDescent="0.15">
      <c r="A43" s="99">
        <v>42695</v>
      </c>
      <c r="B43" s="100">
        <v>101</v>
      </c>
      <c r="C43" s="101" t="s">
        <v>2517</v>
      </c>
      <c r="D43" s="101" t="s">
        <v>2518</v>
      </c>
      <c r="E43" s="101" t="s">
        <v>148</v>
      </c>
      <c r="F43" s="101" t="s">
        <v>20</v>
      </c>
      <c r="G43" s="101" t="s">
        <v>254</v>
      </c>
      <c r="H43" s="102"/>
      <c r="I43" s="102">
        <v>270</v>
      </c>
      <c r="J43" s="102">
        <v>94663.96</v>
      </c>
    </row>
    <row r="44" spans="1:10" x14ac:dyDescent="0.15">
      <c r="A44" s="99">
        <v>42696</v>
      </c>
      <c r="B44" s="100">
        <v>101</v>
      </c>
      <c r="C44" s="101" t="s">
        <v>2519</v>
      </c>
      <c r="D44" s="101" t="s">
        <v>2520</v>
      </c>
      <c r="E44" s="101" t="s">
        <v>1246</v>
      </c>
      <c r="F44" s="101" t="s">
        <v>20</v>
      </c>
      <c r="G44" s="101" t="s">
        <v>1578</v>
      </c>
      <c r="H44" s="102"/>
      <c r="I44" s="102">
        <v>915</v>
      </c>
      <c r="J44" s="102">
        <v>93748.96</v>
      </c>
    </row>
    <row r="45" spans="1:10" x14ac:dyDescent="0.15">
      <c r="A45" s="99">
        <v>42696</v>
      </c>
      <c r="B45" s="100">
        <v>101</v>
      </c>
      <c r="C45" s="101" t="s">
        <v>2521</v>
      </c>
      <c r="D45" s="101" t="s">
        <v>2522</v>
      </c>
      <c r="E45" s="101" t="s">
        <v>113</v>
      </c>
      <c r="F45" s="101" t="s">
        <v>20</v>
      </c>
      <c r="G45" s="101" t="s">
        <v>261</v>
      </c>
      <c r="H45" s="102"/>
      <c r="I45" s="102">
        <v>3922</v>
      </c>
      <c r="J45" s="102">
        <v>89826.96</v>
      </c>
    </row>
    <row r="46" spans="1:10" x14ac:dyDescent="0.15">
      <c r="A46" s="99">
        <v>42696</v>
      </c>
      <c r="B46" s="100">
        <v>101</v>
      </c>
      <c r="C46" s="101" t="s">
        <v>2523</v>
      </c>
      <c r="D46" s="101" t="s">
        <v>2524</v>
      </c>
      <c r="E46" s="101" t="s">
        <v>1186</v>
      </c>
      <c r="F46" s="101" t="s">
        <v>20</v>
      </c>
      <c r="G46" s="101" t="s">
        <v>421</v>
      </c>
      <c r="H46" s="102"/>
      <c r="I46" s="102">
        <v>75.8</v>
      </c>
      <c r="J46" s="102">
        <v>89751.16</v>
      </c>
    </row>
    <row r="47" spans="1:10" x14ac:dyDescent="0.15">
      <c r="A47" s="99">
        <v>42696</v>
      </c>
      <c r="B47" s="100">
        <v>101</v>
      </c>
      <c r="C47" s="101" t="s">
        <v>2525</v>
      </c>
      <c r="D47" s="101" t="s">
        <v>2526</v>
      </c>
      <c r="E47" s="101" t="s">
        <v>108</v>
      </c>
      <c r="F47" s="101" t="s">
        <v>20</v>
      </c>
      <c r="G47" s="101" t="s">
        <v>421</v>
      </c>
      <c r="H47" s="102"/>
      <c r="I47" s="102">
        <v>5.6</v>
      </c>
      <c r="J47" s="102">
        <v>89745.56</v>
      </c>
    </row>
    <row r="48" spans="1:10" x14ac:dyDescent="0.15">
      <c r="A48" s="99">
        <v>42696</v>
      </c>
      <c r="B48" s="100">
        <v>101</v>
      </c>
      <c r="C48" s="101" t="s">
        <v>2527</v>
      </c>
      <c r="D48" s="101" t="s">
        <v>2528</v>
      </c>
      <c r="E48" s="101" t="s">
        <v>209</v>
      </c>
      <c r="F48" s="101" t="s">
        <v>20</v>
      </c>
      <c r="G48" s="101" t="s">
        <v>1026</v>
      </c>
      <c r="H48" s="102"/>
      <c r="I48" s="102">
        <v>254.4</v>
      </c>
      <c r="J48" s="102">
        <v>89491.16</v>
      </c>
    </row>
    <row r="49" spans="1:10" x14ac:dyDescent="0.15">
      <c r="A49" s="99">
        <v>42696</v>
      </c>
      <c r="B49" s="100">
        <v>101</v>
      </c>
      <c r="C49" s="101" t="s">
        <v>2529</v>
      </c>
      <c r="D49" s="101" t="s">
        <v>2530</v>
      </c>
      <c r="E49" s="101" t="s">
        <v>113</v>
      </c>
      <c r="F49" s="101" t="s">
        <v>20</v>
      </c>
      <c r="G49" s="101" t="s">
        <v>261</v>
      </c>
      <c r="H49" s="102"/>
      <c r="I49" s="102">
        <v>2000</v>
      </c>
      <c r="J49" s="102">
        <v>87491.16</v>
      </c>
    </row>
    <row r="50" spans="1:10" x14ac:dyDescent="0.15">
      <c r="A50" s="99">
        <v>42696</v>
      </c>
      <c r="B50" s="100">
        <v>101</v>
      </c>
      <c r="C50" s="101" t="s">
        <v>2531</v>
      </c>
      <c r="D50" s="101" t="s">
        <v>2532</v>
      </c>
      <c r="E50" s="101" t="s">
        <v>60</v>
      </c>
      <c r="F50" s="101" t="s">
        <v>20</v>
      </c>
      <c r="G50" s="101" t="s">
        <v>254</v>
      </c>
      <c r="H50" s="102"/>
      <c r="I50" s="102">
        <v>2000</v>
      </c>
      <c r="J50" s="102">
        <v>85491.16</v>
      </c>
    </row>
    <row r="51" spans="1:10" x14ac:dyDescent="0.15">
      <c r="A51" s="99">
        <v>42696</v>
      </c>
      <c r="B51" s="100">
        <v>101</v>
      </c>
      <c r="C51" s="101" t="s">
        <v>2533</v>
      </c>
      <c r="D51" s="101" t="s">
        <v>2534</v>
      </c>
      <c r="E51" s="101" t="s">
        <v>2257</v>
      </c>
      <c r="F51" s="101" t="s">
        <v>20</v>
      </c>
      <c r="G51" s="101" t="s">
        <v>256</v>
      </c>
      <c r="H51" s="102"/>
      <c r="I51" s="102">
        <v>3646.4</v>
      </c>
      <c r="J51" s="102">
        <v>81844.759999999995</v>
      </c>
    </row>
    <row r="52" spans="1:10" x14ac:dyDescent="0.15">
      <c r="A52" s="99">
        <v>42696</v>
      </c>
      <c r="B52" s="100">
        <v>101</v>
      </c>
      <c r="C52" s="101" t="s">
        <v>2535</v>
      </c>
      <c r="D52" s="101" t="s">
        <v>2536</v>
      </c>
      <c r="E52" s="101" t="s">
        <v>1466</v>
      </c>
      <c r="F52" s="101" t="s">
        <v>20</v>
      </c>
      <c r="G52" s="101" t="s">
        <v>255</v>
      </c>
      <c r="H52" s="102"/>
      <c r="I52" s="102">
        <v>5022.28</v>
      </c>
      <c r="J52" s="102">
        <v>76822.48</v>
      </c>
    </row>
    <row r="53" spans="1:10" x14ac:dyDescent="0.15">
      <c r="A53" s="99">
        <v>42696</v>
      </c>
      <c r="B53" s="100">
        <v>101</v>
      </c>
      <c r="C53" s="101" t="s">
        <v>2537</v>
      </c>
      <c r="D53" s="101" t="s">
        <v>2538</v>
      </c>
      <c r="E53" s="101" t="s">
        <v>2501</v>
      </c>
      <c r="F53" s="101" t="s">
        <v>20</v>
      </c>
      <c r="G53" s="101" t="s">
        <v>1578</v>
      </c>
      <c r="H53" s="102"/>
      <c r="I53" s="102">
        <v>895.8</v>
      </c>
      <c r="J53" s="102">
        <v>75926.679999999993</v>
      </c>
    </row>
    <row r="54" spans="1:10" x14ac:dyDescent="0.15">
      <c r="A54" s="99">
        <v>42696</v>
      </c>
      <c r="B54" s="100">
        <v>101</v>
      </c>
      <c r="C54" s="101" t="s">
        <v>2539</v>
      </c>
      <c r="D54" s="101" t="s">
        <v>2540</v>
      </c>
      <c r="E54" s="101" t="s">
        <v>118</v>
      </c>
      <c r="F54" s="101" t="s">
        <v>20</v>
      </c>
      <c r="G54" s="101" t="s">
        <v>1020</v>
      </c>
      <c r="H54" s="102"/>
      <c r="I54" s="102">
        <v>1270.94</v>
      </c>
      <c r="J54" s="102">
        <v>74655.740000000005</v>
      </c>
    </row>
    <row r="55" spans="1:10" x14ac:dyDescent="0.15">
      <c r="A55" s="99">
        <v>42696</v>
      </c>
      <c r="B55" s="100">
        <v>101</v>
      </c>
      <c r="C55" s="101" t="s">
        <v>2541</v>
      </c>
      <c r="D55" s="101" t="s">
        <v>2542</v>
      </c>
      <c r="E55" s="101" t="s">
        <v>148</v>
      </c>
      <c r="F55" s="101" t="s">
        <v>20</v>
      </c>
      <c r="G55" s="101" t="s">
        <v>254</v>
      </c>
      <c r="H55" s="102"/>
      <c r="I55" s="102">
        <v>360</v>
      </c>
      <c r="J55" s="102">
        <v>74295.740000000005</v>
      </c>
    </row>
    <row r="56" spans="1:10" x14ac:dyDescent="0.15">
      <c r="A56" s="99">
        <v>42696</v>
      </c>
      <c r="B56" s="100">
        <v>101</v>
      </c>
      <c r="C56" s="101" t="s">
        <v>2543</v>
      </c>
      <c r="D56" s="101" t="s">
        <v>2544</v>
      </c>
      <c r="E56" s="101" t="s">
        <v>2545</v>
      </c>
      <c r="F56" s="97" t="s">
        <v>2546</v>
      </c>
      <c r="G56" s="101" t="s">
        <v>1578</v>
      </c>
      <c r="H56" s="102"/>
      <c r="I56" s="102">
        <v>5677.64</v>
      </c>
      <c r="J56" s="102">
        <v>68618.100000000006</v>
      </c>
    </row>
    <row r="57" spans="1:10" x14ac:dyDescent="0.15">
      <c r="A57" s="99">
        <v>42696</v>
      </c>
      <c r="B57" s="100">
        <v>101</v>
      </c>
      <c r="C57" s="101" t="s">
        <v>2547</v>
      </c>
      <c r="D57" s="101" t="s">
        <v>2548</v>
      </c>
      <c r="E57" s="101" t="s">
        <v>118</v>
      </c>
      <c r="F57" s="101" t="s">
        <v>20</v>
      </c>
      <c r="G57" s="101" t="s">
        <v>1020</v>
      </c>
      <c r="H57" s="102"/>
      <c r="I57" s="102">
        <v>207.8</v>
      </c>
      <c r="J57" s="102">
        <v>68410.3</v>
      </c>
    </row>
    <row r="58" spans="1:10" x14ac:dyDescent="0.15">
      <c r="A58" s="99">
        <v>42696</v>
      </c>
      <c r="B58" s="100">
        <v>101</v>
      </c>
      <c r="C58" s="101" t="s">
        <v>2549</v>
      </c>
      <c r="D58" s="101" t="s">
        <v>2550</v>
      </c>
      <c r="E58" s="101" t="s">
        <v>436</v>
      </c>
      <c r="F58" s="101" t="s">
        <v>20</v>
      </c>
      <c r="G58" s="101" t="s">
        <v>1017</v>
      </c>
      <c r="H58" s="102"/>
      <c r="I58" s="102">
        <v>2820</v>
      </c>
      <c r="J58" s="102">
        <v>65590.3</v>
      </c>
    </row>
    <row r="59" spans="1:10" x14ac:dyDescent="0.15">
      <c r="A59" s="99">
        <v>42696</v>
      </c>
      <c r="B59" s="100">
        <v>101</v>
      </c>
      <c r="C59" s="101" t="s">
        <v>2551</v>
      </c>
      <c r="D59" s="101" t="s">
        <v>2552</v>
      </c>
      <c r="E59" s="101" t="s">
        <v>118</v>
      </c>
      <c r="F59" s="101" t="s">
        <v>20</v>
      </c>
      <c r="G59" s="101" t="s">
        <v>1020</v>
      </c>
      <c r="H59" s="102"/>
      <c r="I59" s="102">
        <v>42</v>
      </c>
      <c r="J59" s="102">
        <v>65548.3</v>
      </c>
    </row>
    <row r="60" spans="1:10" x14ac:dyDescent="0.15">
      <c r="A60" s="99">
        <v>42696</v>
      </c>
      <c r="B60" s="100">
        <v>101</v>
      </c>
      <c r="C60" s="101" t="s">
        <v>2553</v>
      </c>
      <c r="D60" s="101" t="s">
        <v>2554</v>
      </c>
      <c r="E60" s="101" t="s">
        <v>43</v>
      </c>
      <c r="F60" s="101" t="s">
        <v>20</v>
      </c>
      <c r="G60" s="101" t="s">
        <v>256</v>
      </c>
      <c r="H60" s="102"/>
      <c r="I60" s="102">
        <v>1050</v>
      </c>
      <c r="J60" s="102">
        <v>64498.3</v>
      </c>
    </row>
    <row r="61" spans="1:10" x14ac:dyDescent="0.15">
      <c r="A61" s="99">
        <v>42696</v>
      </c>
      <c r="B61" s="100">
        <v>101</v>
      </c>
      <c r="C61" s="101" t="s">
        <v>2555</v>
      </c>
      <c r="D61" s="101" t="s">
        <v>2556</v>
      </c>
      <c r="E61" s="101" t="s">
        <v>446</v>
      </c>
      <c r="F61" s="101" t="s">
        <v>20</v>
      </c>
      <c r="G61" s="101" t="s">
        <v>421</v>
      </c>
      <c r="H61" s="102"/>
      <c r="I61" s="102">
        <v>136.5</v>
      </c>
      <c r="J61" s="102">
        <v>64361.8</v>
      </c>
    </row>
    <row r="62" spans="1:10" x14ac:dyDescent="0.15">
      <c r="A62" s="99">
        <v>42696</v>
      </c>
      <c r="B62" s="100">
        <v>101</v>
      </c>
      <c r="C62" s="101" t="s">
        <v>2557</v>
      </c>
      <c r="D62" s="101" t="s">
        <v>2558</v>
      </c>
      <c r="E62" s="101" t="s">
        <v>2494</v>
      </c>
      <c r="F62" s="101" t="s">
        <v>20</v>
      </c>
      <c r="G62" s="101" t="s">
        <v>254</v>
      </c>
      <c r="H62" s="102"/>
      <c r="I62" s="102">
        <v>1140</v>
      </c>
      <c r="J62" s="102">
        <v>63221.8</v>
      </c>
    </row>
    <row r="63" spans="1:10" x14ac:dyDescent="0.15">
      <c r="A63" s="99">
        <v>42696</v>
      </c>
      <c r="B63" s="100">
        <v>101</v>
      </c>
      <c r="C63" s="101" t="s">
        <v>2559</v>
      </c>
      <c r="D63" s="101" t="s">
        <v>313</v>
      </c>
      <c r="E63" s="101" t="s">
        <v>101</v>
      </c>
      <c r="F63" s="101" t="s">
        <v>20</v>
      </c>
      <c r="G63" s="101" t="s">
        <v>788</v>
      </c>
      <c r="H63" s="102"/>
      <c r="I63" s="11">
        <v>33725.61</v>
      </c>
      <c r="J63" s="102">
        <v>29496.19</v>
      </c>
    </row>
    <row r="64" spans="1:10" x14ac:dyDescent="0.15">
      <c r="A64" s="99">
        <v>42699</v>
      </c>
      <c r="B64" s="100">
        <v>102</v>
      </c>
      <c r="C64" s="101" t="s">
        <v>2560</v>
      </c>
      <c r="D64" s="101" t="s">
        <v>20</v>
      </c>
      <c r="E64" s="101" t="s">
        <v>507</v>
      </c>
      <c r="F64" s="101" t="s">
        <v>20</v>
      </c>
      <c r="G64" s="101" t="s">
        <v>270</v>
      </c>
      <c r="H64" s="102">
        <v>1000000</v>
      </c>
      <c r="I64" s="102"/>
      <c r="J64" s="102">
        <v>1029496.19</v>
      </c>
    </row>
    <row r="65" spans="1:10" x14ac:dyDescent="0.15">
      <c r="A65" s="99">
        <v>42703</v>
      </c>
      <c r="B65" s="100">
        <v>101</v>
      </c>
      <c r="C65" s="101" t="s">
        <v>2561</v>
      </c>
      <c r="D65" s="101" t="s">
        <v>2630</v>
      </c>
      <c r="E65" s="101" t="s">
        <v>388</v>
      </c>
      <c r="F65" s="101" t="s">
        <v>20</v>
      </c>
      <c r="G65" s="101" t="s">
        <v>254</v>
      </c>
      <c r="H65" s="102"/>
      <c r="I65" s="102">
        <v>11713</v>
      </c>
      <c r="J65" s="102">
        <v>1017783.19</v>
      </c>
    </row>
    <row r="66" spans="1:10" x14ac:dyDescent="0.15">
      <c r="A66" s="99">
        <v>42703</v>
      </c>
      <c r="B66" s="100">
        <v>101</v>
      </c>
      <c r="C66" s="101" t="s">
        <v>2562</v>
      </c>
      <c r="D66" s="101" t="s">
        <v>2631</v>
      </c>
      <c r="E66" s="101" t="s">
        <v>933</v>
      </c>
      <c r="F66" s="101" t="s">
        <v>20</v>
      </c>
      <c r="G66" s="101" t="s">
        <v>2644</v>
      </c>
      <c r="H66" s="102"/>
      <c r="I66" s="11">
        <v>17140.2</v>
      </c>
      <c r="J66" s="102">
        <v>1000642.99</v>
      </c>
    </row>
    <row r="67" spans="1:10" x14ac:dyDescent="0.15">
      <c r="A67" s="99">
        <v>42703</v>
      </c>
      <c r="B67" s="100">
        <v>101</v>
      </c>
      <c r="C67" s="101" t="s">
        <v>2563</v>
      </c>
      <c r="D67" s="101" t="s">
        <v>2564</v>
      </c>
      <c r="E67" s="101" t="s">
        <v>465</v>
      </c>
      <c r="F67" s="101" t="s">
        <v>20</v>
      </c>
      <c r="G67" s="101" t="s">
        <v>268</v>
      </c>
      <c r="H67" s="102"/>
      <c r="I67" s="102">
        <v>1592</v>
      </c>
      <c r="J67" s="102">
        <v>999050.99</v>
      </c>
    </row>
    <row r="68" spans="1:10" x14ac:dyDescent="0.15">
      <c r="A68" s="99">
        <v>42703</v>
      </c>
      <c r="B68" s="100">
        <v>101</v>
      </c>
      <c r="C68" s="101" t="s">
        <v>2565</v>
      </c>
      <c r="D68" s="101" t="s">
        <v>2566</v>
      </c>
      <c r="E68" s="101" t="s">
        <v>352</v>
      </c>
      <c r="F68" s="101" t="s">
        <v>20</v>
      </c>
      <c r="G68" s="101" t="s">
        <v>2436</v>
      </c>
      <c r="H68" s="102"/>
      <c r="I68" s="102">
        <v>380</v>
      </c>
      <c r="J68" s="102">
        <v>998670.99</v>
      </c>
    </row>
    <row r="69" spans="1:10" x14ac:dyDescent="0.15">
      <c r="A69" s="99">
        <v>42703</v>
      </c>
      <c r="B69" s="100">
        <v>101</v>
      </c>
      <c r="C69" s="101" t="s">
        <v>2567</v>
      </c>
      <c r="D69" s="101" t="s">
        <v>2568</v>
      </c>
      <c r="E69" s="101" t="s">
        <v>219</v>
      </c>
      <c r="F69" s="101" t="s">
        <v>20</v>
      </c>
      <c r="G69" s="101" t="s">
        <v>254</v>
      </c>
      <c r="H69" s="102"/>
      <c r="I69" s="102">
        <v>2671.79</v>
      </c>
      <c r="J69" s="102">
        <v>995999.2</v>
      </c>
    </row>
    <row r="70" spans="1:10" x14ac:dyDescent="0.15">
      <c r="A70" s="99">
        <v>42703</v>
      </c>
      <c r="B70" s="100">
        <v>101</v>
      </c>
      <c r="C70" s="101" t="s">
        <v>2569</v>
      </c>
      <c r="D70" s="101" t="s">
        <v>2570</v>
      </c>
      <c r="E70" s="101" t="s">
        <v>2257</v>
      </c>
      <c r="F70" s="101" t="s">
        <v>20</v>
      </c>
      <c r="G70" s="101" t="s">
        <v>256</v>
      </c>
      <c r="H70" s="102"/>
      <c r="I70" s="102">
        <v>5000.0200000000004</v>
      </c>
      <c r="J70" s="102">
        <v>990999.18</v>
      </c>
    </row>
    <row r="71" spans="1:10" x14ac:dyDescent="0.15">
      <c r="A71" s="99">
        <v>42703</v>
      </c>
      <c r="B71" s="100">
        <v>101</v>
      </c>
      <c r="C71" s="101" t="s">
        <v>2571</v>
      </c>
      <c r="D71" s="101" t="s">
        <v>2572</v>
      </c>
      <c r="E71" s="101" t="s">
        <v>2476</v>
      </c>
      <c r="F71" s="101" t="s">
        <v>20</v>
      </c>
      <c r="G71" s="101" t="s">
        <v>2643</v>
      </c>
      <c r="H71" s="102"/>
      <c r="I71" s="102">
        <v>583</v>
      </c>
      <c r="J71" s="102">
        <v>990416.18</v>
      </c>
    </row>
    <row r="72" spans="1:10" x14ac:dyDescent="0.15">
      <c r="A72" s="99">
        <v>42703</v>
      </c>
      <c r="B72" s="100">
        <v>101</v>
      </c>
      <c r="C72" s="101" t="s">
        <v>2573</v>
      </c>
      <c r="D72" s="101" t="s">
        <v>2574</v>
      </c>
      <c r="E72" s="101" t="s">
        <v>2575</v>
      </c>
      <c r="F72" s="101" t="s">
        <v>20</v>
      </c>
      <c r="G72" s="101" t="s">
        <v>254</v>
      </c>
      <c r="H72" s="102"/>
      <c r="I72" s="102">
        <v>2400</v>
      </c>
      <c r="J72" s="102">
        <v>988016.18</v>
      </c>
    </row>
    <row r="73" spans="1:10" x14ac:dyDescent="0.15">
      <c r="A73" s="99">
        <v>42703</v>
      </c>
      <c r="B73" s="100">
        <v>101</v>
      </c>
      <c r="C73" s="101" t="s">
        <v>2576</v>
      </c>
      <c r="D73" s="101" t="s">
        <v>2577</v>
      </c>
      <c r="E73" s="101" t="s">
        <v>2494</v>
      </c>
      <c r="F73" s="101" t="s">
        <v>219</v>
      </c>
      <c r="G73" s="101" t="s">
        <v>254</v>
      </c>
      <c r="H73" s="102"/>
      <c r="I73" s="102">
        <v>8951.7000000000007</v>
      </c>
      <c r="J73" s="102">
        <v>979064.48</v>
      </c>
    </row>
    <row r="74" spans="1:10" x14ac:dyDescent="0.15">
      <c r="A74" s="99">
        <v>42703</v>
      </c>
      <c r="B74" s="100">
        <v>101</v>
      </c>
      <c r="C74" s="101" t="s">
        <v>2578</v>
      </c>
      <c r="D74" s="101" t="s">
        <v>2579</v>
      </c>
      <c r="E74" s="101" t="s">
        <v>356</v>
      </c>
      <c r="F74" s="101" t="s">
        <v>20</v>
      </c>
      <c r="G74" s="101" t="s">
        <v>789</v>
      </c>
      <c r="H74" s="102"/>
      <c r="I74" s="102">
        <v>530.14</v>
      </c>
      <c r="J74" s="102">
        <v>978534.34</v>
      </c>
    </row>
    <row r="75" spans="1:10" x14ac:dyDescent="0.15">
      <c r="A75" s="99">
        <v>42703</v>
      </c>
      <c r="B75" s="100">
        <v>101</v>
      </c>
      <c r="C75" s="101" t="s">
        <v>2580</v>
      </c>
      <c r="D75" s="101" t="s">
        <v>2581</v>
      </c>
      <c r="E75" s="101" t="s">
        <v>2582</v>
      </c>
      <c r="F75" s="101" t="s">
        <v>20</v>
      </c>
      <c r="G75" s="101" t="s">
        <v>2645</v>
      </c>
      <c r="H75" s="102"/>
      <c r="I75" s="102">
        <v>2500</v>
      </c>
      <c r="J75" s="102">
        <v>976034.34</v>
      </c>
    </row>
    <row r="76" spans="1:10" x14ac:dyDescent="0.15">
      <c r="A76" s="99">
        <v>42703</v>
      </c>
      <c r="B76" s="100">
        <v>101</v>
      </c>
      <c r="C76" s="101" t="s">
        <v>2583</v>
      </c>
      <c r="D76" s="101" t="s">
        <v>2584</v>
      </c>
      <c r="E76" s="101" t="s">
        <v>204</v>
      </c>
      <c r="F76" s="101" t="s">
        <v>20</v>
      </c>
      <c r="G76" s="101" t="s">
        <v>254</v>
      </c>
      <c r="H76" s="102"/>
      <c r="I76" s="102">
        <v>6971.84</v>
      </c>
      <c r="J76" s="102">
        <v>969062.5</v>
      </c>
    </row>
    <row r="77" spans="1:10" x14ac:dyDescent="0.15">
      <c r="A77" s="99">
        <v>42703</v>
      </c>
      <c r="B77" s="100">
        <v>101</v>
      </c>
      <c r="C77" s="101" t="s">
        <v>2585</v>
      </c>
      <c r="D77" s="101" t="s">
        <v>2586</v>
      </c>
      <c r="E77" s="101" t="s">
        <v>148</v>
      </c>
      <c r="F77" s="101" t="s">
        <v>20</v>
      </c>
      <c r="G77" s="101" t="s">
        <v>254</v>
      </c>
      <c r="H77" s="102"/>
      <c r="I77" s="102">
        <v>270</v>
      </c>
      <c r="J77" s="102">
        <v>968792.5</v>
      </c>
    </row>
    <row r="78" spans="1:10" x14ac:dyDescent="0.15">
      <c r="A78" s="99">
        <v>42703</v>
      </c>
      <c r="B78" s="100">
        <v>101</v>
      </c>
      <c r="C78" s="101" t="s">
        <v>2587</v>
      </c>
      <c r="D78" s="101" t="s">
        <v>2588</v>
      </c>
      <c r="E78" s="101" t="s">
        <v>2501</v>
      </c>
      <c r="F78" s="101" t="s">
        <v>20</v>
      </c>
      <c r="G78" s="101" t="s">
        <v>1578</v>
      </c>
      <c r="H78" s="102"/>
      <c r="I78" s="102">
        <v>6288.24</v>
      </c>
      <c r="J78" s="102">
        <v>962504.26</v>
      </c>
    </row>
    <row r="79" spans="1:10" x14ac:dyDescent="0.15">
      <c r="A79" s="99">
        <v>42703</v>
      </c>
      <c r="B79" s="100">
        <v>101</v>
      </c>
      <c r="C79" s="101" t="s">
        <v>2589</v>
      </c>
      <c r="D79" s="101" t="s">
        <v>2590</v>
      </c>
      <c r="E79" s="101" t="s">
        <v>224</v>
      </c>
      <c r="F79" s="101" t="s">
        <v>20</v>
      </c>
      <c r="G79" s="101" t="s">
        <v>269</v>
      </c>
      <c r="H79" s="102"/>
      <c r="I79" s="102">
        <v>35</v>
      </c>
      <c r="J79" s="102">
        <v>962469.26</v>
      </c>
    </row>
    <row r="80" spans="1:10" x14ac:dyDescent="0.15">
      <c r="A80" s="99">
        <v>42703</v>
      </c>
      <c r="B80" s="100">
        <v>101</v>
      </c>
      <c r="C80" s="101" t="s">
        <v>2591</v>
      </c>
      <c r="D80" s="101" t="s">
        <v>2592</v>
      </c>
      <c r="E80" s="101" t="s">
        <v>148</v>
      </c>
      <c r="F80" s="101" t="s">
        <v>20</v>
      </c>
      <c r="G80" s="101" t="s">
        <v>254</v>
      </c>
      <c r="H80" s="102"/>
      <c r="I80" s="102">
        <v>90</v>
      </c>
      <c r="J80" s="102">
        <v>962379.26</v>
      </c>
    </row>
    <row r="81" spans="1:10" x14ac:dyDescent="0.15">
      <c r="A81" s="99">
        <v>42703</v>
      </c>
      <c r="B81" s="100">
        <v>101</v>
      </c>
      <c r="C81" s="101" t="s">
        <v>2593</v>
      </c>
      <c r="D81" s="101" t="s">
        <v>2594</v>
      </c>
      <c r="E81" s="101" t="s">
        <v>2408</v>
      </c>
      <c r="F81" s="101" t="s">
        <v>20</v>
      </c>
      <c r="G81" s="101" t="s">
        <v>1578</v>
      </c>
      <c r="H81" s="102"/>
      <c r="I81" s="102">
        <v>279.2</v>
      </c>
      <c r="J81" s="102">
        <v>962100.06</v>
      </c>
    </row>
    <row r="82" spans="1:10" x14ac:dyDescent="0.15">
      <c r="A82" s="99">
        <v>42703</v>
      </c>
      <c r="B82" s="100">
        <v>101</v>
      </c>
      <c r="C82" s="101" t="s">
        <v>2595</v>
      </c>
      <c r="D82" s="101" t="s">
        <v>2596</v>
      </c>
      <c r="E82" s="101" t="s">
        <v>2294</v>
      </c>
      <c r="F82" s="101" t="s">
        <v>20</v>
      </c>
      <c r="G82" s="101" t="s">
        <v>1578</v>
      </c>
      <c r="H82" s="102"/>
      <c r="I82" s="102">
        <v>2787.14</v>
      </c>
      <c r="J82" s="102">
        <v>957628.87</v>
      </c>
    </row>
    <row r="83" spans="1:10" s="97" customFormat="1" x14ac:dyDescent="0.15">
      <c r="A83" s="99"/>
      <c r="B83" s="100"/>
      <c r="C83" s="101"/>
      <c r="D83" s="101"/>
      <c r="E83" s="101" t="s">
        <v>2646</v>
      </c>
      <c r="F83" s="101"/>
      <c r="G83" s="101" t="s">
        <v>254</v>
      </c>
      <c r="H83" s="102"/>
      <c r="I83" s="102">
        <v>1684.05</v>
      </c>
      <c r="J83" s="102"/>
    </row>
    <row r="84" spans="1:10" x14ac:dyDescent="0.15">
      <c r="A84" s="99">
        <v>42703</v>
      </c>
      <c r="B84" s="100">
        <v>101</v>
      </c>
      <c r="C84" s="101" t="s">
        <v>2597</v>
      </c>
      <c r="D84" s="101" t="s">
        <v>2598</v>
      </c>
      <c r="E84" s="101" t="s">
        <v>2599</v>
      </c>
      <c r="F84" s="101" t="s">
        <v>20</v>
      </c>
      <c r="G84" s="101" t="s">
        <v>265</v>
      </c>
      <c r="H84" s="102"/>
      <c r="I84" s="102">
        <v>37.049999999999997</v>
      </c>
      <c r="J84" s="102">
        <v>957591.82</v>
      </c>
    </row>
    <row r="85" spans="1:10" x14ac:dyDescent="0.15">
      <c r="A85" s="99">
        <v>42704</v>
      </c>
      <c r="B85" s="100">
        <v>101</v>
      </c>
      <c r="C85" s="101" t="s">
        <v>2600</v>
      </c>
      <c r="D85" s="101" t="s">
        <v>2598</v>
      </c>
      <c r="E85" s="101" t="s">
        <v>209</v>
      </c>
      <c r="F85" s="101" t="s">
        <v>20</v>
      </c>
      <c r="G85" s="101" t="s">
        <v>1026</v>
      </c>
      <c r="H85" s="102"/>
      <c r="I85" s="102">
        <v>850</v>
      </c>
      <c r="J85" s="102">
        <v>956741.82</v>
      </c>
    </row>
    <row r="86" spans="1:10" x14ac:dyDescent="0.15">
      <c r="A86" s="99">
        <v>42704</v>
      </c>
      <c r="B86" s="100">
        <v>101</v>
      </c>
      <c r="C86" s="101" t="s">
        <v>2601</v>
      </c>
      <c r="D86" s="101" t="s">
        <v>2632</v>
      </c>
      <c r="E86" s="101" t="s">
        <v>436</v>
      </c>
      <c r="F86" s="101" t="s">
        <v>20</v>
      </c>
      <c r="G86" s="101" t="s">
        <v>1017</v>
      </c>
      <c r="H86" s="102"/>
      <c r="I86" s="102">
        <v>69096.100000000006</v>
      </c>
      <c r="J86" s="102">
        <v>887645.72</v>
      </c>
    </row>
    <row r="87" spans="1:10" x14ac:dyDescent="0.15">
      <c r="A87" s="99">
        <v>42704</v>
      </c>
      <c r="B87" s="100">
        <v>101</v>
      </c>
      <c r="C87" s="101" t="s">
        <v>2602</v>
      </c>
      <c r="D87" s="101" t="s">
        <v>2633</v>
      </c>
      <c r="E87" s="101" t="s">
        <v>940</v>
      </c>
      <c r="F87" s="101" t="s">
        <v>20</v>
      </c>
      <c r="G87" s="101" t="s">
        <v>1717</v>
      </c>
      <c r="H87" s="102"/>
      <c r="I87" s="102">
        <v>13780</v>
      </c>
      <c r="J87" s="102">
        <v>873865.72</v>
      </c>
    </row>
    <row r="88" spans="1:10" x14ac:dyDescent="0.15">
      <c r="A88" s="99">
        <v>42704</v>
      </c>
      <c r="B88" s="100">
        <v>101</v>
      </c>
      <c r="C88" s="101" t="s">
        <v>2603</v>
      </c>
      <c r="D88" s="101" t="s">
        <v>2634</v>
      </c>
      <c r="E88" s="101" t="s">
        <v>2257</v>
      </c>
      <c r="F88" s="101" t="s">
        <v>20</v>
      </c>
      <c r="G88" s="101" t="s">
        <v>256</v>
      </c>
      <c r="H88" s="102"/>
      <c r="I88" s="102">
        <v>14592</v>
      </c>
      <c r="J88" s="102">
        <v>859273.72</v>
      </c>
    </row>
    <row r="89" spans="1:10" x14ac:dyDescent="0.15">
      <c r="A89" s="99">
        <v>42704</v>
      </c>
      <c r="B89" s="100">
        <v>101</v>
      </c>
      <c r="C89" s="101" t="s">
        <v>2604</v>
      </c>
      <c r="D89" s="101" t="s">
        <v>2635</v>
      </c>
      <c r="E89" s="101" t="s">
        <v>118</v>
      </c>
      <c r="F89" s="101" t="s">
        <v>20</v>
      </c>
      <c r="G89" s="101" t="s">
        <v>1020</v>
      </c>
      <c r="H89" s="102"/>
      <c r="I89" s="102">
        <v>491.8</v>
      </c>
      <c r="J89" s="102">
        <v>858781.92</v>
      </c>
    </row>
    <row r="90" spans="1:10" x14ac:dyDescent="0.15">
      <c r="A90" s="99">
        <v>42704</v>
      </c>
      <c r="B90" s="100">
        <v>101</v>
      </c>
      <c r="C90" s="101" t="s">
        <v>2605</v>
      </c>
      <c r="D90" s="101" t="s">
        <v>2636</v>
      </c>
      <c r="E90" s="101" t="s">
        <v>1162</v>
      </c>
      <c r="F90" s="101" t="s">
        <v>20</v>
      </c>
      <c r="G90" s="101" t="s">
        <v>2647</v>
      </c>
      <c r="H90" s="102"/>
      <c r="I90" s="102">
        <v>39856</v>
      </c>
      <c r="J90" s="102">
        <v>818925.92</v>
      </c>
    </row>
    <row r="91" spans="1:10" x14ac:dyDescent="0.15">
      <c r="A91" s="99">
        <v>42704</v>
      </c>
      <c r="B91" s="100">
        <v>101</v>
      </c>
      <c r="C91" s="101" t="s">
        <v>2606</v>
      </c>
      <c r="D91" s="101" t="s">
        <v>2637</v>
      </c>
      <c r="E91" s="101" t="s">
        <v>118</v>
      </c>
      <c r="F91" s="101" t="s">
        <v>20</v>
      </c>
      <c r="G91" s="101" t="s">
        <v>1020</v>
      </c>
      <c r="H91" s="102"/>
      <c r="I91" s="102">
        <v>890.65</v>
      </c>
      <c r="J91" s="102">
        <v>818035.27</v>
      </c>
    </row>
    <row r="92" spans="1:10" x14ac:dyDescent="0.15">
      <c r="A92" s="99">
        <v>42704</v>
      </c>
      <c r="B92" s="100">
        <v>101</v>
      </c>
      <c r="C92" s="101" t="s">
        <v>2607</v>
      </c>
      <c r="D92" s="101" t="s">
        <v>2638</v>
      </c>
      <c r="E92" s="101" t="s">
        <v>204</v>
      </c>
      <c r="F92" s="101" t="s">
        <v>20</v>
      </c>
      <c r="G92" s="101" t="s">
        <v>254</v>
      </c>
      <c r="H92" s="102"/>
      <c r="I92" s="102">
        <v>15000</v>
      </c>
      <c r="J92" s="102">
        <v>803035.27</v>
      </c>
    </row>
    <row r="93" spans="1:10" x14ac:dyDescent="0.15">
      <c r="A93" s="99">
        <v>42704</v>
      </c>
      <c r="B93" s="100">
        <v>101</v>
      </c>
      <c r="C93" s="101" t="s">
        <v>2608</v>
      </c>
      <c r="D93" s="101" t="s">
        <v>2609</v>
      </c>
      <c r="E93" s="101" t="s">
        <v>290</v>
      </c>
      <c r="F93" s="101" t="s">
        <v>20</v>
      </c>
      <c r="G93" s="101" t="s">
        <v>2648</v>
      </c>
      <c r="H93" s="102"/>
      <c r="I93" s="102">
        <v>2500</v>
      </c>
      <c r="J93" s="102">
        <v>800535.27</v>
      </c>
    </row>
    <row r="94" spans="1:10" x14ac:dyDescent="0.15">
      <c r="A94" s="99">
        <v>42704</v>
      </c>
      <c r="B94" s="100">
        <v>101</v>
      </c>
      <c r="C94" s="101" t="s">
        <v>2610</v>
      </c>
      <c r="D94" s="101" t="s">
        <v>2639</v>
      </c>
      <c r="E94" s="101" t="s">
        <v>1246</v>
      </c>
      <c r="F94" s="101" t="s">
        <v>20</v>
      </c>
      <c r="G94" s="101" t="s">
        <v>2140</v>
      </c>
      <c r="H94" s="102"/>
      <c r="I94" s="102">
        <v>199134.43</v>
      </c>
      <c r="J94" s="102">
        <v>601400.84</v>
      </c>
    </row>
    <row r="95" spans="1:10" x14ac:dyDescent="0.15">
      <c r="A95" s="99">
        <v>42704</v>
      </c>
      <c r="B95" s="100">
        <v>102</v>
      </c>
      <c r="C95" s="101" t="s">
        <v>2611</v>
      </c>
      <c r="D95" s="101" t="s">
        <v>20</v>
      </c>
      <c r="E95" s="101" t="s">
        <v>507</v>
      </c>
      <c r="F95" s="101" t="s">
        <v>20</v>
      </c>
      <c r="G95" s="101" t="s">
        <v>270</v>
      </c>
      <c r="H95" s="102">
        <v>1000000</v>
      </c>
      <c r="I95" s="102"/>
      <c r="J95" s="102">
        <v>1601400.84</v>
      </c>
    </row>
    <row r="96" spans="1:10" x14ac:dyDescent="0.15">
      <c r="A96" s="99">
        <v>42704</v>
      </c>
      <c r="B96" s="100">
        <v>106</v>
      </c>
      <c r="C96" s="101" t="s">
        <v>2612</v>
      </c>
      <c r="D96" s="101" t="s">
        <v>20</v>
      </c>
      <c r="E96" s="101" t="s">
        <v>2613</v>
      </c>
      <c r="F96" s="101" t="s">
        <v>20</v>
      </c>
      <c r="G96" s="101" t="s">
        <v>2649</v>
      </c>
      <c r="H96" s="102"/>
      <c r="I96" s="11">
        <v>14.9</v>
      </c>
      <c r="J96" s="102">
        <v>1601385.94</v>
      </c>
    </row>
    <row r="97" spans="1:10" x14ac:dyDescent="0.15">
      <c r="A97" s="99">
        <v>42704</v>
      </c>
      <c r="B97" s="100">
        <v>106</v>
      </c>
      <c r="C97" s="101" t="s">
        <v>2614</v>
      </c>
      <c r="D97" s="101" t="s">
        <v>20</v>
      </c>
      <c r="E97" s="101" t="s">
        <v>2615</v>
      </c>
      <c r="F97" s="101" t="s">
        <v>20</v>
      </c>
      <c r="G97" s="101" t="s">
        <v>2649</v>
      </c>
      <c r="H97" s="102"/>
      <c r="I97" s="11">
        <v>3.03</v>
      </c>
      <c r="J97" s="102">
        <v>1601382.91</v>
      </c>
    </row>
    <row r="98" spans="1:10" x14ac:dyDescent="0.15">
      <c r="A98" s="99">
        <v>42704</v>
      </c>
      <c r="B98" s="100">
        <v>105</v>
      </c>
      <c r="C98" s="101" t="s">
        <v>2616</v>
      </c>
      <c r="D98" s="101" t="s">
        <v>231</v>
      </c>
      <c r="E98" s="101" t="s">
        <v>2617</v>
      </c>
      <c r="F98" s="101" t="s">
        <v>20</v>
      </c>
      <c r="G98" s="101" t="s">
        <v>279</v>
      </c>
      <c r="H98" s="102"/>
      <c r="I98" s="102">
        <f>70949+71</f>
        <v>71020</v>
      </c>
      <c r="J98" s="102">
        <v>1527404.32</v>
      </c>
    </row>
    <row r="99" spans="1:10" s="97" customFormat="1" x14ac:dyDescent="0.15">
      <c r="A99" s="99"/>
      <c r="B99" s="100"/>
      <c r="C99" s="101"/>
      <c r="D99" s="101"/>
      <c r="E99" s="101" t="s">
        <v>276</v>
      </c>
      <c r="F99" s="101"/>
      <c r="G99" s="101" t="s">
        <v>276</v>
      </c>
      <c r="H99" s="102"/>
      <c r="I99" s="11">
        <v>700</v>
      </c>
      <c r="J99" s="102"/>
    </row>
    <row r="100" spans="1:10" s="97" customFormat="1" x14ac:dyDescent="0.15">
      <c r="A100" s="99"/>
      <c r="B100" s="100"/>
      <c r="C100" s="101"/>
      <c r="D100" s="101"/>
      <c r="E100" s="101" t="s">
        <v>1720</v>
      </c>
      <c r="F100" s="101"/>
      <c r="G100" s="101" t="s">
        <v>1720</v>
      </c>
      <c r="H100" s="102"/>
      <c r="I100" s="53">
        <v>177</v>
      </c>
      <c r="J100" s="102"/>
    </row>
    <row r="101" spans="1:10" s="97" customFormat="1" x14ac:dyDescent="0.15">
      <c r="A101" s="99"/>
      <c r="B101" s="100"/>
      <c r="C101" s="101"/>
      <c r="D101" s="101"/>
      <c r="E101" s="101" t="s">
        <v>278</v>
      </c>
      <c r="F101" s="101"/>
      <c r="G101" s="101" t="s">
        <v>278</v>
      </c>
      <c r="H101" s="102"/>
      <c r="I101" s="53">
        <v>150</v>
      </c>
      <c r="J101" s="102"/>
    </row>
    <row r="102" spans="1:10" s="97" customFormat="1" ht="15" x14ac:dyDescent="0.25">
      <c r="A102" s="99"/>
      <c r="B102" s="100"/>
      <c r="C102" s="101"/>
      <c r="D102" s="101"/>
      <c r="E102" s="101" t="s">
        <v>19</v>
      </c>
      <c r="F102" s="101"/>
      <c r="G102" s="101" t="s">
        <v>249</v>
      </c>
      <c r="H102" s="102"/>
      <c r="I102" s="109">
        <v>686.94</v>
      </c>
      <c r="J102" s="102"/>
    </row>
    <row r="103" spans="1:10" s="97" customFormat="1" x14ac:dyDescent="0.15">
      <c r="A103" s="99"/>
      <c r="B103" s="100"/>
      <c r="C103" s="101"/>
      <c r="D103" s="101"/>
      <c r="E103" s="101" t="s">
        <v>118</v>
      </c>
      <c r="F103" s="101"/>
      <c r="G103" s="101" t="s">
        <v>1020</v>
      </c>
      <c r="H103" s="102"/>
      <c r="I103" s="53">
        <v>400</v>
      </c>
      <c r="J103" s="102"/>
    </row>
    <row r="104" spans="1:10" s="97" customFormat="1" x14ac:dyDescent="0.15">
      <c r="A104" s="99"/>
      <c r="B104" s="100"/>
      <c r="C104" s="101"/>
      <c r="D104" s="101"/>
      <c r="E104" s="101" t="s">
        <v>384</v>
      </c>
      <c r="F104" s="101"/>
      <c r="G104" s="101" t="s">
        <v>385</v>
      </c>
      <c r="H104" s="102"/>
      <c r="I104" s="102">
        <v>460.95</v>
      </c>
      <c r="J104" s="102"/>
    </row>
    <row r="105" spans="1:10" s="97" customFormat="1" x14ac:dyDescent="0.15">
      <c r="A105" s="99"/>
      <c r="B105" s="100"/>
      <c r="C105" s="101"/>
      <c r="D105" s="101"/>
      <c r="E105" s="101" t="s">
        <v>209</v>
      </c>
      <c r="F105" s="101"/>
      <c r="G105" s="101" t="s">
        <v>1026</v>
      </c>
      <c r="H105" s="102"/>
      <c r="I105" s="102">
        <v>29</v>
      </c>
      <c r="J105" s="102"/>
    </row>
    <row r="106" spans="1:10" s="97" customFormat="1" x14ac:dyDescent="0.15">
      <c r="A106" s="99"/>
      <c r="B106" s="100"/>
      <c r="C106" s="101"/>
      <c r="D106" s="101"/>
      <c r="E106" s="101" t="s">
        <v>254</v>
      </c>
      <c r="F106" s="101"/>
      <c r="G106" s="101" t="s">
        <v>254</v>
      </c>
      <c r="H106" s="102"/>
      <c r="I106" s="102">
        <v>321.7</v>
      </c>
      <c r="J106" s="102"/>
    </row>
    <row r="107" spans="1:10" s="97" customFormat="1" x14ac:dyDescent="0.15">
      <c r="A107" s="99"/>
      <c r="B107" s="100"/>
      <c r="C107" s="101"/>
      <c r="D107" s="101"/>
      <c r="E107" s="101" t="s">
        <v>251</v>
      </c>
      <c r="F107" s="101"/>
      <c r="G107" s="101" t="s">
        <v>251</v>
      </c>
      <c r="H107" s="102"/>
      <c r="I107" s="102">
        <v>33</v>
      </c>
      <c r="J107" s="102"/>
    </row>
    <row r="108" spans="1:10" x14ac:dyDescent="0.15">
      <c r="A108" s="99">
        <v>42704</v>
      </c>
      <c r="B108" s="100">
        <v>105</v>
      </c>
      <c r="C108" s="101" t="s">
        <v>2618</v>
      </c>
      <c r="D108" s="101" t="s">
        <v>2640</v>
      </c>
      <c r="E108" s="101" t="s">
        <v>2619</v>
      </c>
      <c r="F108" s="101" t="s">
        <v>20</v>
      </c>
      <c r="G108" s="101" t="s">
        <v>271</v>
      </c>
      <c r="H108" s="102"/>
      <c r="I108" s="102">
        <v>19044</v>
      </c>
      <c r="J108" s="102">
        <v>1508360.32</v>
      </c>
    </row>
    <row r="109" spans="1:10" x14ac:dyDescent="0.15">
      <c r="A109" s="99">
        <v>42704</v>
      </c>
      <c r="B109" s="100">
        <v>105</v>
      </c>
      <c r="C109" s="101" t="s">
        <v>2620</v>
      </c>
      <c r="D109" s="101" t="s">
        <v>2641</v>
      </c>
      <c r="E109" s="101" t="s">
        <v>2621</v>
      </c>
      <c r="F109" s="101" t="s">
        <v>20</v>
      </c>
      <c r="G109" s="101" t="s">
        <v>272</v>
      </c>
      <c r="H109" s="102"/>
      <c r="I109" s="102">
        <v>1386.6</v>
      </c>
      <c r="J109" s="102">
        <v>1506973.72</v>
      </c>
    </row>
    <row r="110" spans="1:10" x14ac:dyDescent="0.15">
      <c r="A110" s="103">
        <v>42704</v>
      </c>
      <c r="B110" s="105">
        <v>105</v>
      </c>
      <c r="C110" s="106" t="s">
        <v>2622</v>
      </c>
      <c r="D110" s="106" t="s">
        <v>2642</v>
      </c>
      <c r="E110" s="106" t="s">
        <v>2623</v>
      </c>
      <c r="F110" s="106" t="s">
        <v>20</v>
      </c>
      <c r="G110" s="101" t="s">
        <v>273</v>
      </c>
      <c r="H110" s="108"/>
      <c r="I110" s="108">
        <v>3681.25</v>
      </c>
      <c r="J110" s="108">
        <v>1503292.47</v>
      </c>
    </row>
    <row r="111" spans="1:10" ht="12" thickBot="1" x14ac:dyDescent="0.2">
      <c r="A111" s="104"/>
      <c r="B111" s="97"/>
      <c r="C111" s="97"/>
      <c r="D111" s="97"/>
      <c r="E111" s="97"/>
      <c r="F111" s="97"/>
      <c r="G111" s="101"/>
      <c r="H111" s="107">
        <v>2000800</v>
      </c>
      <c r="I111" s="107">
        <v>709910.39</v>
      </c>
      <c r="J111" s="96"/>
    </row>
    <row r="112" spans="1:10" ht="12" thickTop="1" x14ac:dyDescent="0.15">
      <c r="A112" s="97"/>
      <c r="B112" s="97"/>
      <c r="C112" s="97"/>
      <c r="D112" s="97"/>
      <c r="E112" s="97"/>
      <c r="F112" s="97"/>
      <c r="H112" s="97"/>
      <c r="J112" s="96"/>
    </row>
    <row r="113" spans="8:9" x14ac:dyDescent="0.15">
      <c r="H113" s="11">
        <f>SUBTOTAL(9,H6:H110)</f>
        <v>2000800</v>
      </c>
      <c r="I113" s="11">
        <f>SUBTOTAL(9,I6:I110)</f>
        <v>709910.3899999999</v>
      </c>
    </row>
  </sheetData>
  <autoFilter ref="A4:J111"/>
  <mergeCells count="3">
    <mergeCell ref="A1:J1"/>
    <mergeCell ref="A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selection activeCell="E19" sqref="E19"/>
    </sheetView>
  </sheetViews>
  <sheetFormatPr defaultRowHeight="11.25" x14ac:dyDescent="0.15"/>
  <cols>
    <col min="1" max="1" width="10.125" style="97" customWidth="1"/>
    <col min="2" max="2" width="5.25" style="97" customWidth="1"/>
    <col min="3" max="4" width="10.625" style="97" customWidth="1"/>
    <col min="5" max="5" width="39.25" style="97" customWidth="1"/>
    <col min="6" max="6" width="32" style="97" customWidth="1"/>
    <col min="7" max="7" width="13.125" style="97" customWidth="1"/>
    <col min="8" max="8" width="12.625" style="97" customWidth="1"/>
    <col min="9" max="9" width="12.625" style="11" customWidth="1"/>
    <col min="10" max="10" width="12.625" style="97" customWidth="1"/>
    <col min="11" max="16384" width="9" style="97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20.100000000000001" customHeight="1" x14ac:dyDescent="0.15">
      <c r="A2" s="112" t="s">
        <v>2650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1" customHeight="1" thickBot="1" x14ac:dyDescent="0.2">
      <c r="A4" s="98" t="s">
        <v>3</v>
      </c>
      <c r="B4" s="98" t="s">
        <v>4</v>
      </c>
      <c r="C4" s="98" t="s">
        <v>5</v>
      </c>
      <c r="D4" s="98" t="s">
        <v>6</v>
      </c>
      <c r="E4" s="98" t="s">
        <v>7</v>
      </c>
      <c r="F4" s="98" t="s">
        <v>8</v>
      </c>
      <c r="G4" s="98"/>
      <c r="H4" s="98" t="s">
        <v>9</v>
      </c>
      <c r="I4" s="10" t="s">
        <v>10</v>
      </c>
      <c r="J4" s="98" t="s">
        <v>11</v>
      </c>
    </row>
    <row r="5" spans="1:10" ht="12" thickTop="1" x14ac:dyDescent="0.15">
      <c r="A5" s="99"/>
      <c r="B5" s="100"/>
      <c r="C5" s="101"/>
      <c r="D5" s="101"/>
      <c r="E5" s="101" t="s">
        <v>12</v>
      </c>
      <c r="F5" s="101"/>
      <c r="G5" s="101"/>
      <c r="H5" s="102"/>
      <c r="I5" s="102"/>
      <c r="J5" s="102">
        <v>1503292.47</v>
      </c>
    </row>
    <row r="6" spans="1:10" x14ac:dyDescent="0.15">
      <c r="A6" s="99">
        <v>42705</v>
      </c>
      <c r="B6" s="100">
        <v>111</v>
      </c>
      <c r="C6" s="101" t="s">
        <v>2651</v>
      </c>
      <c r="D6" s="101" t="s">
        <v>2652</v>
      </c>
      <c r="E6" s="101" t="s">
        <v>15</v>
      </c>
      <c r="F6" s="101" t="s">
        <v>16</v>
      </c>
      <c r="G6" s="101" t="s">
        <v>285</v>
      </c>
      <c r="H6" s="102"/>
      <c r="I6" s="102">
        <v>10667.84</v>
      </c>
      <c r="J6" s="102">
        <v>1492624.63</v>
      </c>
    </row>
    <row r="7" spans="1:10" x14ac:dyDescent="0.15">
      <c r="A7" s="99">
        <v>42705</v>
      </c>
      <c r="B7" s="100">
        <v>111</v>
      </c>
      <c r="C7" s="101" t="s">
        <v>2653</v>
      </c>
      <c r="D7" s="101" t="s">
        <v>2654</v>
      </c>
      <c r="E7" s="101" t="s">
        <v>19</v>
      </c>
      <c r="F7" s="101" t="s">
        <v>20</v>
      </c>
      <c r="G7" s="101" t="s">
        <v>249</v>
      </c>
      <c r="H7" s="102"/>
      <c r="I7" s="102">
        <v>170</v>
      </c>
      <c r="J7" s="102">
        <v>1492454.63</v>
      </c>
    </row>
    <row r="8" spans="1:10" x14ac:dyDescent="0.15">
      <c r="A8" s="99">
        <v>42705</v>
      </c>
      <c r="B8" s="100">
        <v>111</v>
      </c>
      <c r="C8" s="101" t="s">
        <v>2655</v>
      </c>
      <c r="D8" s="101" t="s">
        <v>2656</v>
      </c>
      <c r="E8" s="101" t="s">
        <v>23</v>
      </c>
      <c r="F8" s="101" t="s">
        <v>20</v>
      </c>
      <c r="G8" s="101" t="s">
        <v>2926</v>
      </c>
      <c r="H8" s="102"/>
      <c r="I8" s="102">
        <v>253</v>
      </c>
      <c r="J8" s="102">
        <v>1492201.63</v>
      </c>
    </row>
    <row r="9" spans="1:10" x14ac:dyDescent="0.15">
      <c r="A9" s="99">
        <v>42705</v>
      </c>
      <c r="B9" s="100">
        <v>116</v>
      </c>
      <c r="C9" s="101" t="s">
        <v>2657</v>
      </c>
      <c r="D9" s="101" t="s">
        <v>20</v>
      </c>
      <c r="E9" s="101" t="s">
        <v>2658</v>
      </c>
      <c r="F9" s="101" t="s">
        <v>2659</v>
      </c>
      <c r="G9" s="101" t="s">
        <v>2928</v>
      </c>
      <c r="H9" s="102">
        <v>199134.43</v>
      </c>
      <c r="I9" s="11">
        <v>0</v>
      </c>
      <c r="J9" s="102">
        <v>1691336.06</v>
      </c>
    </row>
    <row r="10" spans="1:10" x14ac:dyDescent="0.15">
      <c r="A10" s="99">
        <v>42709</v>
      </c>
      <c r="B10" s="100">
        <v>112</v>
      </c>
      <c r="C10" s="101" t="s">
        <v>2660</v>
      </c>
      <c r="D10" s="101" t="s">
        <v>2661</v>
      </c>
      <c r="E10" s="101" t="s">
        <v>360</v>
      </c>
      <c r="F10" s="101" t="s">
        <v>20</v>
      </c>
      <c r="G10" s="101" t="s">
        <v>1018</v>
      </c>
      <c r="H10" s="102">
        <v>24.71</v>
      </c>
      <c r="I10" s="102">
        <v>-24.71</v>
      </c>
      <c r="J10" s="102">
        <v>1691360.77</v>
      </c>
    </row>
    <row r="11" spans="1:10" x14ac:dyDescent="0.15">
      <c r="A11" s="99">
        <v>42709</v>
      </c>
      <c r="B11" s="100">
        <v>112</v>
      </c>
      <c r="C11" s="101" t="s">
        <v>2662</v>
      </c>
      <c r="D11" s="101" t="s">
        <v>2663</v>
      </c>
      <c r="E11" s="101" t="s">
        <v>507</v>
      </c>
      <c r="F11" s="101" t="s">
        <v>20</v>
      </c>
      <c r="G11" s="101" t="s">
        <v>1327</v>
      </c>
      <c r="H11" s="102">
        <v>330241.65999999997</v>
      </c>
      <c r="I11" s="102">
        <v>0</v>
      </c>
      <c r="J11" s="102">
        <v>2021602.43</v>
      </c>
    </row>
    <row r="12" spans="1:10" x14ac:dyDescent="0.15">
      <c r="A12" s="99">
        <v>42709</v>
      </c>
      <c r="B12" s="100">
        <v>116</v>
      </c>
      <c r="C12" s="101" t="s">
        <v>2664</v>
      </c>
      <c r="D12" s="101" t="s">
        <v>20</v>
      </c>
      <c r="E12" s="101" t="s">
        <v>2665</v>
      </c>
      <c r="F12" s="101" t="s">
        <v>20</v>
      </c>
      <c r="G12" s="101" t="s">
        <v>266</v>
      </c>
      <c r="H12" s="102"/>
      <c r="I12" s="102">
        <v>1200000</v>
      </c>
      <c r="J12" s="102">
        <v>821602.43</v>
      </c>
    </row>
    <row r="13" spans="1:10" x14ac:dyDescent="0.15">
      <c r="A13" s="99">
        <v>42711</v>
      </c>
      <c r="B13" s="100">
        <v>111</v>
      </c>
      <c r="C13" s="101" t="s">
        <v>2666</v>
      </c>
      <c r="D13" s="101" t="s">
        <v>2667</v>
      </c>
      <c r="E13" s="101" t="s">
        <v>443</v>
      </c>
      <c r="F13" s="101" t="s">
        <v>20</v>
      </c>
      <c r="G13" s="101" t="s">
        <v>256</v>
      </c>
      <c r="H13" s="102"/>
      <c r="I13" s="102">
        <v>1908</v>
      </c>
      <c r="J13" s="102">
        <v>819694.43</v>
      </c>
    </row>
    <row r="14" spans="1:10" x14ac:dyDescent="0.15">
      <c r="A14" s="99">
        <v>42711</v>
      </c>
      <c r="B14" s="100">
        <v>111</v>
      </c>
      <c r="C14" s="101" t="s">
        <v>2668</v>
      </c>
      <c r="D14" s="101" t="s">
        <v>2669</v>
      </c>
      <c r="E14" s="101" t="s">
        <v>219</v>
      </c>
      <c r="F14" s="101" t="s">
        <v>20</v>
      </c>
      <c r="G14" s="101" t="s">
        <v>254</v>
      </c>
      <c r="H14" s="102"/>
      <c r="I14" s="102">
        <v>2067</v>
      </c>
      <c r="J14" s="102">
        <v>817627.43</v>
      </c>
    </row>
    <row r="15" spans="1:10" x14ac:dyDescent="0.15">
      <c r="A15" s="99">
        <v>42711</v>
      </c>
      <c r="B15" s="100">
        <v>111</v>
      </c>
      <c r="C15" s="101" t="s">
        <v>2670</v>
      </c>
      <c r="D15" s="101" t="s">
        <v>2671</v>
      </c>
      <c r="E15" s="101" t="s">
        <v>436</v>
      </c>
      <c r="F15" s="101" t="s">
        <v>20</v>
      </c>
      <c r="G15" s="101" t="s">
        <v>2929</v>
      </c>
      <c r="H15" s="102"/>
      <c r="I15" s="102">
        <v>6360</v>
      </c>
      <c r="J15" s="102">
        <v>811267.43</v>
      </c>
    </row>
    <row r="16" spans="1:10" x14ac:dyDescent="0.15">
      <c r="A16" s="99">
        <v>42711</v>
      </c>
      <c r="B16" s="100">
        <v>111</v>
      </c>
      <c r="C16" s="101" t="s">
        <v>2672</v>
      </c>
      <c r="D16" s="101" t="s">
        <v>2673</v>
      </c>
      <c r="E16" s="101" t="s">
        <v>90</v>
      </c>
      <c r="F16" s="101" t="s">
        <v>20</v>
      </c>
      <c r="G16" s="101" t="s">
        <v>791</v>
      </c>
      <c r="H16" s="102"/>
      <c r="I16" s="102">
        <v>1005.04</v>
      </c>
      <c r="J16" s="102">
        <v>810262.39</v>
      </c>
    </row>
    <row r="17" spans="1:10" x14ac:dyDescent="0.15">
      <c r="A17" s="99">
        <v>42711</v>
      </c>
      <c r="B17" s="100">
        <v>111</v>
      </c>
      <c r="C17" s="101" t="s">
        <v>2674</v>
      </c>
      <c r="D17" s="101" t="s">
        <v>2675</v>
      </c>
      <c r="E17" s="101" t="s">
        <v>204</v>
      </c>
      <c r="F17" s="101" t="s">
        <v>20</v>
      </c>
      <c r="G17" s="101" t="s">
        <v>254</v>
      </c>
      <c r="H17" s="102"/>
      <c r="I17" s="102">
        <v>7155</v>
      </c>
      <c r="J17" s="102">
        <v>803107.39</v>
      </c>
    </row>
    <row r="18" spans="1:10" x14ac:dyDescent="0.15">
      <c r="A18" s="99">
        <v>42711</v>
      </c>
      <c r="B18" s="100">
        <v>111</v>
      </c>
      <c r="C18" s="101" t="s">
        <v>2676</v>
      </c>
      <c r="D18" s="101" t="s">
        <v>2677</v>
      </c>
      <c r="E18" s="101" t="s">
        <v>219</v>
      </c>
      <c r="F18" s="101" t="s">
        <v>20</v>
      </c>
      <c r="G18" s="101" t="s">
        <v>254</v>
      </c>
      <c r="H18" s="102"/>
      <c r="I18" s="102">
        <v>1412</v>
      </c>
      <c r="J18" s="102">
        <v>801695.39</v>
      </c>
    </row>
    <row r="19" spans="1:10" x14ac:dyDescent="0.15">
      <c r="A19" s="99">
        <v>42711</v>
      </c>
      <c r="B19" s="100">
        <v>111</v>
      </c>
      <c r="C19" s="101" t="s">
        <v>2678</v>
      </c>
      <c r="D19" s="101" t="s">
        <v>2679</v>
      </c>
      <c r="E19" s="101" t="s">
        <v>388</v>
      </c>
      <c r="F19" s="101" t="s">
        <v>20</v>
      </c>
      <c r="G19" s="101" t="s">
        <v>254</v>
      </c>
      <c r="H19" s="102"/>
      <c r="I19" s="102">
        <v>1378</v>
      </c>
      <c r="J19" s="102">
        <v>800317.39</v>
      </c>
    </row>
    <row r="20" spans="1:10" x14ac:dyDescent="0.15">
      <c r="A20" s="99">
        <v>42711</v>
      </c>
      <c r="B20" s="100">
        <v>111</v>
      </c>
      <c r="C20" s="101" t="s">
        <v>2680</v>
      </c>
      <c r="D20" s="101" t="s">
        <v>2681</v>
      </c>
      <c r="E20" s="101" t="s">
        <v>2682</v>
      </c>
      <c r="F20" s="101" t="s">
        <v>20</v>
      </c>
      <c r="G20" s="101" t="s">
        <v>2930</v>
      </c>
      <c r="H20" s="102"/>
      <c r="I20" s="102">
        <v>350</v>
      </c>
      <c r="J20" s="102">
        <v>799967.39</v>
      </c>
    </row>
    <row r="21" spans="1:10" x14ac:dyDescent="0.15">
      <c r="A21" s="99">
        <v>42711</v>
      </c>
      <c r="B21" s="100">
        <v>111</v>
      </c>
      <c r="C21" s="101" t="s">
        <v>2683</v>
      </c>
      <c r="D21" s="101" t="s">
        <v>2684</v>
      </c>
      <c r="E21" s="101" t="s">
        <v>2294</v>
      </c>
      <c r="F21" s="101" t="s">
        <v>20</v>
      </c>
      <c r="G21" s="101" t="s">
        <v>787</v>
      </c>
      <c r="H21" s="102"/>
      <c r="I21" s="102">
        <v>2225.9</v>
      </c>
      <c r="J21" s="102">
        <v>797741.49</v>
      </c>
    </row>
    <row r="22" spans="1:10" x14ac:dyDescent="0.15">
      <c r="A22" s="99">
        <v>42711</v>
      </c>
      <c r="B22" s="100">
        <v>111</v>
      </c>
      <c r="C22" s="101" t="s">
        <v>2685</v>
      </c>
      <c r="D22" s="101" t="s">
        <v>2686</v>
      </c>
      <c r="E22" s="101" t="s">
        <v>2582</v>
      </c>
      <c r="F22" s="101" t="s">
        <v>20</v>
      </c>
      <c r="G22" s="101" t="s">
        <v>2931</v>
      </c>
      <c r="H22" s="102"/>
      <c r="I22" s="102">
        <v>1109.9000000000001</v>
      </c>
      <c r="J22" s="102">
        <v>796631.59</v>
      </c>
    </row>
    <row r="23" spans="1:10" x14ac:dyDescent="0.15">
      <c r="A23" s="99">
        <v>42711</v>
      </c>
      <c r="B23" s="100">
        <v>111</v>
      </c>
      <c r="C23" s="101" t="s">
        <v>2687</v>
      </c>
      <c r="D23" s="101" t="s">
        <v>2688</v>
      </c>
      <c r="E23" s="101" t="s">
        <v>2494</v>
      </c>
      <c r="F23" s="101" t="s">
        <v>20</v>
      </c>
      <c r="G23" s="101" t="s">
        <v>254</v>
      </c>
      <c r="H23" s="102"/>
      <c r="I23" s="102">
        <v>1800</v>
      </c>
      <c r="J23" s="102">
        <v>794831.59</v>
      </c>
    </row>
    <row r="24" spans="1:10" x14ac:dyDescent="0.15">
      <c r="A24" s="99">
        <v>42711</v>
      </c>
      <c r="B24" s="100">
        <v>111</v>
      </c>
      <c r="C24" s="101" t="s">
        <v>2689</v>
      </c>
      <c r="D24" s="101" t="s">
        <v>2690</v>
      </c>
      <c r="E24" s="101" t="s">
        <v>60</v>
      </c>
      <c r="F24" s="101" t="s">
        <v>20</v>
      </c>
      <c r="G24" s="101" t="s">
        <v>254</v>
      </c>
      <c r="H24" s="102"/>
      <c r="I24" s="102">
        <v>3000</v>
      </c>
      <c r="J24" s="102">
        <v>791831.59</v>
      </c>
    </row>
    <row r="25" spans="1:10" x14ac:dyDescent="0.15">
      <c r="A25" s="99">
        <v>42711</v>
      </c>
      <c r="B25" s="100">
        <v>111</v>
      </c>
      <c r="C25" s="101" t="s">
        <v>2691</v>
      </c>
      <c r="D25" s="101" t="s">
        <v>2692</v>
      </c>
      <c r="E25" s="101" t="s">
        <v>90</v>
      </c>
      <c r="F25" s="101" t="s">
        <v>20</v>
      </c>
      <c r="G25" s="101" t="s">
        <v>791</v>
      </c>
      <c r="H25" s="102"/>
      <c r="I25" s="102">
        <v>4085</v>
      </c>
      <c r="J25" s="102">
        <v>787746.59</v>
      </c>
    </row>
    <row r="26" spans="1:10" x14ac:dyDescent="0.15">
      <c r="A26" s="99">
        <v>42711</v>
      </c>
      <c r="B26" s="100">
        <v>111</v>
      </c>
      <c r="C26" s="101" t="s">
        <v>2693</v>
      </c>
      <c r="D26" s="101" t="s">
        <v>2694</v>
      </c>
      <c r="E26" s="101" t="s">
        <v>128</v>
      </c>
      <c r="F26" s="101" t="s">
        <v>20</v>
      </c>
      <c r="G26" s="101" t="s">
        <v>2146</v>
      </c>
      <c r="H26" s="102"/>
      <c r="I26" s="102">
        <v>555.85</v>
      </c>
      <c r="J26" s="102">
        <v>787190.74</v>
      </c>
    </row>
    <row r="27" spans="1:10" x14ac:dyDescent="0.15">
      <c r="A27" s="99">
        <v>42711</v>
      </c>
      <c r="B27" s="100">
        <v>111</v>
      </c>
      <c r="C27" s="101" t="s">
        <v>2695</v>
      </c>
      <c r="D27" s="101" t="s">
        <v>2696</v>
      </c>
      <c r="E27" s="101" t="s">
        <v>148</v>
      </c>
      <c r="F27" s="101" t="s">
        <v>20</v>
      </c>
      <c r="G27" s="101" t="s">
        <v>254</v>
      </c>
      <c r="H27" s="102"/>
      <c r="I27" s="102">
        <v>270</v>
      </c>
      <c r="J27" s="102">
        <v>786920.74</v>
      </c>
    </row>
    <row r="28" spans="1:10" x14ac:dyDescent="0.15">
      <c r="A28" s="99">
        <v>42711</v>
      </c>
      <c r="B28" s="100">
        <v>111</v>
      </c>
      <c r="C28" s="101" t="s">
        <v>2697</v>
      </c>
      <c r="D28" s="101" t="s">
        <v>2698</v>
      </c>
      <c r="E28" s="101" t="s">
        <v>219</v>
      </c>
      <c r="F28" s="101" t="s">
        <v>20</v>
      </c>
      <c r="G28" s="101" t="s">
        <v>254</v>
      </c>
      <c r="H28" s="102"/>
      <c r="I28" s="102">
        <v>1180</v>
      </c>
      <c r="J28" s="102">
        <v>785740.74</v>
      </c>
    </row>
    <row r="29" spans="1:10" x14ac:dyDescent="0.15">
      <c r="A29" s="99">
        <v>42711</v>
      </c>
      <c r="B29" s="100">
        <v>111</v>
      </c>
      <c r="C29" s="101" t="s">
        <v>2699</v>
      </c>
      <c r="D29" s="101" t="s">
        <v>2700</v>
      </c>
      <c r="E29" s="101" t="s">
        <v>148</v>
      </c>
      <c r="F29" s="101" t="s">
        <v>20</v>
      </c>
      <c r="G29" s="101" t="s">
        <v>254</v>
      </c>
      <c r="H29" s="102"/>
      <c r="I29" s="102">
        <v>90</v>
      </c>
      <c r="J29" s="102">
        <v>785650.74</v>
      </c>
    </row>
    <row r="30" spans="1:10" x14ac:dyDescent="0.15">
      <c r="A30" s="99">
        <v>42711</v>
      </c>
      <c r="B30" s="100">
        <v>111</v>
      </c>
      <c r="C30" s="101" t="s">
        <v>2701</v>
      </c>
      <c r="D30" s="101" t="s">
        <v>2702</v>
      </c>
      <c r="E30" s="101" t="s">
        <v>219</v>
      </c>
      <c r="F30" s="101" t="s">
        <v>20</v>
      </c>
      <c r="G30" s="101" t="s">
        <v>254</v>
      </c>
      <c r="H30" s="102"/>
      <c r="I30" s="102">
        <v>1497.15</v>
      </c>
      <c r="J30" s="102">
        <v>784153.59</v>
      </c>
    </row>
    <row r="31" spans="1:10" x14ac:dyDescent="0.15">
      <c r="A31" s="99">
        <v>42711</v>
      </c>
      <c r="B31" s="100">
        <v>111</v>
      </c>
      <c r="C31" s="101" t="s">
        <v>2703</v>
      </c>
      <c r="D31" s="101" t="s">
        <v>2704</v>
      </c>
      <c r="E31" s="101" t="s">
        <v>2705</v>
      </c>
      <c r="F31" s="101" t="s">
        <v>20</v>
      </c>
      <c r="G31" s="101" t="s">
        <v>2932</v>
      </c>
      <c r="H31" s="102"/>
      <c r="I31" s="102">
        <v>110049.4</v>
      </c>
      <c r="J31" s="102">
        <v>674104.19</v>
      </c>
    </row>
    <row r="32" spans="1:10" x14ac:dyDescent="0.15">
      <c r="A32" s="99">
        <v>42711</v>
      </c>
      <c r="B32" s="100">
        <v>111</v>
      </c>
      <c r="C32" s="101" t="s">
        <v>2706</v>
      </c>
      <c r="D32" s="101" t="s">
        <v>2707</v>
      </c>
      <c r="E32" s="101" t="s">
        <v>436</v>
      </c>
      <c r="F32" s="101" t="s">
        <v>20</v>
      </c>
      <c r="G32" s="101" t="s">
        <v>2929</v>
      </c>
      <c r="H32" s="102"/>
      <c r="I32" s="102">
        <v>12250</v>
      </c>
      <c r="J32" s="102">
        <v>661854.18999999994</v>
      </c>
    </row>
    <row r="33" spans="1:10" x14ac:dyDescent="0.15">
      <c r="A33" s="99">
        <v>42711</v>
      </c>
      <c r="B33" s="100">
        <v>111</v>
      </c>
      <c r="C33" s="101" t="s">
        <v>2708</v>
      </c>
      <c r="D33" s="101" t="s">
        <v>2709</v>
      </c>
      <c r="E33" s="101" t="s">
        <v>388</v>
      </c>
      <c r="F33" s="101" t="s">
        <v>20</v>
      </c>
      <c r="G33" s="101" t="s">
        <v>254</v>
      </c>
      <c r="H33" s="102"/>
      <c r="I33" s="102">
        <v>530</v>
      </c>
      <c r="J33" s="102">
        <v>661324.18999999994</v>
      </c>
    </row>
    <row r="34" spans="1:10" x14ac:dyDescent="0.15">
      <c r="A34" s="99">
        <v>42711</v>
      </c>
      <c r="B34" s="100">
        <v>111</v>
      </c>
      <c r="C34" s="101" t="s">
        <v>2710</v>
      </c>
      <c r="D34" s="101" t="s">
        <v>2711</v>
      </c>
      <c r="E34" s="101" t="s">
        <v>128</v>
      </c>
      <c r="F34" s="101" t="s">
        <v>20</v>
      </c>
      <c r="G34" s="101" t="s">
        <v>2146</v>
      </c>
      <c r="H34" s="102"/>
      <c r="I34" s="102">
        <v>2767.4</v>
      </c>
      <c r="J34" s="102">
        <v>658556.79</v>
      </c>
    </row>
    <row r="35" spans="1:10" x14ac:dyDescent="0.15">
      <c r="A35" s="99">
        <v>42711</v>
      </c>
      <c r="B35" s="100">
        <v>111</v>
      </c>
      <c r="C35" s="101" t="s">
        <v>2712</v>
      </c>
      <c r="D35" s="101" t="s">
        <v>2713</v>
      </c>
      <c r="E35" s="101" t="s">
        <v>209</v>
      </c>
      <c r="F35" s="101" t="s">
        <v>20</v>
      </c>
      <c r="G35" s="101" t="s">
        <v>803</v>
      </c>
      <c r="H35" s="102"/>
      <c r="I35" s="102">
        <v>1250</v>
      </c>
      <c r="J35" s="102">
        <v>657306.79</v>
      </c>
    </row>
    <row r="36" spans="1:10" x14ac:dyDescent="0.15">
      <c r="A36" s="99">
        <v>42711</v>
      </c>
      <c r="B36" s="100">
        <v>111</v>
      </c>
      <c r="C36" s="101" t="s">
        <v>2714</v>
      </c>
      <c r="D36" s="101" t="s">
        <v>2715</v>
      </c>
      <c r="E36" s="101" t="s">
        <v>2716</v>
      </c>
      <c r="F36" s="101" t="s">
        <v>20</v>
      </c>
      <c r="G36" s="101" t="s">
        <v>254</v>
      </c>
      <c r="H36" s="102"/>
      <c r="I36" s="102">
        <v>400</v>
      </c>
      <c r="J36" s="102">
        <v>656906.79</v>
      </c>
    </row>
    <row r="37" spans="1:10" x14ac:dyDescent="0.15">
      <c r="A37" s="99">
        <v>42711</v>
      </c>
      <c r="B37" s="100">
        <v>111</v>
      </c>
      <c r="C37" s="101" t="s">
        <v>2717</v>
      </c>
      <c r="D37" s="101" t="s">
        <v>2718</v>
      </c>
      <c r="E37" s="101" t="s">
        <v>148</v>
      </c>
      <c r="F37" s="101" t="s">
        <v>20</v>
      </c>
      <c r="G37" s="101" t="s">
        <v>254</v>
      </c>
      <c r="H37" s="102"/>
      <c r="I37" s="102">
        <v>90</v>
      </c>
      <c r="J37" s="102">
        <v>656816.79</v>
      </c>
    </row>
    <row r="38" spans="1:10" x14ac:dyDescent="0.15">
      <c r="A38" s="99">
        <v>42711</v>
      </c>
      <c r="B38" s="100">
        <v>111</v>
      </c>
      <c r="C38" s="101" t="s">
        <v>2719</v>
      </c>
      <c r="D38" s="101" t="s">
        <v>2720</v>
      </c>
      <c r="E38" s="101" t="s">
        <v>90</v>
      </c>
      <c r="F38" s="101" t="s">
        <v>20</v>
      </c>
      <c r="G38" s="101" t="s">
        <v>791</v>
      </c>
      <c r="H38" s="102"/>
      <c r="I38" s="102">
        <v>900</v>
      </c>
      <c r="J38" s="102">
        <v>655916.79</v>
      </c>
    </row>
    <row r="39" spans="1:10" x14ac:dyDescent="0.15">
      <c r="A39" s="99">
        <v>42711</v>
      </c>
      <c r="B39" s="100">
        <v>111</v>
      </c>
      <c r="C39" s="101" t="s">
        <v>2721</v>
      </c>
      <c r="D39" s="101" t="s">
        <v>2722</v>
      </c>
      <c r="E39" s="101" t="s">
        <v>443</v>
      </c>
      <c r="F39" s="101" t="s">
        <v>20</v>
      </c>
      <c r="G39" s="101" t="s">
        <v>256</v>
      </c>
      <c r="H39" s="102"/>
      <c r="I39" s="102">
        <v>600</v>
      </c>
      <c r="J39" s="102">
        <v>655316.79</v>
      </c>
    </row>
    <row r="40" spans="1:10" x14ac:dyDescent="0.15">
      <c r="A40" s="99">
        <v>42711</v>
      </c>
      <c r="B40" s="100">
        <v>111</v>
      </c>
      <c r="C40" s="101" t="s">
        <v>2723</v>
      </c>
      <c r="D40" s="101" t="s">
        <v>2724</v>
      </c>
      <c r="E40" s="101" t="s">
        <v>204</v>
      </c>
      <c r="F40" s="101" t="s">
        <v>20</v>
      </c>
      <c r="G40" s="101" t="s">
        <v>254</v>
      </c>
      <c r="H40" s="102"/>
      <c r="I40" s="102">
        <v>2650.06</v>
      </c>
      <c r="J40" s="102">
        <v>652666.73</v>
      </c>
    </row>
    <row r="41" spans="1:10" x14ac:dyDescent="0.15">
      <c r="A41" s="99">
        <v>42711</v>
      </c>
      <c r="B41" s="100">
        <v>111</v>
      </c>
      <c r="C41" s="101" t="s">
        <v>2725</v>
      </c>
      <c r="D41" s="101" t="s">
        <v>2726</v>
      </c>
      <c r="E41" s="101" t="s">
        <v>60</v>
      </c>
      <c r="F41" s="101" t="s">
        <v>20</v>
      </c>
      <c r="G41" s="101" t="s">
        <v>254</v>
      </c>
      <c r="H41" s="102"/>
      <c r="I41" s="102">
        <v>450</v>
      </c>
      <c r="J41" s="102">
        <v>652216.73</v>
      </c>
    </row>
    <row r="42" spans="1:10" x14ac:dyDescent="0.15">
      <c r="A42" s="99">
        <v>42711</v>
      </c>
      <c r="B42" s="100">
        <v>111</v>
      </c>
      <c r="C42" s="101" t="s">
        <v>2727</v>
      </c>
      <c r="D42" s="101" t="s">
        <v>2728</v>
      </c>
      <c r="E42" s="101" t="s">
        <v>148</v>
      </c>
      <c r="F42" s="101" t="s">
        <v>20</v>
      </c>
      <c r="G42" s="101" t="s">
        <v>254</v>
      </c>
      <c r="H42" s="102"/>
      <c r="I42" s="102">
        <v>180</v>
      </c>
      <c r="J42" s="102">
        <v>652036.73</v>
      </c>
    </row>
    <row r="43" spans="1:10" x14ac:dyDescent="0.15">
      <c r="A43" s="99">
        <v>42711</v>
      </c>
      <c r="B43" s="100">
        <v>111</v>
      </c>
      <c r="C43" s="101" t="s">
        <v>2729</v>
      </c>
      <c r="D43" s="101" t="s">
        <v>2730</v>
      </c>
      <c r="E43" s="101" t="s">
        <v>1752</v>
      </c>
      <c r="F43" s="101" t="s">
        <v>20</v>
      </c>
      <c r="G43" s="101" t="s">
        <v>787</v>
      </c>
      <c r="H43" s="102"/>
      <c r="I43" s="102">
        <v>1940.11</v>
      </c>
      <c r="J43" s="102">
        <v>650096.62</v>
      </c>
    </row>
    <row r="44" spans="1:10" x14ac:dyDescent="0.15">
      <c r="A44" s="99">
        <v>42711</v>
      </c>
      <c r="B44" s="100">
        <v>111</v>
      </c>
      <c r="C44" s="101" t="s">
        <v>2731</v>
      </c>
      <c r="D44" s="101" t="s">
        <v>313</v>
      </c>
      <c r="E44" s="101" t="s">
        <v>101</v>
      </c>
      <c r="F44" s="101" t="s">
        <v>20</v>
      </c>
      <c r="G44" s="101" t="s">
        <v>788</v>
      </c>
      <c r="H44" s="102"/>
      <c r="I44" s="102">
        <v>14531.8</v>
      </c>
      <c r="J44" s="102">
        <v>635564.81999999995</v>
      </c>
    </row>
    <row r="45" spans="1:10" x14ac:dyDescent="0.15">
      <c r="A45" s="99">
        <v>42711</v>
      </c>
      <c r="B45" s="100">
        <v>111</v>
      </c>
      <c r="C45" s="101" t="s">
        <v>2732</v>
      </c>
      <c r="D45" s="101" t="s">
        <v>313</v>
      </c>
      <c r="E45" s="101" t="s">
        <v>885</v>
      </c>
      <c r="F45" s="101" t="s">
        <v>20</v>
      </c>
      <c r="G45" s="101" t="s">
        <v>2933</v>
      </c>
      <c r="H45" s="102"/>
      <c r="I45" s="102">
        <v>56901.8</v>
      </c>
      <c r="J45" s="102">
        <v>578663.02</v>
      </c>
    </row>
    <row r="46" spans="1:10" x14ac:dyDescent="0.15">
      <c r="A46" s="99">
        <v>42711</v>
      </c>
      <c r="B46" s="100">
        <v>111</v>
      </c>
      <c r="C46" s="101" t="s">
        <v>2733</v>
      </c>
      <c r="D46" s="101" t="s">
        <v>313</v>
      </c>
      <c r="E46" s="101" t="s">
        <v>101</v>
      </c>
      <c r="F46" s="101" t="s">
        <v>20</v>
      </c>
      <c r="G46" s="101" t="s">
        <v>788</v>
      </c>
      <c r="H46" s="102"/>
      <c r="I46" s="102">
        <v>43253</v>
      </c>
      <c r="J46" s="102">
        <v>535410.02</v>
      </c>
    </row>
    <row r="47" spans="1:10" x14ac:dyDescent="0.15">
      <c r="A47" s="99">
        <v>42712</v>
      </c>
      <c r="B47" s="100">
        <v>111</v>
      </c>
      <c r="C47" s="101" t="s">
        <v>2734</v>
      </c>
      <c r="D47" s="101" t="s">
        <v>313</v>
      </c>
      <c r="E47" s="101" t="s">
        <v>218</v>
      </c>
      <c r="F47" s="101" t="s">
        <v>20</v>
      </c>
      <c r="G47" s="101" t="s">
        <v>2934</v>
      </c>
      <c r="H47" s="102"/>
      <c r="I47" s="102">
        <v>19734.060000000001</v>
      </c>
      <c r="J47" s="102">
        <v>515675.96</v>
      </c>
    </row>
    <row r="48" spans="1:10" x14ac:dyDescent="0.15">
      <c r="A48" s="99">
        <v>42712</v>
      </c>
      <c r="B48" s="100">
        <v>111</v>
      </c>
      <c r="C48" s="101" t="s">
        <v>2735</v>
      </c>
      <c r="D48" s="101" t="s">
        <v>2736</v>
      </c>
      <c r="E48" s="101" t="s">
        <v>465</v>
      </c>
      <c r="F48" s="101" t="s">
        <v>20</v>
      </c>
      <c r="G48" s="101" t="s">
        <v>2935</v>
      </c>
      <c r="H48" s="102"/>
      <c r="I48" s="102">
        <v>560</v>
      </c>
      <c r="J48" s="102">
        <v>515115.96</v>
      </c>
    </row>
    <row r="49" spans="1:10" x14ac:dyDescent="0.15">
      <c r="A49" s="99">
        <v>42712</v>
      </c>
      <c r="B49" s="100">
        <v>111</v>
      </c>
      <c r="C49" s="101" t="s">
        <v>2737</v>
      </c>
      <c r="D49" s="101" t="s">
        <v>2738</v>
      </c>
      <c r="E49" s="101" t="s">
        <v>77</v>
      </c>
      <c r="F49" s="101" t="s">
        <v>20</v>
      </c>
      <c r="G49" s="101" t="s">
        <v>2927</v>
      </c>
      <c r="H49" s="102"/>
      <c r="I49" s="102">
        <v>900</v>
      </c>
      <c r="J49" s="102">
        <v>514215.96</v>
      </c>
    </row>
    <row r="50" spans="1:10" x14ac:dyDescent="0.15">
      <c r="A50" s="99">
        <v>42712</v>
      </c>
      <c r="B50" s="100">
        <v>116</v>
      </c>
      <c r="C50" s="101" t="s">
        <v>2487</v>
      </c>
      <c r="D50" s="101" t="s">
        <v>20</v>
      </c>
      <c r="E50" s="101" t="s">
        <v>2739</v>
      </c>
      <c r="F50" s="101" t="s">
        <v>20</v>
      </c>
      <c r="G50" s="101" t="s">
        <v>266</v>
      </c>
      <c r="H50" s="102">
        <v>200000</v>
      </c>
      <c r="I50" s="102"/>
      <c r="J50" s="102">
        <v>714215.96</v>
      </c>
    </row>
    <row r="51" spans="1:10" x14ac:dyDescent="0.15">
      <c r="A51" s="99">
        <v>42723</v>
      </c>
      <c r="B51" s="100">
        <v>111</v>
      </c>
      <c r="C51" s="101" t="s">
        <v>2740</v>
      </c>
      <c r="D51" s="101" t="s">
        <v>2741</v>
      </c>
      <c r="E51" s="101" t="s">
        <v>219</v>
      </c>
      <c r="F51" s="101" t="s">
        <v>20</v>
      </c>
      <c r="G51" s="101" t="s">
        <v>254</v>
      </c>
      <c r="H51" s="102"/>
      <c r="I51" s="102">
        <v>834</v>
      </c>
      <c r="J51" s="102">
        <v>713381.96</v>
      </c>
    </row>
    <row r="52" spans="1:10" x14ac:dyDescent="0.15">
      <c r="A52" s="99">
        <v>42723</v>
      </c>
      <c r="B52" s="100">
        <v>111</v>
      </c>
      <c r="C52" s="101" t="s">
        <v>2742</v>
      </c>
      <c r="D52" s="101" t="s">
        <v>2743</v>
      </c>
      <c r="E52" s="101" t="s">
        <v>2744</v>
      </c>
      <c r="F52" s="101" t="s">
        <v>20</v>
      </c>
      <c r="G52" s="101" t="s">
        <v>254</v>
      </c>
      <c r="H52" s="102"/>
      <c r="I52" s="102">
        <v>666</v>
      </c>
      <c r="J52" s="102">
        <v>712715.96</v>
      </c>
    </row>
    <row r="53" spans="1:10" x14ac:dyDescent="0.15">
      <c r="A53" s="99">
        <v>42723</v>
      </c>
      <c r="B53" s="100">
        <v>111</v>
      </c>
      <c r="C53" s="101" t="s">
        <v>2745</v>
      </c>
      <c r="D53" s="101" t="s">
        <v>2746</v>
      </c>
      <c r="E53" s="101" t="s">
        <v>356</v>
      </c>
      <c r="F53" s="101" t="s">
        <v>20</v>
      </c>
      <c r="G53" s="101" t="s">
        <v>789</v>
      </c>
      <c r="H53" s="102"/>
      <c r="I53" s="102">
        <v>339.2</v>
      </c>
      <c r="J53" s="102">
        <v>712376.76</v>
      </c>
    </row>
    <row r="54" spans="1:10" x14ac:dyDescent="0.15">
      <c r="A54" s="99">
        <v>42723</v>
      </c>
      <c r="B54" s="100">
        <v>111</v>
      </c>
      <c r="C54" s="101" t="s">
        <v>2747</v>
      </c>
      <c r="D54" s="101" t="s">
        <v>2748</v>
      </c>
      <c r="E54" s="101" t="s">
        <v>148</v>
      </c>
      <c r="F54" s="101" t="s">
        <v>20</v>
      </c>
      <c r="G54" s="101" t="s">
        <v>254</v>
      </c>
      <c r="H54" s="102"/>
      <c r="I54" s="102">
        <v>180</v>
      </c>
      <c r="J54" s="102">
        <v>712196.76</v>
      </c>
    </row>
    <row r="55" spans="1:10" x14ac:dyDescent="0.15">
      <c r="A55" s="99">
        <v>42723</v>
      </c>
      <c r="B55" s="100">
        <v>111</v>
      </c>
      <c r="C55" s="101" t="s">
        <v>2749</v>
      </c>
      <c r="D55" s="101" t="s">
        <v>2750</v>
      </c>
      <c r="E55" s="101" t="s">
        <v>869</v>
      </c>
      <c r="G55" s="101" t="s">
        <v>1019</v>
      </c>
      <c r="H55" s="102"/>
      <c r="I55" s="102">
        <f>904.4+90.44+59.69+0.02</f>
        <v>1054.55</v>
      </c>
      <c r="J55" s="102">
        <v>710902.21</v>
      </c>
    </row>
    <row r="56" spans="1:10" x14ac:dyDescent="0.15">
      <c r="A56" s="99"/>
      <c r="B56" s="100"/>
      <c r="C56" s="101"/>
      <c r="D56" s="101"/>
      <c r="E56" s="101" t="s">
        <v>360</v>
      </c>
      <c r="F56" s="101"/>
      <c r="G56" s="101" t="s">
        <v>1018</v>
      </c>
      <c r="H56" s="102"/>
      <c r="I56" s="102">
        <v>240</v>
      </c>
      <c r="J56" s="102"/>
    </row>
    <row r="57" spans="1:10" x14ac:dyDescent="0.15">
      <c r="A57" s="99">
        <v>42723</v>
      </c>
      <c r="B57" s="100">
        <v>111</v>
      </c>
      <c r="C57" s="101" t="s">
        <v>2751</v>
      </c>
      <c r="D57" s="101" t="s">
        <v>2752</v>
      </c>
      <c r="E57" s="101" t="s">
        <v>60</v>
      </c>
      <c r="F57" s="101" t="s">
        <v>20</v>
      </c>
      <c r="G57" s="101" t="s">
        <v>254</v>
      </c>
      <c r="H57" s="102"/>
      <c r="I57" s="102">
        <v>1200</v>
      </c>
      <c r="J57" s="102">
        <v>709702.21</v>
      </c>
    </row>
    <row r="58" spans="1:10" x14ac:dyDescent="0.15">
      <c r="A58" s="99">
        <v>42723</v>
      </c>
      <c r="B58" s="100">
        <v>111</v>
      </c>
      <c r="C58" s="101" t="s">
        <v>2753</v>
      </c>
      <c r="D58" s="101" t="s">
        <v>2754</v>
      </c>
      <c r="E58" s="101" t="s">
        <v>2257</v>
      </c>
      <c r="F58" s="101" t="s">
        <v>43</v>
      </c>
      <c r="G58" s="101" t="s">
        <v>256</v>
      </c>
      <c r="H58" s="102"/>
      <c r="I58" s="102">
        <v>150</v>
      </c>
      <c r="J58" s="102">
        <v>709552.21</v>
      </c>
    </row>
    <row r="59" spans="1:10" x14ac:dyDescent="0.15">
      <c r="A59" s="99">
        <v>42723</v>
      </c>
      <c r="B59" s="100">
        <v>111</v>
      </c>
      <c r="C59" s="101" t="s">
        <v>2755</v>
      </c>
      <c r="D59" s="101" t="s">
        <v>2756</v>
      </c>
      <c r="E59" s="101" t="s">
        <v>595</v>
      </c>
      <c r="F59" s="101" t="s">
        <v>20</v>
      </c>
      <c r="G59" s="101" t="s">
        <v>1944</v>
      </c>
      <c r="H59" s="102"/>
      <c r="I59" s="102">
        <v>150</v>
      </c>
      <c r="J59" s="102">
        <v>709402.21</v>
      </c>
    </row>
    <row r="60" spans="1:10" x14ac:dyDescent="0.15">
      <c r="A60" s="99">
        <v>42723</v>
      </c>
      <c r="B60" s="100">
        <v>111</v>
      </c>
      <c r="C60" s="101" t="s">
        <v>2757</v>
      </c>
      <c r="D60" s="101" t="s">
        <v>2758</v>
      </c>
      <c r="E60" s="101" t="s">
        <v>113</v>
      </c>
      <c r="F60" s="101" t="s">
        <v>20</v>
      </c>
      <c r="G60" s="101" t="s">
        <v>261</v>
      </c>
      <c r="H60" s="102"/>
      <c r="I60" s="102">
        <v>3922</v>
      </c>
      <c r="J60" s="102">
        <v>705480.21</v>
      </c>
    </row>
    <row r="61" spans="1:10" x14ac:dyDescent="0.15">
      <c r="A61" s="99">
        <v>42723</v>
      </c>
      <c r="B61" s="100">
        <v>111</v>
      </c>
      <c r="C61" s="101" t="s">
        <v>2759</v>
      </c>
      <c r="D61" s="101" t="s">
        <v>2760</v>
      </c>
      <c r="E61" s="101" t="s">
        <v>60</v>
      </c>
      <c r="F61" s="101" t="s">
        <v>20</v>
      </c>
      <c r="G61" s="101" t="s">
        <v>254</v>
      </c>
      <c r="H61" s="102"/>
      <c r="I61" s="102">
        <v>2968</v>
      </c>
      <c r="J61" s="102">
        <v>702512.21</v>
      </c>
    </row>
    <row r="62" spans="1:10" x14ac:dyDescent="0.15">
      <c r="A62" s="99">
        <v>42723</v>
      </c>
      <c r="B62" s="100">
        <v>111</v>
      </c>
      <c r="C62" s="101" t="s">
        <v>2761</v>
      </c>
      <c r="D62" s="101" t="s">
        <v>2762</v>
      </c>
      <c r="E62" s="101" t="s">
        <v>209</v>
      </c>
      <c r="F62" s="101" t="s">
        <v>20</v>
      </c>
      <c r="G62" s="101" t="s">
        <v>803</v>
      </c>
      <c r="H62" s="102"/>
      <c r="I62" s="102">
        <v>665.68</v>
      </c>
      <c r="J62" s="102">
        <v>701846.53</v>
      </c>
    </row>
    <row r="63" spans="1:10" x14ac:dyDescent="0.15">
      <c r="A63" s="99">
        <v>42723</v>
      </c>
      <c r="B63" s="100">
        <v>111</v>
      </c>
      <c r="C63" s="101" t="s">
        <v>2763</v>
      </c>
      <c r="D63" s="101" t="s">
        <v>2764</v>
      </c>
      <c r="E63" s="101" t="s">
        <v>118</v>
      </c>
      <c r="F63" s="101" t="s">
        <v>20</v>
      </c>
      <c r="G63" s="101" t="s">
        <v>794</v>
      </c>
      <c r="H63" s="102"/>
      <c r="I63" s="102">
        <v>1270.94</v>
      </c>
      <c r="J63" s="102">
        <v>700575.59</v>
      </c>
    </row>
    <row r="64" spans="1:10" x14ac:dyDescent="0.15">
      <c r="A64" s="99">
        <v>42723</v>
      </c>
      <c r="B64" s="100">
        <v>111</v>
      </c>
      <c r="C64" s="101" t="s">
        <v>2765</v>
      </c>
      <c r="D64" s="101" t="s">
        <v>2766</v>
      </c>
      <c r="E64" s="101" t="s">
        <v>60</v>
      </c>
      <c r="F64" s="101" t="s">
        <v>20</v>
      </c>
      <c r="G64" s="101" t="s">
        <v>254</v>
      </c>
      <c r="H64" s="102"/>
      <c r="I64" s="102">
        <v>2000</v>
      </c>
      <c r="J64" s="102">
        <v>698575.59</v>
      </c>
    </row>
    <row r="65" spans="1:10" x14ac:dyDescent="0.15">
      <c r="A65" s="99">
        <v>42723</v>
      </c>
      <c r="B65" s="100">
        <v>111</v>
      </c>
      <c r="C65" s="101" t="s">
        <v>2767</v>
      </c>
      <c r="D65" s="101" t="s">
        <v>2768</v>
      </c>
      <c r="E65" s="101" t="s">
        <v>443</v>
      </c>
      <c r="F65" s="101" t="s">
        <v>20</v>
      </c>
      <c r="G65" s="101" t="s">
        <v>256</v>
      </c>
      <c r="H65" s="102"/>
      <c r="I65" s="102">
        <v>3180</v>
      </c>
      <c r="J65" s="102">
        <v>695395.59</v>
      </c>
    </row>
    <row r="66" spans="1:10" x14ac:dyDescent="0.15">
      <c r="A66" s="99">
        <v>42723</v>
      </c>
      <c r="B66" s="100">
        <v>111</v>
      </c>
      <c r="C66" s="101" t="s">
        <v>2769</v>
      </c>
      <c r="D66" s="101" t="s">
        <v>2770</v>
      </c>
      <c r="E66" s="101" t="s">
        <v>940</v>
      </c>
      <c r="F66" s="101" t="s">
        <v>20</v>
      </c>
      <c r="G66" s="101" t="s">
        <v>2936</v>
      </c>
      <c r="H66" s="102"/>
      <c r="I66" s="102">
        <v>3816</v>
      </c>
      <c r="J66" s="102">
        <v>691579.59</v>
      </c>
    </row>
    <row r="67" spans="1:10" x14ac:dyDescent="0.15">
      <c r="A67" s="99">
        <v>42723</v>
      </c>
      <c r="B67" s="100">
        <v>111</v>
      </c>
      <c r="C67" s="101" t="s">
        <v>2771</v>
      </c>
      <c r="D67" s="101" t="s">
        <v>2772</v>
      </c>
      <c r="E67" s="101" t="s">
        <v>299</v>
      </c>
      <c r="F67" s="101" t="s">
        <v>20</v>
      </c>
      <c r="G67" s="101" t="s">
        <v>300</v>
      </c>
      <c r="H67" s="102"/>
      <c r="I67" s="102">
        <v>289.86</v>
      </c>
      <c r="J67" s="102">
        <v>691289.73</v>
      </c>
    </row>
    <row r="68" spans="1:10" x14ac:dyDescent="0.15">
      <c r="A68" s="99">
        <v>42723</v>
      </c>
      <c r="B68" s="100">
        <v>111</v>
      </c>
      <c r="C68" s="101" t="s">
        <v>2773</v>
      </c>
      <c r="D68" s="101" t="s">
        <v>2774</v>
      </c>
      <c r="E68" s="101" t="s">
        <v>595</v>
      </c>
      <c r="F68" s="101" t="s">
        <v>20</v>
      </c>
      <c r="G68" s="101" t="s">
        <v>1944</v>
      </c>
      <c r="H68" s="102"/>
      <c r="I68" s="102">
        <v>1250</v>
      </c>
      <c r="J68" s="102">
        <v>690039.73</v>
      </c>
    </row>
    <row r="69" spans="1:10" x14ac:dyDescent="0.15">
      <c r="A69" s="99">
        <v>42723</v>
      </c>
      <c r="B69" s="100">
        <v>111</v>
      </c>
      <c r="C69" s="101" t="s">
        <v>2775</v>
      </c>
      <c r="D69" s="101" t="s">
        <v>2776</v>
      </c>
      <c r="E69" s="101" t="s">
        <v>2257</v>
      </c>
      <c r="G69" s="101" t="s">
        <v>256</v>
      </c>
      <c r="H69" s="102"/>
      <c r="I69" s="102">
        <f>3093+185.58</f>
        <v>3278.58</v>
      </c>
      <c r="J69" s="102">
        <v>686570.35</v>
      </c>
    </row>
    <row r="70" spans="1:10" x14ac:dyDescent="0.15">
      <c r="A70" s="99"/>
      <c r="B70" s="100"/>
      <c r="C70" s="101"/>
      <c r="D70" s="101"/>
      <c r="E70" s="101" t="s">
        <v>2777</v>
      </c>
      <c r="F70" s="101"/>
      <c r="G70" s="101" t="s">
        <v>255</v>
      </c>
      <c r="H70" s="102"/>
      <c r="I70" s="102">
        <f>180+10.8</f>
        <v>190.8</v>
      </c>
      <c r="J70" s="102"/>
    </row>
    <row r="71" spans="1:10" x14ac:dyDescent="0.15">
      <c r="A71" s="99">
        <v>42723</v>
      </c>
      <c r="B71" s="100">
        <v>111</v>
      </c>
      <c r="C71" s="101" t="s">
        <v>2778</v>
      </c>
      <c r="D71" s="101" t="s">
        <v>2779</v>
      </c>
      <c r="E71" s="101" t="s">
        <v>148</v>
      </c>
      <c r="F71" s="101" t="s">
        <v>20</v>
      </c>
      <c r="G71" s="101" t="s">
        <v>254</v>
      </c>
      <c r="H71" s="102"/>
      <c r="I71" s="102">
        <v>180</v>
      </c>
      <c r="J71" s="102">
        <v>686390.35</v>
      </c>
    </row>
    <row r="72" spans="1:10" x14ac:dyDescent="0.15">
      <c r="A72" s="99">
        <v>42723</v>
      </c>
      <c r="B72" s="100">
        <v>111</v>
      </c>
      <c r="C72" s="101" t="s">
        <v>2780</v>
      </c>
      <c r="D72" s="101" t="s">
        <v>2781</v>
      </c>
      <c r="E72" s="101" t="s">
        <v>384</v>
      </c>
      <c r="F72" s="101" t="s">
        <v>20</v>
      </c>
      <c r="G72" s="101" t="s">
        <v>1588</v>
      </c>
      <c r="H72" s="102"/>
      <c r="I72" s="102">
        <v>192.5</v>
      </c>
      <c r="J72" s="102">
        <v>686197.85</v>
      </c>
    </row>
    <row r="73" spans="1:10" x14ac:dyDescent="0.15">
      <c r="A73" s="99">
        <v>42723</v>
      </c>
      <c r="B73" s="100">
        <v>111</v>
      </c>
      <c r="C73" s="101" t="s">
        <v>2782</v>
      </c>
      <c r="D73" s="101" t="s">
        <v>2783</v>
      </c>
      <c r="E73" s="101" t="s">
        <v>443</v>
      </c>
      <c r="F73" s="101" t="s">
        <v>20</v>
      </c>
      <c r="G73" s="101" t="s">
        <v>256</v>
      </c>
      <c r="H73" s="102"/>
      <c r="I73" s="102">
        <v>763.2</v>
      </c>
      <c r="J73" s="102">
        <v>685434.65</v>
      </c>
    </row>
    <row r="74" spans="1:10" x14ac:dyDescent="0.15">
      <c r="A74" s="99">
        <v>42723</v>
      </c>
      <c r="B74" s="100">
        <v>111</v>
      </c>
      <c r="C74" s="101" t="s">
        <v>2784</v>
      </c>
      <c r="D74" s="101" t="s">
        <v>2785</v>
      </c>
      <c r="E74" s="101" t="s">
        <v>118</v>
      </c>
      <c r="F74" s="101" t="s">
        <v>20</v>
      </c>
      <c r="G74" s="101" t="s">
        <v>794</v>
      </c>
      <c r="H74" s="102"/>
      <c r="I74" s="102">
        <v>58.4</v>
      </c>
      <c r="J74" s="102">
        <v>685376.25</v>
      </c>
    </row>
    <row r="75" spans="1:10" x14ac:dyDescent="0.15">
      <c r="A75" s="99">
        <v>42723</v>
      </c>
      <c r="B75" s="100">
        <v>111</v>
      </c>
      <c r="C75" s="101" t="s">
        <v>2786</v>
      </c>
      <c r="D75" s="101" t="s">
        <v>2787</v>
      </c>
      <c r="E75" s="101" t="s">
        <v>1050</v>
      </c>
      <c r="F75" s="101" t="s">
        <v>20</v>
      </c>
      <c r="G75" s="101" t="s">
        <v>254</v>
      </c>
      <c r="H75" s="102"/>
      <c r="I75" s="102">
        <v>1200</v>
      </c>
      <c r="J75" s="102">
        <v>684176.25</v>
      </c>
    </row>
    <row r="76" spans="1:10" x14ac:dyDescent="0.15">
      <c r="A76" s="99">
        <v>42723</v>
      </c>
      <c r="B76" s="100">
        <v>111</v>
      </c>
      <c r="C76" s="101" t="s">
        <v>2788</v>
      </c>
      <c r="D76" s="101" t="s">
        <v>2789</v>
      </c>
      <c r="E76" s="101" t="s">
        <v>128</v>
      </c>
      <c r="F76" s="101" t="s">
        <v>20</v>
      </c>
      <c r="G76" s="101" t="s">
        <v>2146</v>
      </c>
      <c r="H76" s="102"/>
      <c r="I76" s="102">
        <v>1009.71</v>
      </c>
      <c r="J76" s="102">
        <v>683166.54</v>
      </c>
    </row>
    <row r="77" spans="1:10" x14ac:dyDescent="0.15">
      <c r="A77" s="99">
        <v>42723</v>
      </c>
      <c r="B77" s="100">
        <v>111</v>
      </c>
      <c r="C77" s="101" t="s">
        <v>2790</v>
      </c>
      <c r="D77" s="101" t="s">
        <v>2791</v>
      </c>
      <c r="E77" s="101" t="s">
        <v>148</v>
      </c>
      <c r="F77" s="101" t="s">
        <v>20</v>
      </c>
      <c r="G77" s="101" t="s">
        <v>254</v>
      </c>
      <c r="H77" s="102"/>
      <c r="I77" s="102">
        <v>90</v>
      </c>
      <c r="J77" s="102">
        <v>683076.54</v>
      </c>
    </row>
    <row r="78" spans="1:10" x14ac:dyDescent="0.15">
      <c r="A78" s="99">
        <v>42723</v>
      </c>
      <c r="B78" s="100">
        <v>111</v>
      </c>
      <c r="C78" s="101" t="s">
        <v>2792</v>
      </c>
      <c r="D78" s="101" t="s">
        <v>2793</v>
      </c>
      <c r="E78" s="101" t="s">
        <v>465</v>
      </c>
      <c r="F78" s="101" t="s">
        <v>20</v>
      </c>
      <c r="G78" s="101" t="s">
        <v>2935</v>
      </c>
      <c r="H78" s="102"/>
      <c r="I78" s="102">
        <v>2895</v>
      </c>
      <c r="J78" s="102">
        <v>680181.54</v>
      </c>
    </row>
    <row r="79" spans="1:10" x14ac:dyDescent="0.15">
      <c r="A79" s="99">
        <v>42723</v>
      </c>
      <c r="B79" s="100">
        <v>111</v>
      </c>
      <c r="C79" s="101" t="s">
        <v>2794</v>
      </c>
      <c r="D79" s="101" t="s">
        <v>2795</v>
      </c>
      <c r="E79" s="101" t="s">
        <v>1090</v>
      </c>
      <c r="F79" s="101" t="s">
        <v>20</v>
      </c>
      <c r="G79" s="101" t="s">
        <v>2937</v>
      </c>
      <c r="H79" s="102"/>
      <c r="I79" s="102">
        <v>913.4</v>
      </c>
      <c r="J79" s="102">
        <v>679268.14</v>
      </c>
    </row>
    <row r="80" spans="1:10" x14ac:dyDescent="0.15">
      <c r="A80" s="99">
        <v>42724</v>
      </c>
      <c r="B80" s="100">
        <v>111</v>
      </c>
      <c r="C80" s="101" t="s">
        <v>2796</v>
      </c>
      <c r="D80" s="101" t="s">
        <v>2797</v>
      </c>
      <c r="E80" s="101" t="s">
        <v>542</v>
      </c>
      <c r="F80" s="101" t="s">
        <v>20</v>
      </c>
      <c r="G80" s="101" t="s">
        <v>2938</v>
      </c>
      <c r="H80" s="102"/>
      <c r="I80" s="102">
        <v>5380</v>
      </c>
      <c r="J80" s="102">
        <v>673888.14</v>
      </c>
    </row>
    <row r="81" spans="1:10" x14ac:dyDescent="0.15">
      <c r="A81" s="99">
        <v>42724</v>
      </c>
      <c r="B81" s="100">
        <v>111</v>
      </c>
      <c r="C81" s="101" t="s">
        <v>2798</v>
      </c>
      <c r="D81" s="101" t="s">
        <v>2799</v>
      </c>
      <c r="E81" s="101" t="s">
        <v>204</v>
      </c>
      <c r="F81" s="101" t="s">
        <v>20</v>
      </c>
      <c r="G81" s="101" t="s">
        <v>254</v>
      </c>
      <c r="H81" s="102"/>
      <c r="I81" s="102">
        <v>2000</v>
      </c>
      <c r="J81" s="102">
        <v>671888.14</v>
      </c>
    </row>
    <row r="82" spans="1:10" x14ac:dyDescent="0.15">
      <c r="A82" s="99">
        <v>42724</v>
      </c>
      <c r="B82" s="100">
        <v>111</v>
      </c>
      <c r="C82" s="101" t="s">
        <v>2800</v>
      </c>
      <c r="D82" s="101" t="s">
        <v>2801</v>
      </c>
      <c r="E82" s="101" t="s">
        <v>2802</v>
      </c>
      <c r="F82" s="101" t="s">
        <v>20</v>
      </c>
      <c r="G82" s="101" t="s">
        <v>1322</v>
      </c>
      <c r="H82" s="102"/>
      <c r="I82" s="102">
        <v>42</v>
      </c>
      <c r="J82" s="102">
        <v>671846.14</v>
      </c>
    </row>
    <row r="83" spans="1:10" x14ac:dyDescent="0.15">
      <c r="A83" s="99">
        <v>42724</v>
      </c>
      <c r="B83" s="100">
        <v>111</v>
      </c>
      <c r="C83" s="101" t="s">
        <v>2803</v>
      </c>
      <c r="D83" s="101" t="s">
        <v>2804</v>
      </c>
      <c r="E83" s="101" t="s">
        <v>542</v>
      </c>
      <c r="F83" s="101" t="s">
        <v>20</v>
      </c>
      <c r="G83" s="101" t="s">
        <v>2938</v>
      </c>
      <c r="H83" s="102"/>
      <c r="I83" s="102">
        <v>1244.55</v>
      </c>
      <c r="J83" s="102">
        <v>670601.59</v>
      </c>
    </row>
    <row r="84" spans="1:10" x14ac:dyDescent="0.15">
      <c r="A84" s="99">
        <v>42724</v>
      </c>
      <c r="B84" s="100">
        <v>111</v>
      </c>
      <c r="C84" s="101" t="s">
        <v>2805</v>
      </c>
      <c r="D84" s="101" t="s">
        <v>2806</v>
      </c>
      <c r="E84" s="101" t="s">
        <v>118</v>
      </c>
      <c r="F84" s="101" t="s">
        <v>20</v>
      </c>
      <c r="G84" s="101" t="s">
        <v>794</v>
      </c>
      <c r="H84" s="102"/>
      <c r="I84" s="102">
        <v>207.8</v>
      </c>
      <c r="J84" s="102">
        <v>670393.79</v>
      </c>
    </row>
    <row r="85" spans="1:10" x14ac:dyDescent="0.15">
      <c r="A85" s="99">
        <v>42724</v>
      </c>
      <c r="B85" s="100">
        <v>111</v>
      </c>
      <c r="C85" s="101" t="s">
        <v>2807</v>
      </c>
      <c r="D85" s="101" t="s">
        <v>2808</v>
      </c>
      <c r="E85" s="101" t="s">
        <v>446</v>
      </c>
      <c r="F85" s="101" t="s">
        <v>20</v>
      </c>
      <c r="G85" s="101" t="s">
        <v>1322</v>
      </c>
      <c r="H85" s="102"/>
      <c r="I85" s="102">
        <v>17.5</v>
      </c>
      <c r="J85" s="102">
        <v>670376.29</v>
      </c>
    </row>
    <row r="86" spans="1:10" x14ac:dyDescent="0.15">
      <c r="A86" s="99">
        <v>42724</v>
      </c>
      <c r="B86" s="100">
        <v>111</v>
      </c>
      <c r="C86" s="101" t="s">
        <v>2809</v>
      </c>
      <c r="D86" s="101" t="s">
        <v>2810</v>
      </c>
      <c r="E86" s="101" t="s">
        <v>2705</v>
      </c>
      <c r="F86" s="101" t="s">
        <v>20</v>
      </c>
      <c r="G86" s="101" t="s">
        <v>2932</v>
      </c>
      <c r="H86" s="102"/>
      <c r="I86" s="102">
        <v>330</v>
      </c>
      <c r="J86" s="102">
        <v>670046.29</v>
      </c>
    </row>
    <row r="87" spans="1:10" x14ac:dyDescent="0.15">
      <c r="A87" s="99">
        <v>42724</v>
      </c>
      <c r="B87" s="100">
        <v>111</v>
      </c>
      <c r="C87" s="101" t="s">
        <v>2811</v>
      </c>
      <c r="D87" s="101" t="s">
        <v>2812</v>
      </c>
      <c r="E87" s="101" t="s">
        <v>219</v>
      </c>
      <c r="F87" s="101" t="s">
        <v>20</v>
      </c>
      <c r="G87" s="101" t="s">
        <v>254</v>
      </c>
      <c r="H87" s="102"/>
      <c r="I87" s="102">
        <v>10022.299999999999</v>
      </c>
      <c r="J87" s="102">
        <v>660023.99</v>
      </c>
    </row>
    <row r="88" spans="1:10" x14ac:dyDescent="0.15">
      <c r="A88" s="99">
        <v>42724</v>
      </c>
      <c r="B88" s="100">
        <v>111</v>
      </c>
      <c r="C88" s="101" t="s">
        <v>2813</v>
      </c>
      <c r="D88" s="101" t="s">
        <v>2814</v>
      </c>
      <c r="E88" s="101" t="s">
        <v>388</v>
      </c>
      <c r="F88" s="101" t="s">
        <v>20</v>
      </c>
      <c r="G88" s="101" t="s">
        <v>254</v>
      </c>
      <c r="H88" s="102"/>
      <c r="I88" s="102">
        <v>10260.799999999999</v>
      </c>
      <c r="J88" s="102">
        <v>649763.18999999994</v>
      </c>
    </row>
    <row r="89" spans="1:10" x14ac:dyDescent="0.15">
      <c r="A89" s="99">
        <v>42724</v>
      </c>
      <c r="B89" s="100">
        <v>111</v>
      </c>
      <c r="C89" s="101" t="s">
        <v>2815</v>
      </c>
      <c r="D89" s="101" t="s">
        <v>2816</v>
      </c>
      <c r="E89" s="101" t="s">
        <v>101</v>
      </c>
      <c r="F89" s="101" t="s">
        <v>20</v>
      </c>
      <c r="G89" s="101" t="s">
        <v>788</v>
      </c>
      <c r="H89" s="102"/>
      <c r="I89" s="102">
        <v>10000</v>
      </c>
      <c r="J89" s="102">
        <v>639763.18999999994</v>
      </c>
    </row>
    <row r="90" spans="1:10" x14ac:dyDescent="0.15">
      <c r="A90" s="99">
        <v>42724</v>
      </c>
      <c r="B90" s="100">
        <v>111</v>
      </c>
      <c r="C90" s="101" t="s">
        <v>2817</v>
      </c>
      <c r="D90" s="101" t="s">
        <v>2818</v>
      </c>
      <c r="E90" s="101" t="s">
        <v>60</v>
      </c>
      <c r="G90" s="101" t="s">
        <v>254</v>
      </c>
      <c r="H90" s="102"/>
      <c r="I90" s="102">
        <v>5414.06</v>
      </c>
      <c r="J90" s="102">
        <v>630538.43000000005</v>
      </c>
    </row>
    <row r="91" spans="1:10" x14ac:dyDescent="0.15">
      <c r="A91" s="99"/>
      <c r="B91" s="100"/>
      <c r="C91" s="101"/>
      <c r="D91" s="101"/>
      <c r="E91" s="101" t="s">
        <v>443</v>
      </c>
      <c r="F91" s="101"/>
      <c r="G91" s="101" t="s">
        <v>256</v>
      </c>
      <c r="H91" s="102"/>
      <c r="I91" s="102">
        <f>305+18.3+390+23.4+2900+174</f>
        <v>3810.7</v>
      </c>
      <c r="J91" s="102"/>
    </row>
    <row r="92" spans="1:10" x14ac:dyDescent="0.15">
      <c r="A92" s="99">
        <v>42726</v>
      </c>
      <c r="B92" s="100">
        <v>111</v>
      </c>
      <c r="C92" s="101" t="s">
        <v>2819</v>
      </c>
      <c r="D92" s="101" t="s">
        <v>2820</v>
      </c>
      <c r="E92" s="101" t="s">
        <v>548</v>
      </c>
      <c r="F92" s="101" t="s">
        <v>20</v>
      </c>
      <c r="G92" s="101" t="s">
        <v>254</v>
      </c>
      <c r="H92" s="102"/>
      <c r="I92" s="102">
        <v>9540</v>
      </c>
      <c r="J92" s="102">
        <v>620998.43000000005</v>
      </c>
    </row>
    <row r="93" spans="1:10" x14ac:dyDescent="0.15">
      <c r="A93" s="99">
        <v>42726</v>
      </c>
      <c r="B93" s="100">
        <v>111</v>
      </c>
      <c r="C93" s="101" t="s">
        <v>2821</v>
      </c>
      <c r="D93" s="101" t="s">
        <v>2822</v>
      </c>
      <c r="E93" s="101" t="s">
        <v>465</v>
      </c>
      <c r="F93" s="101" t="s">
        <v>20</v>
      </c>
      <c r="G93" s="101" t="s">
        <v>2935</v>
      </c>
      <c r="H93" s="102"/>
      <c r="I93" s="102">
        <v>7315</v>
      </c>
      <c r="J93" s="102">
        <v>613683.43000000005</v>
      </c>
    </row>
    <row r="94" spans="1:10" x14ac:dyDescent="0.15">
      <c r="A94" s="99">
        <v>42726</v>
      </c>
      <c r="B94" s="100">
        <v>111</v>
      </c>
      <c r="C94" s="101" t="s">
        <v>2823</v>
      </c>
      <c r="D94" s="101" t="s">
        <v>2824</v>
      </c>
      <c r="E94" s="101" t="s">
        <v>2825</v>
      </c>
      <c r="F94" s="101" t="s">
        <v>20</v>
      </c>
      <c r="G94" s="101" t="s">
        <v>2935</v>
      </c>
      <c r="H94" s="102"/>
      <c r="I94" s="102">
        <v>16312</v>
      </c>
      <c r="J94" s="102">
        <v>597371.43000000005</v>
      </c>
    </row>
    <row r="95" spans="1:10" x14ac:dyDescent="0.15">
      <c r="A95" s="99">
        <v>42726</v>
      </c>
      <c r="B95" s="100">
        <v>113</v>
      </c>
      <c r="C95" s="101" t="s">
        <v>2826</v>
      </c>
      <c r="D95" s="101" t="s">
        <v>20</v>
      </c>
      <c r="E95" s="101" t="s">
        <v>60</v>
      </c>
      <c r="F95" s="101" t="s">
        <v>2827</v>
      </c>
      <c r="G95" s="101" t="s">
        <v>254</v>
      </c>
      <c r="H95" s="102"/>
      <c r="I95" s="102">
        <v>63.6</v>
      </c>
      <c r="J95" s="102">
        <v>597307.82999999996</v>
      </c>
    </row>
    <row r="96" spans="1:10" x14ac:dyDescent="0.15">
      <c r="A96" s="99">
        <v>42727</v>
      </c>
      <c r="B96" s="100">
        <v>115</v>
      </c>
      <c r="C96" s="101" t="s">
        <v>2828</v>
      </c>
      <c r="D96" s="101" t="s">
        <v>231</v>
      </c>
      <c r="E96" s="101" t="s">
        <v>2829</v>
      </c>
      <c r="F96" s="101" t="s">
        <v>20</v>
      </c>
      <c r="G96" s="101" t="s">
        <v>1589</v>
      </c>
      <c r="H96" s="102"/>
      <c r="I96" s="11">
        <v>45661.75</v>
      </c>
      <c r="J96" s="102">
        <v>551646.07999999996</v>
      </c>
    </row>
    <row r="97" spans="1:10" x14ac:dyDescent="0.15">
      <c r="A97" s="99">
        <v>42727</v>
      </c>
      <c r="B97" s="100">
        <v>111</v>
      </c>
      <c r="C97" s="101" t="s">
        <v>2830</v>
      </c>
      <c r="D97" s="101" t="s">
        <v>2831</v>
      </c>
      <c r="E97" s="101" t="s">
        <v>940</v>
      </c>
      <c r="F97" s="101" t="s">
        <v>20</v>
      </c>
      <c r="G97" s="101" t="s">
        <v>2936</v>
      </c>
      <c r="H97" s="102"/>
      <c r="I97" s="102">
        <v>9964</v>
      </c>
      <c r="J97" s="102">
        <v>541682.07999999996</v>
      </c>
    </row>
    <row r="98" spans="1:10" x14ac:dyDescent="0.15">
      <c r="A98" s="99">
        <v>42727</v>
      </c>
      <c r="B98" s="100">
        <v>111</v>
      </c>
      <c r="C98" s="101" t="s">
        <v>2832</v>
      </c>
      <c r="D98" s="101" t="s">
        <v>2833</v>
      </c>
      <c r="E98" s="101" t="s">
        <v>2834</v>
      </c>
      <c r="F98" s="101" t="s">
        <v>20</v>
      </c>
      <c r="G98" s="101" t="s">
        <v>2939</v>
      </c>
      <c r="H98" s="102"/>
      <c r="I98" s="102">
        <v>3400</v>
      </c>
      <c r="J98" s="102">
        <v>538282.07999999996</v>
      </c>
    </row>
    <row r="99" spans="1:10" x14ac:dyDescent="0.15">
      <c r="A99" s="99">
        <v>42727</v>
      </c>
      <c r="B99" s="100">
        <v>111</v>
      </c>
      <c r="C99" s="101" t="s">
        <v>2835</v>
      </c>
      <c r="D99" s="101" t="s">
        <v>2836</v>
      </c>
      <c r="E99" s="101" t="s">
        <v>219</v>
      </c>
      <c r="F99" s="101" t="s">
        <v>20</v>
      </c>
      <c r="G99" s="101" t="s">
        <v>254</v>
      </c>
      <c r="H99" s="102"/>
      <c r="I99" s="102">
        <v>3466.2</v>
      </c>
      <c r="J99" s="102">
        <v>534815.88</v>
      </c>
    </row>
    <row r="100" spans="1:10" x14ac:dyDescent="0.15">
      <c r="A100" s="99">
        <v>42727</v>
      </c>
      <c r="B100" s="100">
        <v>111</v>
      </c>
      <c r="C100" s="101" t="s">
        <v>2837</v>
      </c>
      <c r="D100" s="101" t="s">
        <v>2838</v>
      </c>
      <c r="E100" s="101" t="s">
        <v>443</v>
      </c>
      <c r="F100" s="101" t="s">
        <v>20</v>
      </c>
      <c r="G100" s="101" t="s">
        <v>256</v>
      </c>
      <c r="H100" s="102"/>
      <c r="I100" s="102">
        <v>4240</v>
      </c>
      <c r="J100" s="102">
        <v>530575.88</v>
      </c>
    </row>
    <row r="101" spans="1:10" x14ac:dyDescent="0.15">
      <c r="A101" s="99">
        <v>42727</v>
      </c>
      <c r="B101" s="100">
        <v>111</v>
      </c>
      <c r="C101" s="101" t="s">
        <v>2839</v>
      </c>
      <c r="D101" s="101" t="s">
        <v>2840</v>
      </c>
      <c r="E101" s="101" t="s">
        <v>60</v>
      </c>
      <c r="F101" s="101" t="s">
        <v>20</v>
      </c>
      <c r="G101" s="101" t="s">
        <v>254</v>
      </c>
      <c r="H101" s="102"/>
      <c r="I101" s="102">
        <v>6000</v>
      </c>
      <c r="J101" s="102">
        <v>524575.88</v>
      </c>
    </row>
    <row r="102" spans="1:10" x14ac:dyDescent="0.15">
      <c r="A102" s="99">
        <v>42727</v>
      </c>
      <c r="B102" s="100">
        <v>111</v>
      </c>
      <c r="C102" s="101" t="s">
        <v>2841</v>
      </c>
      <c r="D102" s="101" t="s">
        <v>2842</v>
      </c>
      <c r="E102" s="101" t="s">
        <v>595</v>
      </c>
      <c r="F102" s="101" t="s">
        <v>20</v>
      </c>
      <c r="G102" s="101" t="s">
        <v>1944</v>
      </c>
      <c r="H102" s="102"/>
      <c r="I102" s="102">
        <v>2500</v>
      </c>
      <c r="J102" s="102">
        <v>522075.88</v>
      </c>
    </row>
    <row r="103" spans="1:10" x14ac:dyDescent="0.15">
      <c r="A103" s="99">
        <v>42727</v>
      </c>
      <c r="B103" s="100">
        <v>111</v>
      </c>
      <c r="C103" s="101" t="s">
        <v>2843</v>
      </c>
      <c r="D103" s="101" t="s">
        <v>2844</v>
      </c>
      <c r="E103" s="101" t="s">
        <v>2705</v>
      </c>
      <c r="F103" s="101" t="s">
        <v>20</v>
      </c>
      <c r="G103" s="101" t="s">
        <v>2932</v>
      </c>
      <c r="H103" s="102"/>
      <c r="I103" s="102">
        <v>5565</v>
      </c>
      <c r="J103" s="102">
        <v>516510.88</v>
      </c>
    </row>
    <row r="104" spans="1:10" x14ac:dyDescent="0.15">
      <c r="A104" s="99">
        <v>42727</v>
      </c>
      <c r="B104" s="100">
        <v>111</v>
      </c>
      <c r="C104" s="101" t="s">
        <v>2845</v>
      </c>
      <c r="D104" s="101" t="s">
        <v>2846</v>
      </c>
      <c r="E104" s="101" t="s">
        <v>933</v>
      </c>
      <c r="F104" s="101" t="s">
        <v>20</v>
      </c>
      <c r="G104" s="101" t="s">
        <v>1022</v>
      </c>
      <c r="H104" s="102"/>
      <c r="I104" s="11">
        <v>55077.599999999999</v>
      </c>
      <c r="J104" s="102">
        <v>461433.28</v>
      </c>
    </row>
    <row r="105" spans="1:10" x14ac:dyDescent="0.15">
      <c r="A105" s="99">
        <v>42727</v>
      </c>
      <c r="B105" s="100">
        <v>111</v>
      </c>
      <c r="C105" s="101" t="s">
        <v>2847</v>
      </c>
      <c r="D105" s="101" t="s">
        <v>2848</v>
      </c>
      <c r="E105" s="101" t="s">
        <v>2294</v>
      </c>
      <c r="G105" s="101" t="s">
        <v>787</v>
      </c>
      <c r="H105" s="102"/>
      <c r="I105" s="102">
        <v>14673.8</v>
      </c>
      <c r="J105" s="102">
        <v>445779.58</v>
      </c>
    </row>
    <row r="106" spans="1:10" x14ac:dyDescent="0.15">
      <c r="A106" s="99"/>
      <c r="B106" s="100"/>
      <c r="C106" s="101"/>
      <c r="D106" s="101"/>
      <c r="E106" s="101" t="s">
        <v>128</v>
      </c>
      <c r="F106" s="101"/>
      <c r="G106" s="101" t="s">
        <v>2146</v>
      </c>
      <c r="H106" s="102"/>
      <c r="I106" s="102">
        <v>979.9</v>
      </c>
      <c r="J106" s="102"/>
    </row>
    <row r="107" spans="1:10" x14ac:dyDescent="0.15">
      <c r="A107" s="99">
        <v>42727</v>
      </c>
      <c r="B107" s="100">
        <v>111</v>
      </c>
      <c r="C107" s="101" t="s">
        <v>2849</v>
      </c>
      <c r="D107" s="101" t="s">
        <v>2850</v>
      </c>
      <c r="E107" s="101" t="s">
        <v>294</v>
      </c>
      <c r="F107" s="101" t="s">
        <v>20</v>
      </c>
      <c r="G107" s="101" t="s">
        <v>794</v>
      </c>
      <c r="H107" s="102"/>
      <c r="I107" s="102">
        <v>889.5</v>
      </c>
      <c r="J107" s="102">
        <v>444890.08</v>
      </c>
    </row>
    <row r="108" spans="1:10" x14ac:dyDescent="0.15">
      <c r="A108" s="99">
        <v>42727</v>
      </c>
      <c r="B108" s="100">
        <v>111</v>
      </c>
      <c r="C108" s="101" t="s">
        <v>2851</v>
      </c>
      <c r="D108" s="101" t="s">
        <v>2852</v>
      </c>
      <c r="E108" s="101" t="s">
        <v>118</v>
      </c>
      <c r="F108" s="101" t="s">
        <v>20</v>
      </c>
      <c r="G108" s="101" t="s">
        <v>794</v>
      </c>
      <c r="H108" s="102"/>
      <c r="I108" s="102">
        <v>494.5</v>
      </c>
      <c r="J108" s="102">
        <v>444395.58</v>
      </c>
    </row>
    <row r="109" spans="1:10" x14ac:dyDescent="0.15">
      <c r="A109" s="99">
        <v>42727</v>
      </c>
      <c r="B109" s="100">
        <v>111</v>
      </c>
      <c r="C109" s="101" t="s">
        <v>2853</v>
      </c>
      <c r="D109" s="101" t="s">
        <v>2854</v>
      </c>
      <c r="E109" s="101" t="s">
        <v>443</v>
      </c>
      <c r="F109" s="101" t="s">
        <v>2855</v>
      </c>
      <c r="G109" s="101" t="s">
        <v>256</v>
      </c>
      <c r="H109" s="102"/>
      <c r="I109" s="102">
        <v>14592</v>
      </c>
      <c r="J109" s="102">
        <v>429803.58</v>
      </c>
    </row>
    <row r="110" spans="1:10" x14ac:dyDescent="0.15">
      <c r="A110" s="99">
        <v>42727</v>
      </c>
      <c r="B110" s="100">
        <v>111</v>
      </c>
      <c r="C110" s="101" t="s">
        <v>2856</v>
      </c>
      <c r="D110" s="101" t="s">
        <v>2857</v>
      </c>
      <c r="E110" s="101" t="s">
        <v>101</v>
      </c>
      <c r="F110" s="101" t="s">
        <v>20</v>
      </c>
      <c r="G110" s="101" t="s">
        <v>788</v>
      </c>
      <c r="H110" s="102"/>
      <c r="I110" s="102">
        <v>84800</v>
      </c>
      <c r="J110" s="102">
        <v>345003.58</v>
      </c>
    </row>
    <row r="111" spans="1:10" x14ac:dyDescent="0.15">
      <c r="A111" s="99">
        <v>42727</v>
      </c>
      <c r="B111" s="100">
        <v>111</v>
      </c>
      <c r="C111" s="101" t="s">
        <v>2858</v>
      </c>
      <c r="D111" s="101" t="s">
        <v>2859</v>
      </c>
      <c r="E111" s="101" t="s">
        <v>219</v>
      </c>
      <c r="F111" s="101" t="s">
        <v>20</v>
      </c>
      <c r="G111" s="101" t="s">
        <v>254</v>
      </c>
      <c r="H111" s="102"/>
      <c r="I111" s="102">
        <v>3700.8</v>
      </c>
      <c r="J111" s="102">
        <v>341302.78</v>
      </c>
    </row>
    <row r="112" spans="1:10" x14ac:dyDescent="0.15">
      <c r="A112" s="99">
        <v>42727</v>
      </c>
      <c r="B112" s="100">
        <v>111</v>
      </c>
      <c r="C112" s="101" t="s">
        <v>2860</v>
      </c>
      <c r="D112" s="101" t="s">
        <v>2861</v>
      </c>
      <c r="E112" s="101" t="s">
        <v>2716</v>
      </c>
      <c r="F112" s="101" t="s">
        <v>20</v>
      </c>
      <c r="G112" s="101" t="s">
        <v>254</v>
      </c>
      <c r="H112" s="102"/>
      <c r="I112" s="102">
        <v>500</v>
      </c>
      <c r="J112" s="102">
        <v>340802.78</v>
      </c>
    </row>
    <row r="113" spans="1:10" x14ac:dyDescent="0.15">
      <c r="A113" s="99">
        <v>42727</v>
      </c>
      <c r="B113" s="100">
        <v>111</v>
      </c>
      <c r="C113" s="101" t="s">
        <v>2862</v>
      </c>
      <c r="D113" s="101" t="s">
        <v>2863</v>
      </c>
      <c r="E113" s="101" t="s">
        <v>224</v>
      </c>
      <c r="F113" s="101" t="s">
        <v>20</v>
      </c>
      <c r="G113" s="101" t="s">
        <v>269</v>
      </c>
      <c r="H113" s="102"/>
      <c r="I113" s="102">
        <v>350</v>
      </c>
      <c r="J113" s="102">
        <v>340452.78</v>
      </c>
    </row>
    <row r="114" spans="1:10" x14ac:dyDescent="0.15">
      <c r="A114" s="99">
        <v>42727</v>
      </c>
      <c r="B114" s="100">
        <v>111</v>
      </c>
      <c r="C114" s="101" t="s">
        <v>2864</v>
      </c>
      <c r="D114" s="101" t="s">
        <v>2865</v>
      </c>
      <c r="E114" s="101" t="s">
        <v>224</v>
      </c>
      <c r="F114" s="101" t="s">
        <v>20</v>
      </c>
      <c r="G114" s="101" t="s">
        <v>269</v>
      </c>
      <c r="H114" s="102"/>
      <c r="I114" s="102">
        <v>214.5</v>
      </c>
      <c r="J114" s="102">
        <v>340238.28</v>
      </c>
    </row>
    <row r="115" spans="1:10" x14ac:dyDescent="0.15">
      <c r="A115" s="99">
        <v>42727</v>
      </c>
      <c r="B115" s="100">
        <v>111</v>
      </c>
      <c r="C115" s="101" t="s">
        <v>2866</v>
      </c>
      <c r="D115" s="101" t="s">
        <v>2867</v>
      </c>
      <c r="E115" s="101" t="s">
        <v>209</v>
      </c>
      <c r="F115" s="101" t="s">
        <v>20</v>
      </c>
      <c r="G115" s="101" t="s">
        <v>803</v>
      </c>
      <c r="H115" s="102"/>
      <c r="I115" s="102">
        <v>850</v>
      </c>
      <c r="J115" s="102">
        <v>339388.28</v>
      </c>
    </row>
    <row r="116" spans="1:10" x14ac:dyDescent="0.15">
      <c r="A116" s="99">
        <v>42727</v>
      </c>
      <c r="B116" s="100">
        <v>111</v>
      </c>
      <c r="C116" s="101" t="s">
        <v>2868</v>
      </c>
      <c r="D116" s="101" t="s">
        <v>2869</v>
      </c>
      <c r="E116" s="101" t="s">
        <v>290</v>
      </c>
      <c r="F116" s="101" t="s">
        <v>20</v>
      </c>
      <c r="G116" s="101" t="s">
        <v>291</v>
      </c>
      <c r="H116" s="102"/>
      <c r="I116" s="102">
        <v>2500</v>
      </c>
      <c r="J116" s="102">
        <v>336888.28</v>
      </c>
    </row>
    <row r="117" spans="1:10" x14ac:dyDescent="0.15">
      <c r="A117" s="99">
        <v>42727</v>
      </c>
      <c r="B117" s="100">
        <v>111</v>
      </c>
      <c r="C117" s="101" t="s">
        <v>2870</v>
      </c>
      <c r="D117" s="101" t="s">
        <v>2871</v>
      </c>
      <c r="E117" s="101" t="s">
        <v>209</v>
      </c>
      <c r="F117" s="101" t="s">
        <v>20</v>
      </c>
      <c r="G117" s="101" t="s">
        <v>803</v>
      </c>
      <c r="H117" s="102"/>
      <c r="I117" s="102">
        <v>116</v>
      </c>
      <c r="J117" s="102">
        <v>336772.28</v>
      </c>
    </row>
    <row r="118" spans="1:10" x14ac:dyDescent="0.15">
      <c r="A118" s="99">
        <v>42727</v>
      </c>
      <c r="B118" s="100">
        <v>111</v>
      </c>
      <c r="C118" s="101" t="s">
        <v>2872</v>
      </c>
      <c r="D118" s="101" t="s">
        <v>2873</v>
      </c>
      <c r="E118" s="101" t="s">
        <v>219</v>
      </c>
      <c r="F118" s="101" t="s">
        <v>20</v>
      </c>
      <c r="G118" s="101" t="s">
        <v>254</v>
      </c>
      <c r="H118" s="102"/>
      <c r="I118" s="102">
        <v>2960.05</v>
      </c>
      <c r="J118" s="102">
        <v>333812.23</v>
      </c>
    </row>
    <row r="119" spans="1:10" x14ac:dyDescent="0.15">
      <c r="A119" s="99">
        <v>42732</v>
      </c>
      <c r="B119" s="100">
        <v>116</v>
      </c>
      <c r="C119" s="101" t="s">
        <v>2612</v>
      </c>
      <c r="D119" s="101" t="s">
        <v>20</v>
      </c>
      <c r="E119" s="101" t="s">
        <v>2023</v>
      </c>
      <c r="F119" s="101" t="s">
        <v>2874</v>
      </c>
      <c r="G119" s="101" t="s">
        <v>252</v>
      </c>
      <c r="H119" s="102">
        <v>1700</v>
      </c>
      <c r="I119" s="102"/>
      <c r="J119" s="102">
        <v>335512.23</v>
      </c>
    </row>
    <row r="120" spans="1:10" x14ac:dyDescent="0.15">
      <c r="A120" s="99">
        <v>42733</v>
      </c>
      <c r="B120" s="100">
        <v>112</v>
      </c>
      <c r="C120" s="101" t="s">
        <v>2875</v>
      </c>
      <c r="D120" s="101" t="s">
        <v>2876</v>
      </c>
      <c r="E120" s="101" t="s">
        <v>388</v>
      </c>
      <c r="F120" s="101" t="s">
        <v>20</v>
      </c>
      <c r="G120" s="101" t="s">
        <v>254</v>
      </c>
      <c r="H120" s="102">
        <v>13</v>
      </c>
      <c r="I120" s="102">
        <v>-13</v>
      </c>
      <c r="J120" s="102">
        <v>335525.23</v>
      </c>
    </row>
    <row r="121" spans="1:10" x14ac:dyDescent="0.15">
      <c r="A121" s="99">
        <v>42735</v>
      </c>
      <c r="B121" s="100">
        <v>115</v>
      </c>
      <c r="C121" s="101" t="s">
        <v>2877</v>
      </c>
      <c r="D121" s="101" t="s">
        <v>231</v>
      </c>
      <c r="E121" s="101" t="s">
        <v>2878</v>
      </c>
      <c r="F121" s="101" t="s">
        <v>20</v>
      </c>
      <c r="G121" s="101" t="s">
        <v>2940</v>
      </c>
      <c r="H121" s="102"/>
      <c r="I121" s="102">
        <v>74021.53</v>
      </c>
      <c r="J121" s="102">
        <v>258817.91</v>
      </c>
    </row>
    <row r="122" spans="1:10" x14ac:dyDescent="0.15">
      <c r="A122" s="99"/>
      <c r="B122" s="100"/>
      <c r="C122" s="101"/>
      <c r="D122" s="101"/>
      <c r="E122" s="101" t="s">
        <v>276</v>
      </c>
      <c r="F122" s="101"/>
      <c r="G122" s="101" t="s">
        <v>817</v>
      </c>
      <c r="H122" s="102"/>
      <c r="I122" s="102">
        <v>700</v>
      </c>
      <c r="J122" s="102"/>
    </row>
    <row r="123" spans="1:10" x14ac:dyDescent="0.15">
      <c r="A123" s="99"/>
      <c r="B123" s="100"/>
      <c r="C123" s="101"/>
      <c r="D123" s="101"/>
      <c r="E123" s="101" t="s">
        <v>280</v>
      </c>
      <c r="F123" s="101"/>
      <c r="G123" s="101" t="s">
        <v>2945</v>
      </c>
      <c r="H123" s="102"/>
      <c r="I123" s="102">
        <v>280</v>
      </c>
      <c r="J123" s="102"/>
    </row>
    <row r="124" spans="1:10" x14ac:dyDescent="0.15">
      <c r="A124" s="99"/>
      <c r="B124" s="100"/>
      <c r="C124" s="101"/>
      <c r="D124" s="101"/>
      <c r="E124" s="101" t="s">
        <v>278</v>
      </c>
      <c r="F124" s="101"/>
      <c r="G124" s="101" t="s">
        <v>819</v>
      </c>
      <c r="H124" s="102"/>
      <c r="I124" s="102">
        <v>179.75</v>
      </c>
      <c r="J124" s="102"/>
    </row>
    <row r="125" spans="1:10" x14ac:dyDescent="0.15">
      <c r="A125" s="99"/>
      <c r="B125" s="100"/>
      <c r="C125" s="101"/>
      <c r="D125" s="101"/>
      <c r="E125" s="101" t="s">
        <v>19</v>
      </c>
      <c r="F125" s="101"/>
      <c r="G125" s="101" t="s">
        <v>249</v>
      </c>
      <c r="H125" s="102"/>
      <c r="I125" s="102">
        <v>803.33999999999992</v>
      </c>
      <c r="J125" s="102"/>
    </row>
    <row r="126" spans="1:10" x14ac:dyDescent="0.15">
      <c r="A126" s="99"/>
      <c r="B126" s="100"/>
      <c r="C126" s="101"/>
      <c r="D126" s="101"/>
      <c r="E126" s="101" t="s">
        <v>118</v>
      </c>
      <c r="F126" s="101"/>
      <c r="G126" s="101" t="s">
        <v>794</v>
      </c>
      <c r="H126" s="102"/>
      <c r="I126" s="102">
        <v>400</v>
      </c>
      <c r="J126" s="102"/>
    </row>
    <row r="127" spans="1:10" x14ac:dyDescent="0.15">
      <c r="A127" s="99"/>
      <c r="B127" s="100"/>
      <c r="C127" s="101"/>
      <c r="D127" s="101"/>
      <c r="E127" s="101" t="s">
        <v>384</v>
      </c>
      <c r="F127" s="101"/>
      <c r="G127" s="101" t="s">
        <v>1588</v>
      </c>
      <c r="H127" s="102"/>
      <c r="I127" s="102">
        <v>155</v>
      </c>
      <c r="J127" s="102"/>
    </row>
    <row r="128" spans="1:10" x14ac:dyDescent="0.15">
      <c r="A128" s="99"/>
      <c r="B128" s="100"/>
      <c r="C128" s="101"/>
      <c r="D128" s="101"/>
      <c r="E128" s="101" t="s">
        <v>360</v>
      </c>
      <c r="F128" s="101"/>
      <c r="G128" s="101" t="s">
        <v>1018</v>
      </c>
      <c r="H128" s="102"/>
      <c r="I128" s="102">
        <v>6</v>
      </c>
      <c r="J128" s="102"/>
    </row>
    <row r="129" spans="1:10" x14ac:dyDescent="0.15">
      <c r="A129" s="99"/>
      <c r="B129" s="100"/>
      <c r="C129" s="101"/>
      <c r="D129" s="101"/>
      <c r="E129" s="101" t="s">
        <v>254</v>
      </c>
      <c r="F129" s="101"/>
      <c r="G129" s="101" t="s">
        <v>254</v>
      </c>
      <c r="H129" s="102"/>
      <c r="I129" s="102">
        <v>127.2</v>
      </c>
      <c r="J129" s="102"/>
    </row>
    <row r="130" spans="1:10" x14ac:dyDescent="0.15">
      <c r="A130" s="99"/>
      <c r="B130" s="100"/>
      <c r="C130" s="101"/>
      <c r="D130" s="101"/>
      <c r="E130" s="101" t="s">
        <v>274</v>
      </c>
      <c r="F130" s="101"/>
      <c r="G130" s="101" t="s">
        <v>251</v>
      </c>
      <c r="H130" s="102"/>
      <c r="I130" s="102">
        <v>34.5</v>
      </c>
      <c r="J130" s="102"/>
    </row>
    <row r="131" spans="1:10" x14ac:dyDescent="0.15">
      <c r="A131" s="99">
        <v>42735</v>
      </c>
      <c r="B131" s="100">
        <v>115</v>
      </c>
      <c r="C131" s="101" t="s">
        <v>2879</v>
      </c>
      <c r="D131" s="101" t="s">
        <v>2880</v>
      </c>
      <c r="E131" s="101" t="s">
        <v>2881</v>
      </c>
      <c r="F131" s="101" t="s">
        <v>20</v>
      </c>
      <c r="G131" s="101" t="s">
        <v>581</v>
      </c>
      <c r="H131" s="102"/>
      <c r="I131" s="102">
        <v>19855</v>
      </c>
      <c r="J131" s="102">
        <v>238962.91</v>
      </c>
    </row>
    <row r="132" spans="1:10" x14ac:dyDescent="0.15">
      <c r="A132" s="99">
        <v>42735</v>
      </c>
      <c r="B132" s="100">
        <v>115</v>
      </c>
      <c r="C132" s="101" t="s">
        <v>2856</v>
      </c>
      <c r="D132" s="101" t="s">
        <v>2882</v>
      </c>
      <c r="E132" s="101" t="s">
        <v>2883</v>
      </c>
      <c r="F132" s="101" t="s">
        <v>20</v>
      </c>
      <c r="G132" s="101" t="s">
        <v>272</v>
      </c>
      <c r="H132" s="102"/>
      <c r="I132" s="102">
        <v>1450.8</v>
      </c>
      <c r="J132" s="102">
        <v>237512.11</v>
      </c>
    </row>
    <row r="133" spans="1:10" x14ac:dyDescent="0.15">
      <c r="A133" s="99">
        <v>42735</v>
      </c>
      <c r="B133" s="100">
        <v>115</v>
      </c>
      <c r="C133" s="101" t="s">
        <v>2884</v>
      </c>
      <c r="D133" s="101" t="s">
        <v>2885</v>
      </c>
      <c r="E133" s="101" t="s">
        <v>2886</v>
      </c>
      <c r="F133" s="101" t="s">
        <v>20</v>
      </c>
      <c r="G133" s="101" t="s">
        <v>273</v>
      </c>
      <c r="H133" s="102"/>
      <c r="I133" s="102">
        <v>10705.85</v>
      </c>
      <c r="J133" s="102">
        <v>226806.26</v>
      </c>
    </row>
    <row r="134" spans="1:10" x14ac:dyDescent="0.15">
      <c r="A134" s="99">
        <v>42735</v>
      </c>
      <c r="B134" s="100">
        <v>111</v>
      </c>
      <c r="C134" s="101" t="s">
        <v>2887</v>
      </c>
      <c r="D134" s="101" t="s">
        <v>2888</v>
      </c>
      <c r="E134" s="101" t="s">
        <v>219</v>
      </c>
      <c r="F134" s="101" t="s">
        <v>20</v>
      </c>
      <c r="G134" s="101" t="s">
        <v>254</v>
      </c>
      <c r="H134" s="102"/>
      <c r="I134" s="102">
        <v>3500</v>
      </c>
      <c r="J134" s="102">
        <v>223306.26</v>
      </c>
    </row>
    <row r="135" spans="1:10" x14ac:dyDescent="0.15">
      <c r="A135" s="99">
        <v>42735</v>
      </c>
      <c r="B135" s="100">
        <v>111</v>
      </c>
      <c r="C135" s="101" t="s">
        <v>2889</v>
      </c>
      <c r="D135" s="101" t="s">
        <v>2890</v>
      </c>
      <c r="E135" s="101" t="s">
        <v>2891</v>
      </c>
      <c r="G135" s="101" t="s">
        <v>2941</v>
      </c>
      <c r="H135" s="102"/>
      <c r="I135" s="102">
        <v>8000</v>
      </c>
      <c r="J135" s="102">
        <v>214617.26</v>
      </c>
    </row>
    <row r="136" spans="1:10" x14ac:dyDescent="0.15">
      <c r="A136" s="99"/>
      <c r="B136" s="100"/>
      <c r="C136" s="101"/>
      <c r="D136" s="101"/>
      <c r="E136" s="101" t="s">
        <v>388</v>
      </c>
      <c r="F136" s="101"/>
      <c r="G136" s="101" t="s">
        <v>254</v>
      </c>
      <c r="H136" s="102"/>
      <c r="I136" s="102">
        <f>650+39</f>
        <v>689</v>
      </c>
      <c r="J136" s="102"/>
    </row>
    <row r="137" spans="1:10" x14ac:dyDescent="0.15">
      <c r="A137" s="99">
        <v>42735</v>
      </c>
      <c r="B137" s="100">
        <v>111</v>
      </c>
      <c r="C137" s="101" t="s">
        <v>2892</v>
      </c>
      <c r="D137" s="101" t="s">
        <v>2893</v>
      </c>
      <c r="E137" s="101" t="s">
        <v>219</v>
      </c>
      <c r="F137" s="101" t="s">
        <v>20</v>
      </c>
      <c r="G137" s="101" t="s">
        <v>254</v>
      </c>
      <c r="H137" s="102"/>
      <c r="I137" s="102">
        <v>3580.55</v>
      </c>
      <c r="J137" s="102">
        <v>211036.71</v>
      </c>
    </row>
    <row r="138" spans="1:10" x14ac:dyDescent="0.15">
      <c r="A138" s="99">
        <v>42735</v>
      </c>
      <c r="B138" s="100">
        <v>111</v>
      </c>
      <c r="C138" s="101" t="s">
        <v>2894</v>
      </c>
      <c r="D138" s="101" t="s">
        <v>2895</v>
      </c>
      <c r="E138" s="101" t="s">
        <v>204</v>
      </c>
      <c r="F138" s="101" t="s">
        <v>20</v>
      </c>
      <c r="G138" s="101" t="s">
        <v>254</v>
      </c>
      <c r="H138" s="102"/>
      <c r="I138" s="102">
        <v>1000</v>
      </c>
      <c r="J138" s="102">
        <v>210036.71</v>
      </c>
    </row>
    <row r="139" spans="1:10" x14ac:dyDescent="0.15">
      <c r="A139" s="99">
        <v>42735</v>
      </c>
      <c r="B139" s="100">
        <v>111</v>
      </c>
      <c r="C139" s="101" t="s">
        <v>2896</v>
      </c>
      <c r="D139" s="101" t="s">
        <v>2897</v>
      </c>
      <c r="E139" s="101" t="s">
        <v>204</v>
      </c>
      <c r="F139" s="101" t="s">
        <v>20</v>
      </c>
      <c r="G139" s="101" t="s">
        <v>254</v>
      </c>
      <c r="H139" s="102"/>
      <c r="I139" s="102">
        <v>2000</v>
      </c>
      <c r="J139" s="102">
        <v>208036.71</v>
      </c>
    </row>
    <row r="140" spans="1:10" x14ac:dyDescent="0.15">
      <c r="A140" s="99">
        <v>42735</v>
      </c>
      <c r="B140" s="100">
        <v>111</v>
      </c>
      <c r="C140" s="101" t="s">
        <v>2898</v>
      </c>
      <c r="D140" s="101" t="s">
        <v>2899</v>
      </c>
      <c r="E140" s="101" t="s">
        <v>148</v>
      </c>
      <c r="F140" s="101" t="s">
        <v>20</v>
      </c>
      <c r="G140" s="101" t="s">
        <v>254</v>
      </c>
      <c r="H140" s="102"/>
      <c r="I140" s="102">
        <v>270</v>
      </c>
      <c r="J140" s="102">
        <v>207766.71</v>
      </c>
    </row>
    <row r="141" spans="1:10" x14ac:dyDescent="0.15">
      <c r="A141" s="99">
        <v>42735</v>
      </c>
      <c r="B141" s="100">
        <v>111</v>
      </c>
      <c r="C141" s="101" t="s">
        <v>2900</v>
      </c>
      <c r="D141" s="101" t="s">
        <v>2901</v>
      </c>
      <c r="E141" s="101" t="s">
        <v>60</v>
      </c>
      <c r="F141" s="101" t="s">
        <v>20</v>
      </c>
      <c r="G141" s="101" t="s">
        <v>254</v>
      </c>
      <c r="H141" s="102"/>
      <c r="I141" s="102">
        <v>5000</v>
      </c>
      <c r="J141" s="102">
        <v>202766.71</v>
      </c>
    </row>
    <row r="142" spans="1:10" x14ac:dyDescent="0.15">
      <c r="A142" s="99">
        <v>42735</v>
      </c>
      <c r="B142" s="100">
        <v>111</v>
      </c>
      <c r="C142" s="101" t="s">
        <v>2902</v>
      </c>
      <c r="D142" s="101" t="s">
        <v>2903</v>
      </c>
      <c r="E142" s="101" t="s">
        <v>148</v>
      </c>
      <c r="F142" s="101" t="s">
        <v>20</v>
      </c>
      <c r="G142" s="101" t="s">
        <v>254</v>
      </c>
      <c r="H142" s="102"/>
      <c r="I142" s="102">
        <v>90</v>
      </c>
      <c r="J142" s="102">
        <v>202676.71</v>
      </c>
    </row>
    <row r="143" spans="1:10" x14ac:dyDescent="0.15">
      <c r="A143" s="99">
        <v>42735</v>
      </c>
      <c r="B143" s="100">
        <v>111</v>
      </c>
      <c r="C143" s="101" t="s">
        <v>2904</v>
      </c>
      <c r="D143" s="101" t="s">
        <v>2905</v>
      </c>
      <c r="E143" s="101" t="s">
        <v>2942</v>
      </c>
      <c r="F143" s="101" t="s">
        <v>2906</v>
      </c>
      <c r="G143" s="101" t="s">
        <v>2943</v>
      </c>
      <c r="H143" s="102"/>
      <c r="I143" s="102">
        <v>2000</v>
      </c>
      <c r="J143" s="102">
        <v>200676.71</v>
      </c>
    </row>
    <row r="144" spans="1:10" x14ac:dyDescent="0.15">
      <c r="A144" s="99">
        <v>42735</v>
      </c>
      <c r="B144" s="100">
        <v>111</v>
      </c>
      <c r="C144" s="101" t="s">
        <v>2907</v>
      </c>
      <c r="D144" s="101" t="s">
        <v>2908</v>
      </c>
      <c r="E144" s="101" t="s">
        <v>2944</v>
      </c>
      <c r="G144" s="101" t="s">
        <v>255</v>
      </c>
      <c r="H144" s="102"/>
      <c r="I144" s="102">
        <f>23.32</f>
        <v>23.32</v>
      </c>
      <c r="J144" s="102">
        <v>200029.05</v>
      </c>
    </row>
    <row r="145" spans="1:10" x14ac:dyDescent="0.15">
      <c r="A145" s="99"/>
      <c r="B145" s="100"/>
      <c r="C145" s="101"/>
      <c r="D145" s="101"/>
      <c r="E145" s="97" t="s">
        <v>2322</v>
      </c>
      <c r="F145" s="101"/>
      <c r="G145" s="101" t="s">
        <v>256</v>
      </c>
      <c r="H145" s="102"/>
      <c r="I145" s="102">
        <f>323.3</f>
        <v>323.3</v>
      </c>
      <c r="J145" s="102"/>
    </row>
    <row r="146" spans="1:10" x14ac:dyDescent="0.15">
      <c r="A146" s="99"/>
      <c r="B146" s="100"/>
      <c r="C146" s="101"/>
      <c r="D146" s="101"/>
      <c r="E146" s="101" t="s">
        <v>2909</v>
      </c>
      <c r="F146" s="101"/>
      <c r="G146" s="101" t="s">
        <v>254</v>
      </c>
      <c r="H146" s="102"/>
      <c r="I146" s="102">
        <f>195.04+106</f>
        <v>301.03999999999996</v>
      </c>
      <c r="J146" s="102"/>
    </row>
    <row r="147" spans="1:10" x14ac:dyDescent="0.15">
      <c r="A147" s="99">
        <v>42735</v>
      </c>
      <c r="B147" s="100">
        <v>111</v>
      </c>
      <c r="C147" s="101" t="s">
        <v>2910</v>
      </c>
      <c r="D147" s="101" t="s">
        <v>2911</v>
      </c>
      <c r="E147" s="101" t="s">
        <v>60</v>
      </c>
      <c r="F147" s="101" t="s">
        <v>20</v>
      </c>
      <c r="G147" s="101" t="s">
        <v>254</v>
      </c>
      <c r="H147" s="102"/>
      <c r="I147" s="102">
        <v>4000</v>
      </c>
      <c r="J147" s="102">
        <v>196029.05</v>
      </c>
    </row>
    <row r="148" spans="1:10" x14ac:dyDescent="0.15">
      <c r="A148" s="99">
        <v>42735</v>
      </c>
      <c r="B148" s="100">
        <v>111</v>
      </c>
      <c r="C148" s="101" t="s">
        <v>2912</v>
      </c>
      <c r="D148" s="101" t="s">
        <v>2913</v>
      </c>
      <c r="E148" s="101" t="s">
        <v>548</v>
      </c>
      <c r="F148" s="101" t="s">
        <v>20</v>
      </c>
      <c r="G148" s="101" t="s">
        <v>254</v>
      </c>
      <c r="H148" s="102"/>
      <c r="I148" s="102">
        <v>508.8</v>
      </c>
      <c r="J148" s="102">
        <v>195520.25</v>
      </c>
    </row>
    <row r="149" spans="1:10" x14ac:dyDescent="0.15">
      <c r="A149" s="99">
        <v>42735</v>
      </c>
      <c r="B149" s="100">
        <v>111</v>
      </c>
      <c r="C149" s="101" t="s">
        <v>2914</v>
      </c>
      <c r="D149" s="101" t="s">
        <v>2915</v>
      </c>
      <c r="E149" s="101" t="s">
        <v>2916</v>
      </c>
      <c r="F149" s="101" t="s">
        <v>2716</v>
      </c>
      <c r="G149" s="101" t="s">
        <v>255</v>
      </c>
      <c r="H149" s="102"/>
      <c r="I149" s="102">
        <v>16536</v>
      </c>
      <c r="J149" s="102">
        <v>178984.25</v>
      </c>
    </row>
    <row r="150" spans="1:10" x14ac:dyDescent="0.15">
      <c r="A150" s="99">
        <v>42735</v>
      </c>
      <c r="B150" s="100">
        <v>111</v>
      </c>
      <c r="C150" s="101" t="s">
        <v>2917</v>
      </c>
      <c r="D150" s="101" t="s">
        <v>2918</v>
      </c>
      <c r="E150" s="101" t="s">
        <v>388</v>
      </c>
      <c r="F150" s="101" t="s">
        <v>20</v>
      </c>
      <c r="G150" s="101" t="s">
        <v>254</v>
      </c>
      <c r="H150" s="102"/>
      <c r="I150" s="102">
        <v>10589.4</v>
      </c>
      <c r="J150" s="102">
        <v>168394.85</v>
      </c>
    </row>
    <row r="151" spans="1:10" x14ac:dyDescent="0.15">
      <c r="A151" s="99">
        <v>42735</v>
      </c>
      <c r="B151" s="100">
        <v>111</v>
      </c>
      <c r="C151" s="101" t="s">
        <v>2919</v>
      </c>
      <c r="D151" s="101" t="s">
        <v>2920</v>
      </c>
      <c r="E151" s="101" t="s">
        <v>388</v>
      </c>
      <c r="F151" s="101" t="s">
        <v>20</v>
      </c>
      <c r="G151" s="101" t="s">
        <v>254</v>
      </c>
      <c r="H151" s="102"/>
      <c r="I151" s="102">
        <v>530</v>
      </c>
      <c r="J151" s="102">
        <v>167864.85</v>
      </c>
    </row>
    <row r="152" spans="1:10" x14ac:dyDescent="0.15">
      <c r="A152" s="99">
        <v>42735</v>
      </c>
      <c r="B152" s="100">
        <v>111</v>
      </c>
      <c r="C152" s="101" t="s">
        <v>2921</v>
      </c>
      <c r="D152" s="101" t="s">
        <v>2922</v>
      </c>
      <c r="E152" s="101" t="s">
        <v>487</v>
      </c>
      <c r="F152" s="101" t="s">
        <v>20</v>
      </c>
      <c r="G152" s="101" t="s">
        <v>577</v>
      </c>
      <c r="H152" s="102"/>
      <c r="I152" s="102">
        <v>1393.5</v>
      </c>
      <c r="J152" s="102">
        <v>166471.35</v>
      </c>
    </row>
    <row r="153" spans="1:10" x14ac:dyDescent="0.15">
      <c r="A153" s="99">
        <v>42735</v>
      </c>
      <c r="B153" s="100">
        <v>116</v>
      </c>
      <c r="C153" s="101" t="s">
        <v>2614</v>
      </c>
      <c r="D153" s="101" t="s">
        <v>20</v>
      </c>
      <c r="E153" s="101" t="s">
        <v>2923</v>
      </c>
      <c r="F153" s="101" t="s">
        <v>20</v>
      </c>
      <c r="G153" s="101" t="s">
        <v>251</v>
      </c>
      <c r="H153" s="102"/>
      <c r="I153" s="102">
        <v>15.5</v>
      </c>
      <c r="J153" s="102">
        <v>166455.85</v>
      </c>
    </row>
    <row r="154" spans="1:10" x14ac:dyDescent="0.15">
      <c r="A154" s="103">
        <v>42735</v>
      </c>
      <c r="B154" s="105">
        <v>116</v>
      </c>
      <c r="C154" s="106" t="s">
        <v>2924</v>
      </c>
      <c r="D154" s="106" t="s">
        <v>20</v>
      </c>
      <c r="E154" s="106" t="s">
        <v>2925</v>
      </c>
      <c r="F154" s="106" t="s">
        <v>20</v>
      </c>
      <c r="G154" s="101" t="s">
        <v>251</v>
      </c>
      <c r="H154" s="108"/>
      <c r="I154" s="108">
        <v>4.99</v>
      </c>
      <c r="J154" s="108">
        <v>166450.85999999999</v>
      </c>
    </row>
    <row r="155" spans="1:10" ht="12" thickBot="1" x14ac:dyDescent="0.2">
      <c r="A155" s="104"/>
      <c r="H155" s="107">
        <v>731113.79999999993</v>
      </c>
      <c r="I155" s="107">
        <v>2067955.4100000001</v>
      </c>
    </row>
    <row r="156" spans="1:10" ht="12" thickTop="1" x14ac:dyDescent="0.15"/>
    <row r="157" spans="1:10" x14ac:dyDescent="0.15">
      <c r="I157" s="11">
        <f>SUBTOTAL(9,I6:I154)</f>
        <v>2067917.7000000004</v>
      </c>
    </row>
  </sheetData>
  <autoFilter ref="A4:J155"/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opLeftCell="A64" workbookViewId="0">
      <selection activeCell="E66" sqref="E6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8.375" bestFit="1" customWidth="1"/>
    <col min="6" max="6" width="37.375" bestFit="1" customWidth="1"/>
    <col min="7" max="7" width="12.5" customWidth="1"/>
    <col min="8" max="9" width="12.625" style="11" customWidth="1"/>
    <col min="10" max="10" width="12.625" customWidth="1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1"/>
      <c r="I1" s="111"/>
      <c r="J1" s="110"/>
    </row>
    <row r="2" spans="1:10" ht="20.100000000000001" customHeight="1" x14ac:dyDescent="0.15">
      <c r="A2" s="112" t="s">
        <v>281</v>
      </c>
      <c r="B2" s="112"/>
      <c r="C2" s="112"/>
      <c r="D2" s="112"/>
      <c r="E2" s="112"/>
      <c r="F2" s="112"/>
      <c r="G2" s="112"/>
      <c r="H2" s="113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5"/>
      <c r="I3" s="115"/>
      <c r="J3" s="114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0" t="s">
        <v>9</v>
      </c>
      <c r="I4" s="10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356743.56</v>
      </c>
    </row>
    <row r="6" spans="1:10" x14ac:dyDescent="0.15">
      <c r="A6" s="2">
        <v>42401</v>
      </c>
      <c r="B6" s="3">
        <v>131</v>
      </c>
      <c r="C6" s="4" t="s">
        <v>282</v>
      </c>
      <c r="D6" s="4" t="s">
        <v>283</v>
      </c>
      <c r="E6" s="4" t="s">
        <v>284</v>
      </c>
      <c r="F6" s="4" t="s">
        <v>16</v>
      </c>
      <c r="G6" s="4" t="s">
        <v>285</v>
      </c>
      <c r="H6" s="5"/>
      <c r="I6" s="12">
        <v>10667.84</v>
      </c>
      <c r="J6" s="5">
        <v>346075.72</v>
      </c>
    </row>
    <row r="7" spans="1:10" x14ac:dyDescent="0.15">
      <c r="A7" s="2">
        <v>42401</v>
      </c>
      <c r="B7" s="3">
        <v>131</v>
      </c>
      <c r="C7" s="4" t="s">
        <v>286</v>
      </c>
      <c r="D7" s="4" t="s">
        <v>287</v>
      </c>
      <c r="E7" s="4" t="s">
        <v>19</v>
      </c>
      <c r="F7" s="4" t="s">
        <v>20</v>
      </c>
      <c r="G7" s="4" t="s">
        <v>249</v>
      </c>
      <c r="H7" s="5"/>
      <c r="I7" s="12">
        <v>170</v>
      </c>
      <c r="J7" s="5">
        <v>345905.72</v>
      </c>
    </row>
    <row r="8" spans="1:10" x14ac:dyDescent="0.15">
      <c r="A8" s="2">
        <v>42401</v>
      </c>
      <c r="B8" s="3">
        <v>131</v>
      </c>
      <c r="C8" s="4" t="s">
        <v>288</v>
      </c>
      <c r="D8" s="4" t="s">
        <v>289</v>
      </c>
      <c r="E8" s="4" t="s">
        <v>290</v>
      </c>
      <c r="F8" s="4" t="s">
        <v>20</v>
      </c>
      <c r="G8" s="4" t="s">
        <v>291</v>
      </c>
      <c r="H8" s="5"/>
      <c r="I8" s="12">
        <v>2500</v>
      </c>
      <c r="J8" s="5">
        <v>343405.72</v>
      </c>
    </row>
    <row r="9" spans="1:10" x14ac:dyDescent="0.15">
      <c r="A9" s="2">
        <v>42401</v>
      </c>
      <c r="B9" s="3">
        <v>131</v>
      </c>
      <c r="C9" s="4" t="s">
        <v>292</v>
      </c>
      <c r="D9" s="4" t="s">
        <v>293</v>
      </c>
      <c r="E9" s="4" t="s">
        <v>294</v>
      </c>
      <c r="F9" s="4" t="s">
        <v>20</v>
      </c>
      <c r="G9" s="4" t="s">
        <v>262</v>
      </c>
      <c r="H9" s="5"/>
      <c r="I9" s="12">
        <v>862.7</v>
      </c>
      <c r="J9" s="5">
        <v>342543.02</v>
      </c>
    </row>
    <row r="10" spans="1:10" x14ac:dyDescent="0.15">
      <c r="A10" s="2">
        <v>42401</v>
      </c>
      <c r="B10" s="3">
        <v>131</v>
      </c>
      <c r="C10" s="4" t="s">
        <v>295</v>
      </c>
      <c r="D10" s="4" t="s">
        <v>296</v>
      </c>
      <c r="E10" s="4" t="s">
        <v>118</v>
      </c>
      <c r="F10" s="4" t="s">
        <v>20</v>
      </c>
      <c r="G10" s="4" t="s">
        <v>262</v>
      </c>
      <c r="H10" s="5"/>
      <c r="I10" s="12">
        <v>412.5</v>
      </c>
      <c r="J10" s="5">
        <v>342130.52</v>
      </c>
    </row>
    <row r="11" spans="1:10" x14ac:dyDescent="0.15">
      <c r="A11" s="2">
        <v>42401</v>
      </c>
      <c r="B11" s="3">
        <v>131</v>
      </c>
      <c r="C11" s="4" t="s">
        <v>297</v>
      </c>
      <c r="D11" s="4" t="s">
        <v>298</v>
      </c>
      <c r="E11" s="4" t="s">
        <v>299</v>
      </c>
      <c r="F11" s="4" t="s">
        <v>20</v>
      </c>
      <c r="G11" s="4" t="s">
        <v>300</v>
      </c>
      <c r="H11" s="5"/>
      <c r="I11" s="12">
        <v>33629.08</v>
      </c>
      <c r="J11" s="5">
        <v>308501.44</v>
      </c>
    </row>
    <row r="12" spans="1:10" x14ac:dyDescent="0.15">
      <c r="A12" s="2">
        <v>42401</v>
      </c>
      <c r="B12" s="3">
        <v>131</v>
      </c>
      <c r="C12" s="4" t="s">
        <v>301</v>
      </c>
      <c r="D12" s="4" t="s">
        <v>302</v>
      </c>
      <c r="E12" s="4" t="s">
        <v>303</v>
      </c>
      <c r="F12" s="4" t="s">
        <v>20</v>
      </c>
      <c r="G12" s="4" t="s">
        <v>250</v>
      </c>
      <c r="H12" s="5"/>
      <c r="I12" s="12">
        <v>90</v>
      </c>
      <c r="J12" s="5">
        <v>308411.44</v>
      </c>
    </row>
    <row r="13" spans="1:10" x14ac:dyDescent="0.15">
      <c r="A13" s="2">
        <v>42401</v>
      </c>
      <c r="B13" s="3">
        <v>131</v>
      </c>
      <c r="C13" s="4" t="s">
        <v>304</v>
      </c>
      <c r="D13" s="4" t="s">
        <v>305</v>
      </c>
      <c r="E13" s="4" t="s">
        <v>60</v>
      </c>
      <c r="F13" s="4" t="s">
        <v>20</v>
      </c>
      <c r="G13" s="4" t="s">
        <v>254</v>
      </c>
      <c r="H13" s="5"/>
      <c r="I13" s="12">
        <v>5000</v>
      </c>
      <c r="J13" s="5">
        <v>303411.44</v>
      </c>
    </row>
    <row r="14" spans="1:10" x14ac:dyDescent="0.15">
      <c r="A14" s="2">
        <v>42402</v>
      </c>
      <c r="B14" s="3">
        <v>132</v>
      </c>
      <c r="C14" s="4" t="s">
        <v>306</v>
      </c>
      <c r="D14" s="4" t="s">
        <v>307</v>
      </c>
      <c r="E14" s="4" t="s">
        <v>308</v>
      </c>
      <c r="F14" s="4" t="s">
        <v>20</v>
      </c>
      <c r="G14" s="4" t="s">
        <v>254</v>
      </c>
      <c r="H14" s="5">
        <v>2000</v>
      </c>
      <c r="I14" s="5">
        <v>-2000</v>
      </c>
      <c r="J14" s="5">
        <v>305411.44</v>
      </c>
    </row>
    <row r="15" spans="1:10" x14ac:dyDescent="0.15">
      <c r="A15" s="2">
        <v>42402</v>
      </c>
      <c r="B15" s="3">
        <v>132</v>
      </c>
      <c r="C15" s="4" t="s">
        <v>309</v>
      </c>
      <c r="D15" s="4" t="s">
        <v>310</v>
      </c>
      <c r="E15" s="4" t="s">
        <v>311</v>
      </c>
      <c r="F15" s="4" t="s">
        <v>20</v>
      </c>
      <c r="G15" s="4" t="s">
        <v>254</v>
      </c>
      <c r="H15" s="5">
        <v>2000</v>
      </c>
      <c r="I15" s="5">
        <v>-2000</v>
      </c>
      <c r="J15" s="5">
        <v>307411.44</v>
      </c>
    </row>
    <row r="16" spans="1:10" x14ac:dyDescent="0.15">
      <c r="A16" s="2">
        <v>42403</v>
      </c>
      <c r="B16" s="3">
        <v>131</v>
      </c>
      <c r="C16" s="4" t="s">
        <v>312</v>
      </c>
      <c r="D16" s="13" t="s">
        <v>313</v>
      </c>
      <c r="E16" s="4" t="s">
        <v>30</v>
      </c>
      <c r="G16" s="4" t="s">
        <v>314</v>
      </c>
      <c r="H16" s="5"/>
      <c r="I16" s="12">
        <v>29956.799999999999</v>
      </c>
      <c r="J16" s="5">
        <v>277454.64</v>
      </c>
    </row>
    <row r="17" spans="1:10" x14ac:dyDescent="0.15">
      <c r="A17" s="2">
        <v>42404</v>
      </c>
      <c r="B17" s="3">
        <v>131</v>
      </c>
      <c r="C17" s="4" t="s">
        <v>315</v>
      </c>
      <c r="D17" s="4" t="s">
        <v>316</v>
      </c>
      <c r="E17" s="4" t="s">
        <v>317</v>
      </c>
      <c r="F17" s="4" t="s">
        <v>20</v>
      </c>
      <c r="G17" s="4" t="s">
        <v>318</v>
      </c>
      <c r="H17" s="5"/>
      <c r="I17" s="12">
        <v>3000</v>
      </c>
      <c r="J17" s="5">
        <v>274454.64</v>
      </c>
    </row>
    <row r="18" spans="1:10" x14ac:dyDescent="0.15">
      <c r="A18" s="2">
        <v>42405</v>
      </c>
      <c r="B18" s="3">
        <v>131</v>
      </c>
      <c r="C18" s="4" t="s">
        <v>319</v>
      </c>
      <c r="D18" s="4" t="s">
        <v>320</v>
      </c>
      <c r="E18" s="4" t="s">
        <v>204</v>
      </c>
      <c r="F18" s="4" t="s">
        <v>20</v>
      </c>
      <c r="G18" s="4" t="s">
        <v>254</v>
      </c>
      <c r="H18" s="5"/>
      <c r="I18" s="12">
        <v>2572.1799999999998</v>
      </c>
      <c r="J18" s="5">
        <v>271882.46000000002</v>
      </c>
    </row>
    <row r="19" spans="1:10" x14ac:dyDescent="0.15">
      <c r="A19" s="2">
        <v>42405</v>
      </c>
      <c r="B19" s="3">
        <v>131</v>
      </c>
      <c r="C19" s="4" t="s">
        <v>321</v>
      </c>
      <c r="D19" s="4" t="s">
        <v>322</v>
      </c>
      <c r="E19" s="4" t="s">
        <v>53</v>
      </c>
      <c r="F19" s="4" t="s">
        <v>20</v>
      </c>
      <c r="G19" s="4" t="s">
        <v>254</v>
      </c>
      <c r="H19" s="5"/>
      <c r="I19" s="12">
        <v>3120</v>
      </c>
      <c r="J19" s="5">
        <v>268762.46000000002</v>
      </c>
    </row>
    <row r="20" spans="1:10" x14ac:dyDescent="0.15">
      <c r="A20" s="2">
        <v>42405</v>
      </c>
      <c r="B20" s="3">
        <v>131</v>
      </c>
      <c r="C20" s="4" t="s">
        <v>323</v>
      </c>
      <c r="D20" s="4" t="s">
        <v>324</v>
      </c>
      <c r="E20" s="4" t="s">
        <v>53</v>
      </c>
      <c r="F20" s="4" t="s">
        <v>20</v>
      </c>
      <c r="G20" s="4" t="s">
        <v>254</v>
      </c>
      <c r="H20" s="5"/>
      <c r="I20" s="12">
        <v>25440</v>
      </c>
      <c r="J20" s="5">
        <v>243322.46</v>
      </c>
    </row>
    <row r="21" spans="1:10" x14ac:dyDescent="0.15">
      <c r="A21" s="2">
        <v>42405</v>
      </c>
      <c r="B21" s="3">
        <v>131</v>
      </c>
      <c r="C21" s="4" t="s">
        <v>325</v>
      </c>
      <c r="D21" s="4" t="s">
        <v>326</v>
      </c>
      <c r="E21" s="4" t="s">
        <v>30</v>
      </c>
      <c r="F21" s="4" t="s">
        <v>20</v>
      </c>
      <c r="G21" s="4" t="s">
        <v>314</v>
      </c>
      <c r="H21" s="5"/>
      <c r="I21" s="12">
        <v>3300</v>
      </c>
      <c r="J21" s="5">
        <v>240022.46</v>
      </c>
    </row>
    <row r="22" spans="1:10" x14ac:dyDescent="0.15">
      <c r="A22" s="2">
        <v>42405</v>
      </c>
      <c r="B22" s="3">
        <v>131</v>
      </c>
      <c r="C22" s="4" t="s">
        <v>327</v>
      </c>
      <c r="D22" s="4" t="s">
        <v>328</v>
      </c>
      <c r="E22" s="4" t="s">
        <v>30</v>
      </c>
      <c r="F22" s="4" t="s">
        <v>20</v>
      </c>
      <c r="G22" s="4" t="s">
        <v>314</v>
      </c>
      <c r="H22" s="5"/>
      <c r="I22" s="12">
        <v>20624</v>
      </c>
      <c r="J22" s="5">
        <v>219398.46</v>
      </c>
    </row>
    <row r="23" spans="1:10" x14ac:dyDescent="0.15">
      <c r="A23" s="2">
        <v>42405</v>
      </c>
      <c r="B23" s="3">
        <v>131</v>
      </c>
      <c r="C23" s="4" t="s">
        <v>329</v>
      </c>
      <c r="D23" s="4" t="s">
        <v>330</v>
      </c>
      <c r="E23" s="4" t="s">
        <v>53</v>
      </c>
      <c r="F23" s="4" t="s">
        <v>20</v>
      </c>
      <c r="G23" s="4" t="s">
        <v>254</v>
      </c>
      <c r="H23" s="5"/>
      <c r="I23" s="12">
        <v>2960</v>
      </c>
      <c r="J23" s="5">
        <v>216438.46</v>
      </c>
    </row>
    <row r="24" spans="1:10" x14ac:dyDescent="0.15">
      <c r="A24" s="2">
        <v>42405</v>
      </c>
      <c r="B24" s="3">
        <v>131</v>
      </c>
      <c r="C24" s="4" t="s">
        <v>331</v>
      </c>
      <c r="D24" s="4" t="s">
        <v>332</v>
      </c>
      <c r="E24" s="4" t="s">
        <v>128</v>
      </c>
      <c r="F24" s="4" t="s">
        <v>20</v>
      </c>
      <c r="G24" s="4" t="s">
        <v>333</v>
      </c>
      <c r="H24" s="5"/>
      <c r="I24" s="12">
        <v>1860.55</v>
      </c>
      <c r="J24" s="5">
        <v>214577.91</v>
      </c>
    </row>
    <row r="25" spans="1:10" x14ac:dyDescent="0.15">
      <c r="A25" s="2">
        <v>42405</v>
      </c>
      <c r="B25" s="3">
        <v>131</v>
      </c>
      <c r="C25" s="4" t="s">
        <v>334</v>
      </c>
      <c r="D25" s="4" t="s">
        <v>335</v>
      </c>
      <c r="E25" s="4" t="s">
        <v>53</v>
      </c>
      <c r="F25" s="4" t="s">
        <v>20</v>
      </c>
      <c r="G25" s="4" t="s">
        <v>254</v>
      </c>
      <c r="H25" s="5"/>
      <c r="I25" s="12">
        <v>8321</v>
      </c>
      <c r="J25" s="5">
        <v>206256.91</v>
      </c>
    </row>
    <row r="26" spans="1:10" x14ac:dyDescent="0.15">
      <c r="A26" s="2">
        <v>42405</v>
      </c>
      <c r="B26" s="3">
        <v>131</v>
      </c>
      <c r="C26" s="4" t="s">
        <v>336</v>
      </c>
      <c r="D26" s="4" t="s">
        <v>337</v>
      </c>
      <c r="E26" s="4" t="s">
        <v>219</v>
      </c>
      <c r="F26" s="4" t="s">
        <v>20</v>
      </c>
      <c r="G26" s="4" t="s">
        <v>254</v>
      </c>
      <c r="H26" s="5"/>
      <c r="I26" s="12">
        <v>2837.8</v>
      </c>
      <c r="J26" s="5">
        <v>203419.11</v>
      </c>
    </row>
    <row r="27" spans="1:10" x14ac:dyDescent="0.15">
      <c r="A27" s="2">
        <v>42405</v>
      </c>
      <c r="B27" s="3">
        <v>131</v>
      </c>
      <c r="C27" s="4" t="s">
        <v>338</v>
      </c>
      <c r="D27" s="4" t="s">
        <v>339</v>
      </c>
      <c r="E27" s="4" t="s">
        <v>204</v>
      </c>
      <c r="F27" s="4" t="s">
        <v>20</v>
      </c>
      <c r="G27" s="4" t="s">
        <v>254</v>
      </c>
      <c r="H27" s="5"/>
      <c r="I27" s="12">
        <v>1000</v>
      </c>
      <c r="J27" s="5">
        <v>202419.11</v>
      </c>
    </row>
    <row r="28" spans="1:10" x14ac:dyDescent="0.15">
      <c r="A28" s="2">
        <v>42405</v>
      </c>
      <c r="B28" s="3">
        <v>131</v>
      </c>
      <c r="C28" s="4" t="s">
        <v>340</v>
      </c>
      <c r="D28" s="4" t="s">
        <v>341</v>
      </c>
      <c r="E28" s="4" t="s">
        <v>342</v>
      </c>
      <c r="F28" s="4" t="s">
        <v>20</v>
      </c>
      <c r="G28" s="4" t="s">
        <v>314</v>
      </c>
      <c r="H28" s="5"/>
      <c r="I28" s="12">
        <v>896.25</v>
      </c>
      <c r="J28" s="5">
        <v>201522.86</v>
      </c>
    </row>
    <row r="29" spans="1:10" x14ac:dyDescent="0.15">
      <c r="A29" s="2">
        <v>42405</v>
      </c>
      <c r="B29" s="3">
        <v>132</v>
      </c>
      <c r="C29" s="4" t="s">
        <v>343</v>
      </c>
      <c r="D29" s="4" t="s">
        <v>228</v>
      </c>
      <c r="E29" s="4" t="s">
        <v>344</v>
      </c>
      <c r="F29" s="4" t="s">
        <v>20</v>
      </c>
      <c r="G29" s="4" t="s">
        <v>254</v>
      </c>
      <c r="H29" s="5">
        <v>750</v>
      </c>
      <c r="I29" s="5">
        <v>-750</v>
      </c>
      <c r="J29" s="5">
        <v>202272.86</v>
      </c>
    </row>
    <row r="30" spans="1:10" x14ac:dyDescent="0.15">
      <c r="A30" s="2">
        <v>42410</v>
      </c>
      <c r="B30" s="3">
        <v>132</v>
      </c>
      <c r="C30" s="4" t="s">
        <v>345</v>
      </c>
      <c r="D30" s="4" t="s">
        <v>228</v>
      </c>
      <c r="E30" s="4" t="s">
        <v>346</v>
      </c>
      <c r="F30" s="4" t="s">
        <v>20</v>
      </c>
      <c r="G30" s="4" t="s">
        <v>254</v>
      </c>
      <c r="H30" s="5">
        <v>750</v>
      </c>
      <c r="I30" s="5">
        <v>-750</v>
      </c>
      <c r="J30" s="5">
        <v>203022.86</v>
      </c>
    </row>
    <row r="31" spans="1:10" x14ac:dyDescent="0.15">
      <c r="A31" s="2">
        <v>42415</v>
      </c>
      <c r="B31" s="3">
        <v>132</v>
      </c>
      <c r="C31" s="4" t="s">
        <v>347</v>
      </c>
      <c r="D31" s="4" t="s">
        <v>348</v>
      </c>
      <c r="E31" s="4" t="s">
        <v>349</v>
      </c>
      <c r="F31" s="4" t="s">
        <v>20</v>
      </c>
      <c r="G31" s="4" t="s">
        <v>254</v>
      </c>
      <c r="H31" s="5">
        <v>750</v>
      </c>
      <c r="I31" s="5">
        <v>-750</v>
      </c>
      <c r="J31" s="5">
        <v>203772.86</v>
      </c>
    </row>
    <row r="32" spans="1:10" x14ac:dyDescent="0.15">
      <c r="A32" s="2">
        <v>42418</v>
      </c>
      <c r="B32" s="3">
        <v>131</v>
      </c>
      <c r="C32" s="4" t="s">
        <v>350</v>
      </c>
      <c r="D32" s="4" t="s">
        <v>351</v>
      </c>
      <c r="E32" s="4" t="s">
        <v>352</v>
      </c>
      <c r="F32" s="4" t="s">
        <v>20</v>
      </c>
      <c r="G32" s="4" t="s">
        <v>353</v>
      </c>
      <c r="I32" s="16">
        <v>360.4</v>
      </c>
      <c r="J32" s="5">
        <v>203412.46</v>
      </c>
    </row>
    <row r="33" spans="1:10" x14ac:dyDescent="0.15">
      <c r="A33" s="2">
        <v>42418</v>
      </c>
      <c r="B33" s="3">
        <v>131</v>
      </c>
      <c r="C33" s="4" t="s">
        <v>354</v>
      </c>
      <c r="D33" s="4" t="s">
        <v>355</v>
      </c>
      <c r="E33" s="4" t="s">
        <v>356</v>
      </c>
      <c r="F33" s="4" t="s">
        <v>20</v>
      </c>
      <c r="G33" s="4" t="s">
        <v>357</v>
      </c>
      <c r="H33" s="5"/>
      <c r="I33" s="12">
        <v>2794.29</v>
      </c>
      <c r="J33" s="5">
        <v>200618.17</v>
      </c>
    </row>
    <row r="34" spans="1:10" x14ac:dyDescent="0.15">
      <c r="A34" s="2">
        <v>42418</v>
      </c>
      <c r="B34" s="3">
        <v>131</v>
      </c>
      <c r="C34" s="4" t="s">
        <v>358</v>
      </c>
      <c r="D34" s="13" t="s">
        <v>359</v>
      </c>
      <c r="E34" s="4" t="s">
        <v>360</v>
      </c>
      <c r="G34" s="4" t="s">
        <v>361</v>
      </c>
      <c r="H34" s="5"/>
      <c r="I34" s="12">
        <v>283</v>
      </c>
      <c r="J34" s="5">
        <v>199985.17</v>
      </c>
    </row>
    <row r="35" spans="1:10" x14ac:dyDescent="0.15">
      <c r="A35" s="2"/>
      <c r="B35" s="3"/>
      <c r="C35" s="4"/>
      <c r="D35" s="13"/>
      <c r="E35" s="4" t="s">
        <v>209</v>
      </c>
      <c r="F35" s="4"/>
      <c r="G35" s="4" t="s">
        <v>267</v>
      </c>
      <c r="H35" s="5"/>
      <c r="I35" s="12">
        <v>350</v>
      </c>
      <c r="J35" s="5"/>
    </row>
    <row r="36" spans="1:10" x14ac:dyDescent="0.15">
      <c r="A36" s="2">
        <v>42418</v>
      </c>
      <c r="B36" s="3">
        <v>131</v>
      </c>
      <c r="C36" s="4" t="s">
        <v>362</v>
      </c>
      <c r="D36" s="4" t="s">
        <v>363</v>
      </c>
      <c r="E36" s="4" t="s">
        <v>53</v>
      </c>
      <c r="F36" s="4" t="s">
        <v>20</v>
      </c>
      <c r="G36" s="4" t="s">
        <v>254</v>
      </c>
      <c r="H36" s="5"/>
      <c r="I36" s="12">
        <v>3900</v>
      </c>
      <c r="J36" s="5">
        <v>196085.17</v>
      </c>
    </row>
    <row r="37" spans="1:10" x14ac:dyDescent="0.15">
      <c r="A37" s="2">
        <v>42418</v>
      </c>
      <c r="B37" s="3">
        <v>131</v>
      </c>
      <c r="C37" s="4" t="s">
        <v>364</v>
      </c>
      <c r="D37" s="13" t="s">
        <v>365</v>
      </c>
      <c r="E37" s="4" t="s">
        <v>366</v>
      </c>
      <c r="G37" s="4" t="s">
        <v>254</v>
      </c>
      <c r="H37" s="5"/>
      <c r="I37" s="12">
        <f>700+42+350+21</f>
        <v>1113</v>
      </c>
      <c r="J37" s="5">
        <v>193572.17</v>
      </c>
    </row>
    <row r="38" spans="1:10" x14ac:dyDescent="0.15">
      <c r="A38" s="2"/>
      <c r="B38" s="3"/>
      <c r="C38" s="4"/>
      <c r="D38" s="13"/>
      <c r="E38" s="4" t="s">
        <v>367</v>
      </c>
      <c r="F38" s="4"/>
      <c r="G38" s="4" t="s">
        <v>368</v>
      </c>
      <c r="H38" s="5"/>
      <c r="I38" s="12">
        <v>1400</v>
      </c>
      <c r="J38" s="5"/>
    </row>
    <row r="39" spans="1:10" x14ac:dyDescent="0.15">
      <c r="A39" s="2">
        <v>42418</v>
      </c>
      <c r="B39" s="3">
        <v>131</v>
      </c>
      <c r="C39" s="4" t="s">
        <v>369</v>
      </c>
      <c r="D39" s="4" t="s">
        <v>370</v>
      </c>
      <c r="E39" s="4" t="s">
        <v>30</v>
      </c>
      <c r="F39" s="4" t="s">
        <v>20</v>
      </c>
      <c r="G39" s="4" t="s">
        <v>314</v>
      </c>
      <c r="H39" s="5"/>
      <c r="I39" s="12">
        <v>329.9</v>
      </c>
      <c r="J39" s="5">
        <v>193242.27</v>
      </c>
    </row>
    <row r="40" spans="1:10" x14ac:dyDescent="0.15">
      <c r="A40" s="2">
        <v>42418</v>
      </c>
      <c r="B40" s="3">
        <v>131</v>
      </c>
      <c r="C40" s="4" t="s">
        <v>371</v>
      </c>
      <c r="D40" s="4" t="s">
        <v>372</v>
      </c>
      <c r="E40" s="4" t="s">
        <v>118</v>
      </c>
      <c r="F40" s="4" t="s">
        <v>20</v>
      </c>
      <c r="G40" s="4" t="s">
        <v>262</v>
      </c>
      <c r="H40" s="5"/>
      <c r="I40" s="12">
        <v>1270.94</v>
      </c>
      <c r="J40" s="5">
        <v>191971.33</v>
      </c>
    </row>
    <row r="41" spans="1:10" x14ac:dyDescent="0.15">
      <c r="A41" s="2">
        <v>42418</v>
      </c>
      <c r="B41" s="3">
        <v>131</v>
      </c>
      <c r="C41" s="4" t="s">
        <v>373</v>
      </c>
      <c r="D41" s="4" t="s">
        <v>374</v>
      </c>
      <c r="E41" s="4" t="s">
        <v>139</v>
      </c>
      <c r="F41" s="4" t="s">
        <v>20</v>
      </c>
      <c r="G41" s="4" t="s">
        <v>375</v>
      </c>
      <c r="H41" s="5"/>
      <c r="I41" s="12">
        <v>846.3</v>
      </c>
      <c r="J41" s="5">
        <v>191125.03</v>
      </c>
    </row>
    <row r="42" spans="1:10" x14ac:dyDescent="0.15">
      <c r="A42" s="2">
        <v>42418</v>
      </c>
      <c r="B42" s="3">
        <v>131</v>
      </c>
      <c r="C42" s="4" t="s">
        <v>376</v>
      </c>
      <c r="D42" s="4" t="s">
        <v>377</v>
      </c>
      <c r="E42" s="4" t="s">
        <v>142</v>
      </c>
      <c r="F42" s="4" t="s">
        <v>20</v>
      </c>
      <c r="G42" s="4" t="s">
        <v>375</v>
      </c>
      <c r="H42" s="5"/>
      <c r="I42" s="12">
        <v>1555.4</v>
      </c>
      <c r="J42" s="5">
        <v>189569.63</v>
      </c>
    </row>
    <row r="43" spans="1:10" x14ac:dyDescent="0.15">
      <c r="A43" s="2">
        <v>42418</v>
      </c>
      <c r="B43" s="3">
        <v>131</v>
      </c>
      <c r="C43" s="4" t="s">
        <v>378</v>
      </c>
      <c r="D43" s="4" t="s">
        <v>379</v>
      </c>
      <c r="E43" s="4" t="s">
        <v>142</v>
      </c>
      <c r="F43" s="4" t="s">
        <v>20</v>
      </c>
      <c r="G43" s="4" t="s">
        <v>375</v>
      </c>
      <c r="H43" s="5"/>
      <c r="I43" s="12">
        <v>78.95</v>
      </c>
      <c r="J43" s="5">
        <v>189490.68</v>
      </c>
    </row>
    <row r="44" spans="1:10" x14ac:dyDescent="0.15">
      <c r="A44" s="2">
        <v>42418</v>
      </c>
      <c r="B44" s="3">
        <v>131</v>
      </c>
      <c r="C44" s="4" t="s">
        <v>380</v>
      </c>
      <c r="D44" s="4" t="s">
        <v>381</v>
      </c>
      <c r="E44" s="4" t="s">
        <v>142</v>
      </c>
      <c r="F44" s="4" t="s">
        <v>20</v>
      </c>
      <c r="G44" s="4" t="s">
        <v>375</v>
      </c>
      <c r="H44" s="5"/>
      <c r="I44" s="12">
        <v>7.4</v>
      </c>
      <c r="J44" s="5">
        <v>189483.28</v>
      </c>
    </row>
    <row r="45" spans="1:10" x14ac:dyDescent="0.15">
      <c r="A45" s="2">
        <v>42418</v>
      </c>
      <c r="B45" s="3">
        <v>131</v>
      </c>
      <c r="C45" s="4" t="s">
        <v>382</v>
      </c>
      <c r="D45" s="4" t="s">
        <v>383</v>
      </c>
      <c r="E45" s="4" t="s">
        <v>384</v>
      </c>
      <c r="F45" s="4" t="s">
        <v>20</v>
      </c>
      <c r="G45" s="4" t="s">
        <v>385</v>
      </c>
      <c r="H45" s="5"/>
      <c r="I45" s="12">
        <v>541.13</v>
      </c>
      <c r="J45" s="5">
        <v>188942.15</v>
      </c>
    </row>
    <row r="46" spans="1:10" x14ac:dyDescent="0.15">
      <c r="A46" s="2">
        <v>42418</v>
      </c>
      <c r="B46" s="3">
        <v>131</v>
      </c>
      <c r="C46" s="4" t="s">
        <v>386</v>
      </c>
      <c r="D46" s="4" t="s">
        <v>387</v>
      </c>
      <c r="E46" s="4" t="s">
        <v>388</v>
      </c>
      <c r="F46" s="4" t="s">
        <v>20</v>
      </c>
      <c r="G46" s="4" t="s">
        <v>254</v>
      </c>
      <c r="H46" s="5"/>
      <c r="I46" s="12">
        <v>530</v>
      </c>
      <c r="J46" s="5">
        <v>188412.15</v>
      </c>
    </row>
    <row r="47" spans="1:10" x14ac:dyDescent="0.15">
      <c r="A47" s="2">
        <v>42418</v>
      </c>
      <c r="B47" s="3">
        <v>131</v>
      </c>
      <c r="C47" s="4" t="s">
        <v>389</v>
      </c>
      <c r="D47" s="4" t="s">
        <v>390</v>
      </c>
      <c r="E47" s="4" t="s">
        <v>53</v>
      </c>
      <c r="F47" s="4" t="s">
        <v>20</v>
      </c>
      <c r="G47" s="4" t="s">
        <v>254</v>
      </c>
      <c r="H47" s="5"/>
      <c r="I47" s="12">
        <v>25360</v>
      </c>
      <c r="J47" s="5">
        <v>163052.15</v>
      </c>
    </row>
    <row r="48" spans="1:10" x14ac:dyDescent="0.15">
      <c r="A48" s="2">
        <v>42418</v>
      </c>
      <c r="B48" s="3">
        <v>131</v>
      </c>
      <c r="C48" s="4" t="s">
        <v>391</v>
      </c>
      <c r="D48" s="4" t="s">
        <v>392</v>
      </c>
      <c r="E48" s="4" t="s">
        <v>209</v>
      </c>
      <c r="F48" s="4" t="s">
        <v>20</v>
      </c>
      <c r="G48" s="4" t="s">
        <v>267</v>
      </c>
      <c r="H48" s="5"/>
      <c r="I48" s="12">
        <v>275.60000000000002</v>
      </c>
      <c r="J48" s="5">
        <v>162776.54999999999</v>
      </c>
    </row>
    <row r="49" spans="1:10" x14ac:dyDescent="0.15">
      <c r="A49" s="2">
        <v>42418</v>
      </c>
      <c r="B49" s="3">
        <v>131</v>
      </c>
      <c r="C49" s="4" t="s">
        <v>393</v>
      </c>
      <c r="D49" s="4" t="s">
        <v>394</v>
      </c>
      <c r="E49" s="4" t="s">
        <v>60</v>
      </c>
      <c r="F49" s="4" t="s">
        <v>20</v>
      </c>
      <c r="G49" s="4" t="s">
        <v>254</v>
      </c>
      <c r="H49" s="5"/>
      <c r="I49" s="12">
        <v>5000</v>
      </c>
      <c r="J49" s="5">
        <v>157776.54999999999</v>
      </c>
    </row>
    <row r="50" spans="1:10" x14ac:dyDescent="0.15">
      <c r="A50" s="2">
        <v>42419</v>
      </c>
      <c r="B50" s="3">
        <v>131</v>
      </c>
      <c r="C50" s="4" t="s">
        <v>395</v>
      </c>
      <c r="D50" s="4" t="s">
        <v>396</v>
      </c>
      <c r="E50" s="4" t="s">
        <v>176</v>
      </c>
      <c r="F50" s="4" t="s">
        <v>20</v>
      </c>
      <c r="G50" s="4" t="s">
        <v>254</v>
      </c>
      <c r="H50" s="5"/>
      <c r="I50" s="5">
        <v>2500</v>
      </c>
      <c r="J50" s="5">
        <v>155276.54999999999</v>
      </c>
    </row>
    <row r="51" spans="1:10" x14ac:dyDescent="0.15">
      <c r="A51" s="2">
        <v>42419</v>
      </c>
      <c r="B51" s="3">
        <v>132</v>
      </c>
      <c r="C51" s="4" t="s">
        <v>397</v>
      </c>
      <c r="D51" s="4" t="s">
        <v>398</v>
      </c>
      <c r="E51" s="4" t="s">
        <v>399</v>
      </c>
      <c r="F51" s="4" t="s">
        <v>20</v>
      </c>
      <c r="G51" s="4" t="s">
        <v>254</v>
      </c>
      <c r="H51" s="5">
        <v>2000</v>
      </c>
      <c r="I51" s="5">
        <v>-2000</v>
      </c>
      <c r="J51" s="5">
        <v>157276.54999999999</v>
      </c>
    </row>
    <row r="52" spans="1:10" x14ac:dyDescent="0.15">
      <c r="A52" s="2">
        <v>42419</v>
      </c>
      <c r="B52" s="3">
        <v>132</v>
      </c>
      <c r="C52" s="4" t="s">
        <v>400</v>
      </c>
      <c r="D52" s="4" t="s">
        <v>401</v>
      </c>
      <c r="E52" s="4" t="s">
        <v>53</v>
      </c>
      <c r="F52" s="4" t="s">
        <v>20</v>
      </c>
      <c r="G52" s="4" t="s">
        <v>254</v>
      </c>
      <c r="H52" s="5">
        <v>50000</v>
      </c>
      <c r="I52" s="5">
        <v>-50000</v>
      </c>
      <c r="J52" s="5">
        <v>207276.55</v>
      </c>
    </row>
    <row r="53" spans="1:10" x14ac:dyDescent="0.15">
      <c r="A53" s="2">
        <v>42419</v>
      </c>
      <c r="B53" s="3">
        <v>132</v>
      </c>
      <c r="C53" s="4" t="s">
        <v>402</v>
      </c>
      <c r="D53" s="4" t="s">
        <v>403</v>
      </c>
      <c r="E53" s="4" t="s">
        <v>404</v>
      </c>
      <c r="F53" s="4" t="s">
        <v>20</v>
      </c>
      <c r="G53" s="4" t="s">
        <v>405</v>
      </c>
      <c r="H53" s="5">
        <v>5647.8</v>
      </c>
      <c r="I53" s="5"/>
      <c r="J53" s="5">
        <v>212924.35</v>
      </c>
    </row>
    <row r="54" spans="1:10" x14ac:dyDescent="0.15">
      <c r="A54" s="2">
        <v>42422</v>
      </c>
      <c r="B54" s="3">
        <v>131</v>
      </c>
      <c r="C54" s="4" t="s">
        <v>406</v>
      </c>
      <c r="D54" s="4" t="s">
        <v>407</v>
      </c>
      <c r="E54" s="4" t="s">
        <v>219</v>
      </c>
      <c r="F54" s="4" t="s">
        <v>20</v>
      </c>
      <c r="G54" s="4" t="s">
        <v>254</v>
      </c>
      <c r="H54" s="5"/>
      <c r="I54" s="12">
        <v>360</v>
      </c>
      <c r="J54" s="5">
        <v>212564.35</v>
      </c>
    </row>
    <row r="55" spans="1:10" x14ac:dyDescent="0.15">
      <c r="A55" s="2">
        <v>42422</v>
      </c>
      <c r="B55" s="3">
        <v>131</v>
      </c>
      <c r="C55" s="4" t="s">
        <v>408</v>
      </c>
      <c r="D55" s="4" t="s">
        <v>409</v>
      </c>
      <c r="E55" s="4" t="s">
        <v>410</v>
      </c>
      <c r="F55" s="4" t="s">
        <v>20</v>
      </c>
      <c r="G55" s="4" t="s">
        <v>411</v>
      </c>
      <c r="H55" s="5"/>
      <c r="I55" s="12">
        <v>2200</v>
      </c>
      <c r="J55" s="5">
        <v>210364.35</v>
      </c>
    </row>
    <row r="56" spans="1:10" x14ac:dyDescent="0.15">
      <c r="A56" s="2">
        <v>42422</v>
      </c>
      <c r="B56" s="3">
        <v>131</v>
      </c>
      <c r="C56" s="4" t="s">
        <v>412</v>
      </c>
      <c r="D56" s="4" t="s">
        <v>413</v>
      </c>
      <c r="E56" s="4" t="s">
        <v>30</v>
      </c>
      <c r="F56" s="4" t="s">
        <v>20</v>
      </c>
      <c r="G56" s="4" t="s">
        <v>314</v>
      </c>
      <c r="H56" s="5"/>
      <c r="I56" s="12">
        <v>2617.5</v>
      </c>
      <c r="J56" s="5">
        <v>207746.85</v>
      </c>
    </row>
    <row r="57" spans="1:10" x14ac:dyDescent="0.15">
      <c r="A57" s="2">
        <v>42422</v>
      </c>
      <c r="B57" s="3">
        <v>131</v>
      </c>
      <c r="C57" s="4" t="s">
        <v>414</v>
      </c>
      <c r="D57" s="4" t="s">
        <v>415</v>
      </c>
      <c r="E57" s="4" t="s">
        <v>53</v>
      </c>
      <c r="F57" s="4" t="s">
        <v>20</v>
      </c>
      <c r="G57" s="4" t="s">
        <v>254</v>
      </c>
      <c r="H57" s="5"/>
      <c r="I57" s="12">
        <v>300</v>
      </c>
      <c r="J57" s="5">
        <v>207446.85</v>
      </c>
    </row>
    <row r="58" spans="1:10" x14ac:dyDescent="0.15">
      <c r="A58" s="2">
        <v>42422</v>
      </c>
      <c r="B58" s="3">
        <v>131</v>
      </c>
      <c r="C58" s="4" t="s">
        <v>416</v>
      </c>
      <c r="D58" s="4" t="s">
        <v>417</v>
      </c>
      <c r="E58" s="4" t="s">
        <v>352</v>
      </c>
      <c r="F58" s="4" t="s">
        <v>20</v>
      </c>
      <c r="G58" s="4" t="s">
        <v>353</v>
      </c>
      <c r="I58" s="16">
        <v>790</v>
      </c>
      <c r="J58" s="5">
        <v>206656.85</v>
      </c>
    </row>
    <row r="59" spans="1:10" x14ac:dyDescent="0.15">
      <c r="A59" s="2">
        <v>42422</v>
      </c>
      <c r="B59" s="3">
        <v>131</v>
      </c>
      <c r="C59" s="4" t="s">
        <v>418</v>
      </c>
      <c r="D59" s="4" t="s">
        <v>419</v>
      </c>
      <c r="E59" s="4" t="s">
        <v>420</v>
      </c>
      <c r="F59" s="4" t="s">
        <v>20</v>
      </c>
      <c r="G59" s="4" t="s">
        <v>421</v>
      </c>
      <c r="H59" s="5"/>
      <c r="I59" s="12">
        <v>252</v>
      </c>
      <c r="J59" s="5">
        <v>206404.85</v>
      </c>
    </row>
    <row r="60" spans="1:10" x14ac:dyDescent="0.15">
      <c r="A60" s="2">
        <v>42422</v>
      </c>
      <c r="B60" s="3">
        <v>131</v>
      </c>
      <c r="C60" s="4" t="s">
        <v>422</v>
      </c>
      <c r="D60" s="13" t="s">
        <v>423</v>
      </c>
      <c r="E60" s="4" t="s">
        <v>424</v>
      </c>
      <c r="G60" s="4" t="s">
        <v>425</v>
      </c>
      <c r="H60" s="5"/>
      <c r="I60" s="12">
        <f>750+1440+131.4</f>
        <v>2321.4</v>
      </c>
      <c r="J60" s="5">
        <v>203735.77</v>
      </c>
    </row>
    <row r="61" spans="1:10" x14ac:dyDescent="0.15">
      <c r="A61" s="2"/>
      <c r="B61" s="3"/>
      <c r="C61" s="4"/>
      <c r="D61" s="13"/>
      <c r="E61" s="4" t="s">
        <v>384</v>
      </c>
      <c r="F61" s="4"/>
      <c r="G61" s="4" t="s">
        <v>385</v>
      </c>
      <c r="H61" s="5"/>
      <c r="I61" s="12">
        <f>328+19.68</f>
        <v>347.68</v>
      </c>
      <c r="J61" s="5"/>
    </row>
    <row r="62" spans="1:10" x14ac:dyDescent="0.15">
      <c r="A62" s="2">
        <v>42422</v>
      </c>
      <c r="B62" s="3">
        <v>131</v>
      </c>
      <c r="C62" s="4" t="s">
        <v>426</v>
      </c>
      <c r="D62" s="4" t="s">
        <v>427</v>
      </c>
      <c r="E62" s="4" t="s">
        <v>209</v>
      </c>
      <c r="F62" s="4" t="s">
        <v>20</v>
      </c>
      <c r="G62" s="4" t="s">
        <v>267</v>
      </c>
      <c r="H62" s="5"/>
      <c r="I62" s="12">
        <v>140</v>
      </c>
      <c r="J62" s="5">
        <v>203595.77</v>
      </c>
    </row>
    <row r="63" spans="1:10" x14ac:dyDescent="0.15">
      <c r="A63" s="2">
        <v>42422</v>
      </c>
      <c r="B63" s="3">
        <v>131</v>
      </c>
      <c r="C63" s="4" t="s">
        <v>428</v>
      </c>
      <c r="D63" s="4" t="s">
        <v>429</v>
      </c>
      <c r="E63" s="4" t="s">
        <v>219</v>
      </c>
      <c r="F63" s="4" t="s">
        <v>20</v>
      </c>
      <c r="G63" s="4" t="s">
        <v>254</v>
      </c>
      <c r="H63" s="5"/>
      <c r="I63" s="12">
        <v>1640</v>
      </c>
      <c r="J63" s="5">
        <v>201955.77</v>
      </c>
    </row>
    <row r="64" spans="1:10" x14ac:dyDescent="0.15">
      <c r="A64" s="2">
        <v>42422</v>
      </c>
      <c r="B64" s="3">
        <v>131</v>
      </c>
      <c r="C64" s="4" t="s">
        <v>430</v>
      </c>
      <c r="D64" s="4" t="s">
        <v>431</v>
      </c>
      <c r="E64" s="4" t="s">
        <v>219</v>
      </c>
      <c r="F64" s="4" t="s">
        <v>20</v>
      </c>
      <c r="G64" s="4" t="s">
        <v>254</v>
      </c>
      <c r="H64" s="5"/>
      <c r="I64" s="12">
        <v>420</v>
      </c>
      <c r="J64" s="5">
        <v>201535.77</v>
      </c>
    </row>
    <row r="65" spans="1:10" x14ac:dyDescent="0.15">
      <c r="A65" s="2">
        <v>42422</v>
      </c>
      <c r="B65" s="3">
        <v>131</v>
      </c>
      <c r="C65" s="4" t="s">
        <v>432</v>
      </c>
      <c r="D65" s="4" t="s">
        <v>433</v>
      </c>
      <c r="E65" s="4" t="s">
        <v>53</v>
      </c>
      <c r="F65" s="4" t="s">
        <v>20</v>
      </c>
      <c r="G65" s="4" t="s">
        <v>254</v>
      </c>
      <c r="H65" s="5"/>
      <c r="I65" s="12">
        <v>3180</v>
      </c>
      <c r="J65" s="5">
        <v>198355.77</v>
      </c>
    </row>
    <row r="66" spans="1:10" x14ac:dyDescent="0.15">
      <c r="A66" s="2">
        <v>42422</v>
      </c>
      <c r="B66" s="3">
        <v>131</v>
      </c>
      <c r="C66" s="4" t="s">
        <v>434</v>
      </c>
      <c r="D66" s="4" t="s">
        <v>435</v>
      </c>
      <c r="E66" s="4" t="s">
        <v>436</v>
      </c>
      <c r="F66" s="4" t="s">
        <v>20</v>
      </c>
      <c r="G66" s="4" t="s">
        <v>425</v>
      </c>
      <c r="H66" s="5"/>
      <c r="I66" s="12">
        <v>11400</v>
      </c>
      <c r="J66" s="5">
        <v>186955.77</v>
      </c>
    </row>
    <row r="67" spans="1:10" x14ac:dyDescent="0.15">
      <c r="A67" s="2">
        <v>42422</v>
      </c>
      <c r="B67" s="3">
        <v>131</v>
      </c>
      <c r="C67" s="4" t="s">
        <v>437</v>
      </c>
      <c r="D67" s="4" t="s">
        <v>438</v>
      </c>
      <c r="E67" s="4" t="s">
        <v>53</v>
      </c>
      <c r="F67" s="4" t="s">
        <v>20</v>
      </c>
      <c r="G67" s="4" t="s">
        <v>254</v>
      </c>
      <c r="H67" s="5"/>
      <c r="I67" s="12">
        <v>605</v>
      </c>
      <c r="J67" s="5">
        <v>186350.77</v>
      </c>
    </row>
    <row r="68" spans="1:10" x14ac:dyDescent="0.15">
      <c r="A68" s="2">
        <v>42422</v>
      </c>
      <c r="B68" s="3">
        <v>131</v>
      </c>
      <c r="C68" s="4" t="s">
        <v>439</v>
      </c>
      <c r="D68" s="4" t="s">
        <v>440</v>
      </c>
      <c r="E68" s="4" t="s">
        <v>342</v>
      </c>
      <c r="F68" s="4" t="s">
        <v>20</v>
      </c>
      <c r="G68" s="4" t="s">
        <v>318</v>
      </c>
      <c r="H68" s="5"/>
      <c r="I68" s="12">
        <v>1254.9000000000001</v>
      </c>
      <c r="J68" s="5">
        <v>185095.87</v>
      </c>
    </row>
    <row r="69" spans="1:10" x14ac:dyDescent="0.15">
      <c r="A69" s="2">
        <v>42422</v>
      </c>
      <c r="B69" s="3">
        <v>131</v>
      </c>
      <c r="C69" s="4" t="s">
        <v>441</v>
      </c>
      <c r="D69" s="4" t="s">
        <v>442</v>
      </c>
      <c r="E69" s="4" t="s">
        <v>443</v>
      </c>
      <c r="F69" s="4" t="s">
        <v>20</v>
      </c>
      <c r="G69" s="4" t="s">
        <v>256</v>
      </c>
      <c r="H69" s="5"/>
      <c r="I69" s="12">
        <v>1577.32</v>
      </c>
      <c r="J69" s="5">
        <v>183518.55</v>
      </c>
    </row>
    <row r="70" spans="1:10" x14ac:dyDescent="0.15">
      <c r="A70" s="2">
        <v>42422</v>
      </c>
      <c r="B70" s="3">
        <v>131</v>
      </c>
      <c r="C70" s="4" t="s">
        <v>444</v>
      </c>
      <c r="D70" s="13" t="s">
        <v>445</v>
      </c>
      <c r="E70" s="4" t="s">
        <v>446</v>
      </c>
      <c r="G70" s="4" t="s">
        <v>421</v>
      </c>
      <c r="H70" s="5"/>
      <c r="I70" s="12">
        <f>14+28+17.5+17.5</f>
        <v>77</v>
      </c>
      <c r="J70" s="5">
        <v>183390.7</v>
      </c>
    </row>
    <row r="71" spans="1:10" x14ac:dyDescent="0.15">
      <c r="A71" s="2"/>
      <c r="B71" s="3"/>
      <c r="C71" s="4"/>
      <c r="D71" s="13"/>
      <c r="E71" s="4" t="s">
        <v>30</v>
      </c>
      <c r="F71" s="4"/>
      <c r="G71" s="4" t="s">
        <v>314</v>
      </c>
      <c r="H71" s="5"/>
      <c r="I71" s="12">
        <f>20.25+12.6+9+9</f>
        <v>50.85</v>
      </c>
      <c r="J71" s="5"/>
    </row>
    <row r="72" spans="1:10" x14ac:dyDescent="0.15">
      <c r="A72" s="2">
        <v>42422</v>
      </c>
      <c r="B72" s="3">
        <v>131</v>
      </c>
      <c r="C72" s="4" t="s">
        <v>447</v>
      </c>
      <c r="D72" s="4" t="s">
        <v>448</v>
      </c>
      <c r="E72" s="4" t="s">
        <v>60</v>
      </c>
      <c r="F72" s="4" t="s">
        <v>20</v>
      </c>
      <c r="G72" s="4" t="s">
        <v>254</v>
      </c>
      <c r="H72" s="5"/>
      <c r="I72" s="12">
        <v>1440</v>
      </c>
      <c r="J72" s="5">
        <v>181950.7</v>
      </c>
    </row>
    <row r="73" spans="1:10" x14ac:dyDescent="0.15">
      <c r="A73" s="2">
        <v>42422</v>
      </c>
      <c r="B73" s="3">
        <v>131</v>
      </c>
      <c r="C73" s="4" t="s">
        <v>449</v>
      </c>
      <c r="D73" s="4" t="s">
        <v>450</v>
      </c>
      <c r="E73" s="4" t="s">
        <v>148</v>
      </c>
      <c r="F73" s="4" t="s">
        <v>20</v>
      </c>
      <c r="G73" s="4" t="s">
        <v>254</v>
      </c>
      <c r="H73" s="5"/>
      <c r="I73" s="12">
        <v>450</v>
      </c>
      <c r="J73" s="5">
        <v>181500.7</v>
      </c>
    </row>
    <row r="74" spans="1:10" x14ac:dyDescent="0.15">
      <c r="A74" s="2">
        <v>42422</v>
      </c>
      <c r="B74" s="3">
        <v>131</v>
      </c>
      <c r="C74" s="4" t="s">
        <v>451</v>
      </c>
      <c r="D74" s="4" t="s">
        <v>452</v>
      </c>
      <c r="E74" s="4" t="s">
        <v>53</v>
      </c>
      <c r="F74" s="4" t="s">
        <v>20</v>
      </c>
      <c r="G74" s="4" t="s">
        <v>254</v>
      </c>
      <c r="H74" s="5"/>
      <c r="I74" s="12">
        <v>3200</v>
      </c>
      <c r="J74" s="5">
        <v>178300.7</v>
      </c>
    </row>
    <row r="75" spans="1:10" x14ac:dyDescent="0.15">
      <c r="A75" s="2">
        <v>42422</v>
      </c>
      <c r="B75" s="3">
        <v>131</v>
      </c>
      <c r="C75" s="4" t="s">
        <v>453</v>
      </c>
      <c r="D75" s="4" t="s">
        <v>454</v>
      </c>
      <c r="E75" s="4" t="s">
        <v>60</v>
      </c>
      <c r="F75" s="4" t="s">
        <v>20</v>
      </c>
      <c r="G75" s="4" t="s">
        <v>254</v>
      </c>
      <c r="H75" s="5"/>
      <c r="I75" s="12">
        <v>4000</v>
      </c>
      <c r="J75" s="5">
        <v>174300.7</v>
      </c>
    </row>
    <row r="76" spans="1:10" x14ac:dyDescent="0.15">
      <c r="A76" s="2">
        <v>42422</v>
      </c>
      <c r="B76" s="3">
        <v>131</v>
      </c>
      <c r="C76" s="4" t="s">
        <v>455</v>
      </c>
      <c r="D76" s="4" t="s">
        <v>456</v>
      </c>
      <c r="E76" s="4" t="s">
        <v>101</v>
      </c>
      <c r="F76" s="4" t="s">
        <v>20</v>
      </c>
      <c r="G76" s="4" t="s">
        <v>457</v>
      </c>
      <c r="H76" s="5"/>
      <c r="I76" s="12">
        <v>9540</v>
      </c>
      <c r="J76" s="5">
        <v>164760.70000000001</v>
      </c>
    </row>
    <row r="77" spans="1:10" x14ac:dyDescent="0.15">
      <c r="A77" s="2">
        <v>42422</v>
      </c>
      <c r="B77" s="3">
        <v>131</v>
      </c>
      <c r="C77" s="4" t="s">
        <v>458</v>
      </c>
      <c r="D77" s="4" t="s">
        <v>459</v>
      </c>
      <c r="E77" s="4" t="s">
        <v>209</v>
      </c>
      <c r="F77" s="4" t="s">
        <v>20</v>
      </c>
      <c r="G77" s="4" t="s">
        <v>267</v>
      </c>
      <c r="H77" s="5"/>
      <c r="I77" s="12">
        <v>572.4</v>
      </c>
      <c r="J77" s="5">
        <v>164188.29999999999</v>
      </c>
    </row>
    <row r="78" spans="1:10" x14ac:dyDescent="0.15">
      <c r="A78" s="2">
        <v>42422</v>
      </c>
      <c r="B78" s="3">
        <v>131</v>
      </c>
      <c r="C78" s="4" t="s">
        <v>460</v>
      </c>
      <c r="D78" s="4" t="s">
        <v>461</v>
      </c>
      <c r="E78" s="4" t="s">
        <v>113</v>
      </c>
      <c r="F78" s="4" t="s">
        <v>20</v>
      </c>
      <c r="G78" s="4" t="s">
        <v>462</v>
      </c>
      <c r="H78" s="5"/>
      <c r="I78" s="12">
        <v>4982</v>
      </c>
      <c r="J78" s="5">
        <v>159206.29999999999</v>
      </c>
    </row>
    <row r="79" spans="1:10" x14ac:dyDescent="0.15">
      <c r="A79" s="2">
        <v>42422</v>
      </c>
      <c r="B79" s="3">
        <v>131</v>
      </c>
      <c r="C79" s="4" t="s">
        <v>463</v>
      </c>
      <c r="D79" s="4" t="s">
        <v>464</v>
      </c>
      <c r="E79" s="4" t="s">
        <v>465</v>
      </c>
      <c r="F79" s="4" t="s">
        <v>20</v>
      </c>
      <c r="G79" s="4" t="s">
        <v>268</v>
      </c>
      <c r="H79" s="5"/>
      <c r="I79" s="12">
        <v>12255</v>
      </c>
      <c r="J79" s="5">
        <v>146951.29999999999</v>
      </c>
    </row>
    <row r="80" spans="1:10" x14ac:dyDescent="0.15">
      <c r="A80" s="2">
        <v>42422</v>
      </c>
      <c r="B80" s="3">
        <v>131</v>
      </c>
      <c r="C80" s="4" t="s">
        <v>466</v>
      </c>
      <c r="D80" s="4" t="s">
        <v>467</v>
      </c>
      <c r="E80" s="4" t="s">
        <v>53</v>
      </c>
      <c r="F80" s="4" t="s">
        <v>20</v>
      </c>
      <c r="G80" s="4" t="s">
        <v>254</v>
      </c>
      <c r="H80" s="5"/>
      <c r="I80" s="12">
        <v>6300</v>
      </c>
      <c r="J80" s="5">
        <v>140651.29999999999</v>
      </c>
    </row>
    <row r="81" spans="1:10" x14ac:dyDescent="0.15">
      <c r="A81" s="2">
        <v>42422</v>
      </c>
      <c r="B81" s="3">
        <v>131</v>
      </c>
      <c r="C81" s="4" t="s">
        <v>468</v>
      </c>
      <c r="D81" s="4" t="s">
        <v>469</v>
      </c>
      <c r="E81" s="4" t="s">
        <v>53</v>
      </c>
      <c r="F81" s="4" t="s">
        <v>20</v>
      </c>
      <c r="G81" s="4" t="s">
        <v>254</v>
      </c>
      <c r="H81" s="5"/>
      <c r="I81" s="12">
        <v>2500</v>
      </c>
      <c r="J81" s="5">
        <v>138151.29999999999</v>
      </c>
    </row>
    <row r="82" spans="1:10" x14ac:dyDescent="0.15">
      <c r="A82" s="2">
        <v>42422</v>
      </c>
      <c r="B82" s="3">
        <v>131</v>
      </c>
      <c r="C82" s="4" t="s">
        <v>470</v>
      </c>
      <c r="D82" s="13" t="s">
        <v>471</v>
      </c>
      <c r="E82" s="4" t="s">
        <v>472</v>
      </c>
      <c r="G82" s="4" t="s">
        <v>576</v>
      </c>
      <c r="H82" s="5"/>
      <c r="I82" s="12">
        <f>75+4.5</f>
        <v>79.5</v>
      </c>
      <c r="J82" s="5">
        <v>135461.66</v>
      </c>
    </row>
    <row r="83" spans="1:10" x14ac:dyDescent="0.15">
      <c r="A83" s="2"/>
      <c r="B83" s="3"/>
      <c r="C83" s="4"/>
      <c r="D83" s="13"/>
      <c r="E83" s="4" t="s">
        <v>574</v>
      </c>
      <c r="F83" s="4"/>
      <c r="G83" s="4" t="s">
        <v>254</v>
      </c>
      <c r="H83" s="5"/>
      <c r="I83" s="12">
        <f>327.6+245+34.35+1600+192+107.52</f>
        <v>2506.4699999999998</v>
      </c>
      <c r="J83" s="5"/>
    </row>
    <row r="84" spans="1:10" x14ac:dyDescent="0.15">
      <c r="A84" s="2"/>
      <c r="B84" s="3"/>
      <c r="C84" s="4"/>
      <c r="D84" s="13"/>
      <c r="E84" s="4" t="s">
        <v>575</v>
      </c>
      <c r="F84" s="4"/>
      <c r="G84" s="4" t="s">
        <v>254</v>
      </c>
      <c r="H84" s="5"/>
      <c r="I84" s="12">
        <f>52.8+45+5.87</f>
        <v>103.67</v>
      </c>
      <c r="J84" s="5"/>
    </row>
    <row r="85" spans="1:10" x14ac:dyDescent="0.15">
      <c r="A85" s="2">
        <v>42422</v>
      </c>
      <c r="B85" s="3">
        <v>131</v>
      </c>
      <c r="C85" s="4" t="s">
        <v>473</v>
      </c>
      <c r="D85" s="4" t="s">
        <v>474</v>
      </c>
      <c r="E85" s="4" t="s">
        <v>53</v>
      </c>
      <c r="F85" s="4" t="s">
        <v>20</v>
      </c>
      <c r="G85" s="4" t="s">
        <v>254</v>
      </c>
      <c r="H85" s="5"/>
      <c r="I85" s="12">
        <v>3054.92</v>
      </c>
      <c r="J85" s="5">
        <v>132406.74</v>
      </c>
    </row>
    <row r="86" spans="1:10" x14ac:dyDescent="0.15">
      <c r="A86" s="2">
        <v>42422</v>
      </c>
      <c r="B86" s="3">
        <v>131</v>
      </c>
      <c r="C86" s="4" t="s">
        <v>475</v>
      </c>
      <c r="D86" s="4" t="s">
        <v>476</v>
      </c>
      <c r="E86" s="4" t="s">
        <v>299</v>
      </c>
      <c r="F86" s="4" t="s">
        <v>20</v>
      </c>
      <c r="G86" s="4" t="s">
        <v>300</v>
      </c>
      <c r="H86" s="5"/>
      <c r="I86" s="12">
        <v>2635</v>
      </c>
      <c r="J86" s="5">
        <v>129771.74</v>
      </c>
    </row>
    <row r="87" spans="1:10" x14ac:dyDescent="0.15">
      <c r="A87" s="2">
        <v>42422</v>
      </c>
      <c r="B87" s="3">
        <v>131</v>
      </c>
      <c r="C87" s="4" t="s">
        <v>477</v>
      </c>
      <c r="D87" s="13" t="s">
        <v>478</v>
      </c>
      <c r="E87" s="4" t="s">
        <v>219</v>
      </c>
      <c r="G87" s="4" t="s">
        <v>254</v>
      </c>
      <c r="H87" s="5"/>
      <c r="I87" s="12">
        <v>371</v>
      </c>
      <c r="J87" s="5">
        <v>124131.93</v>
      </c>
    </row>
    <row r="88" spans="1:10" x14ac:dyDescent="0.15">
      <c r="A88" s="2"/>
      <c r="B88" s="3"/>
      <c r="C88" s="4"/>
      <c r="D88" s="13"/>
      <c r="E88" s="4" t="s">
        <v>53</v>
      </c>
      <c r="F88" s="4"/>
      <c r="G88" s="4" t="s">
        <v>254</v>
      </c>
      <c r="H88" s="5"/>
      <c r="I88" s="12">
        <f>5639.81-371</f>
        <v>5268.81</v>
      </c>
      <c r="J88" s="5"/>
    </row>
    <row r="89" spans="1:10" x14ac:dyDescent="0.15">
      <c r="A89" s="2">
        <v>42422</v>
      </c>
      <c r="B89" s="3">
        <v>131</v>
      </c>
      <c r="C89" s="4" t="s">
        <v>479</v>
      </c>
      <c r="D89" s="4" t="s">
        <v>480</v>
      </c>
      <c r="E89" s="4" t="s">
        <v>388</v>
      </c>
      <c r="F89" s="4" t="s">
        <v>20</v>
      </c>
      <c r="G89" s="4" t="s">
        <v>254</v>
      </c>
      <c r="H89" s="5"/>
      <c r="I89" s="12">
        <v>645.54</v>
      </c>
      <c r="J89" s="5">
        <v>123486.39</v>
      </c>
    </row>
    <row r="90" spans="1:10" x14ac:dyDescent="0.15">
      <c r="A90" s="2">
        <v>42422</v>
      </c>
      <c r="B90" s="3">
        <v>131</v>
      </c>
      <c r="C90" s="4" t="s">
        <v>481</v>
      </c>
      <c r="D90" s="4" t="s">
        <v>482</v>
      </c>
      <c r="E90" s="4" t="s">
        <v>148</v>
      </c>
      <c r="F90" s="4" t="s">
        <v>20</v>
      </c>
      <c r="G90" s="4" t="s">
        <v>254</v>
      </c>
      <c r="H90" s="5"/>
      <c r="I90" s="12">
        <v>900</v>
      </c>
      <c r="J90" s="5">
        <v>122586.39</v>
      </c>
    </row>
    <row r="91" spans="1:10" x14ac:dyDescent="0.15">
      <c r="A91" s="2">
        <v>42422</v>
      </c>
      <c r="B91" s="3">
        <v>131</v>
      </c>
      <c r="C91" s="4" t="s">
        <v>483</v>
      </c>
      <c r="D91" s="4" t="s">
        <v>484</v>
      </c>
      <c r="E91" s="4" t="s">
        <v>388</v>
      </c>
      <c r="F91" s="4" t="s">
        <v>53</v>
      </c>
      <c r="G91" s="4" t="s">
        <v>254</v>
      </c>
      <c r="H91" s="5"/>
      <c r="I91" s="12">
        <v>6474.48</v>
      </c>
      <c r="J91" s="5">
        <v>116111.91</v>
      </c>
    </row>
    <row r="92" spans="1:10" x14ac:dyDescent="0.15">
      <c r="A92" s="2">
        <v>42422</v>
      </c>
      <c r="B92" s="3">
        <v>131</v>
      </c>
      <c r="C92" s="4" t="s">
        <v>485</v>
      </c>
      <c r="D92" s="4" t="s">
        <v>486</v>
      </c>
      <c r="E92" s="4" t="s">
        <v>487</v>
      </c>
      <c r="G92" s="4" t="s">
        <v>577</v>
      </c>
      <c r="H92" s="5"/>
      <c r="I92" s="12">
        <f>235.08+14.1+254.78+107.54+3</f>
        <v>614.5</v>
      </c>
      <c r="J92" s="5">
        <v>115242.63</v>
      </c>
    </row>
    <row r="93" spans="1:10" x14ac:dyDescent="0.15">
      <c r="A93" s="2"/>
      <c r="B93" s="3"/>
      <c r="C93" s="4"/>
      <c r="D93" s="4"/>
      <c r="E93" s="4" t="s">
        <v>488</v>
      </c>
      <c r="F93" s="4"/>
      <c r="G93" s="4" t="s">
        <v>268</v>
      </c>
      <c r="H93" s="5"/>
      <c r="I93" s="12">
        <f>254.78</f>
        <v>254.78</v>
      </c>
      <c r="J93" s="5"/>
    </row>
    <row r="94" spans="1:10" x14ac:dyDescent="0.15">
      <c r="A94" s="2">
        <v>42422</v>
      </c>
      <c r="B94" s="3">
        <v>131</v>
      </c>
      <c r="C94" s="4" t="s">
        <v>489</v>
      </c>
      <c r="D94" s="4" t="s">
        <v>490</v>
      </c>
      <c r="E94" s="4" t="s">
        <v>294</v>
      </c>
      <c r="F94" s="4" t="s">
        <v>20</v>
      </c>
      <c r="G94" s="4" t="s">
        <v>262</v>
      </c>
      <c r="H94" s="5"/>
      <c r="I94" s="12">
        <v>899.45</v>
      </c>
      <c r="J94" s="5">
        <v>114343.18</v>
      </c>
    </row>
    <row r="95" spans="1:10" x14ac:dyDescent="0.15">
      <c r="A95" s="2">
        <v>42422</v>
      </c>
      <c r="B95" s="3">
        <v>131</v>
      </c>
      <c r="C95" s="4" t="s">
        <v>491</v>
      </c>
      <c r="D95" s="4" t="s">
        <v>492</v>
      </c>
      <c r="E95" s="4" t="s">
        <v>118</v>
      </c>
      <c r="F95" s="4" t="s">
        <v>20</v>
      </c>
      <c r="G95" s="4" t="s">
        <v>262</v>
      </c>
      <c r="H95" s="5"/>
      <c r="I95" s="12">
        <v>520.79999999999995</v>
      </c>
      <c r="J95" s="5">
        <v>113822.38</v>
      </c>
    </row>
    <row r="96" spans="1:10" x14ac:dyDescent="0.15">
      <c r="A96" s="2">
        <v>42422</v>
      </c>
      <c r="B96" s="3">
        <v>131</v>
      </c>
      <c r="C96" s="4" t="s">
        <v>493</v>
      </c>
      <c r="D96" s="4" t="s">
        <v>494</v>
      </c>
      <c r="E96" s="4" t="s">
        <v>53</v>
      </c>
      <c r="F96" s="4" t="s">
        <v>20</v>
      </c>
      <c r="G96" s="4" t="s">
        <v>254</v>
      </c>
      <c r="H96" s="5"/>
      <c r="I96" s="12">
        <v>1802</v>
      </c>
      <c r="J96" s="5">
        <v>112020.38</v>
      </c>
    </row>
    <row r="97" spans="1:10" x14ac:dyDescent="0.15">
      <c r="A97" s="2">
        <v>42422</v>
      </c>
      <c r="B97" s="3">
        <v>131</v>
      </c>
      <c r="C97" s="4" t="s">
        <v>495</v>
      </c>
      <c r="D97" s="4" t="s">
        <v>496</v>
      </c>
      <c r="E97" s="4" t="s">
        <v>118</v>
      </c>
      <c r="F97" s="4" t="s">
        <v>20</v>
      </c>
      <c r="G97" s="4" t="s">
        <v>262</v>
      </c>
      <c r="H97" s="5"/>
      <c r="I97" s="12">
        <v>93.15</v>
      </c>
      <c r="J97" s="5">
        <v>111927.23</v>
      </c>
    </row>
    <row r="98" spans="1:10" x14ac:dyDescent="0.15">
      <c r="A98" s="2">
        <v>42422</v>
      </c>
      <c r="B98" s="3">
        <v>131</v>
      </c>
      <c r="C98" s="4" t="s">
        <v>497</v>
      </c>
      <c r="D98" s="4" t="s">
        <v>498</v>
      </c>
      <c r="E98" s="4" t="s">
        <v>118</v>
      </c>
      <c r="F98" s="4" t="s">
        <v>20</v>
      </c>
      <c r="G98" s="4" t="s">
        <v>262</v>
      </c>
      <c r="H98" s="5"/>
      <c r="I98" s="12">
        <v>207.8</v>
      </c>
      <c r="J98" s="5">
        <v>111719.43</v>
      </c>
    </row>
    <row r="99" spans="1:10" x14ac:dyDescent="0.15">
      <c r="A99" s="2">
        <v>42422</v>
      </c>
      <c r="B99" s="3">
        <v>131</v>
      </c>
      <c r="C99" s="4" t="s">
        <v>499</v>
      </c>
      <c r="D99" s="4" t="s">
        <v>500</v>
      </c>
      <c r="E99" s="4" t="s">
        <v>219</v>
      </c>
      <c r="F99" s="4" t="s">
        <v>20</v>
      </c>
      <c r="G99" s="4" t="s">
        <v>254</v>
      </c>
      <c r="H99" s="5"/>
      <c r="I99" s="12">
        <v>13148.2</v>
      </c>
      <c r="J99" s="5">
        <v>98571.23</v>
      </c>
    </row>
    <row r="100" spans="1:10" x14ac:dyDescent="0.15">
      <c r="A100" s="2">
        <v>42422</v>
      </c>
      <c r="B100" s="3">
        <v>131</v>
      </c>
      <c r="C100" s="4" t="s">
        <v>501</v>
      </c>
      <c r="D100" s="4" t="s">
        <v>502</v>
      </c>
      <c r="E100" s="4" t="s">
        <v>503</v>
      </c>
      <c r="F100" s="4" t="s">
        <v>20</v>
      </c>
      <c r="G100" s="4" t="s">
        <v>421</v>
      </c>
      <c r="H100" s="5"/>
      <c r="I100" s="12">
        <v>72</v>
      </c>
      <c r="J100" s="5">
        <v>98499.23</v>
      </c>
    </row>
    <row r="101" spans="1:10" x14ac:dyDescent="0.15">
      <c r="A101" s="2">
        <v>42422</v>
      </c>
      <c r="B101" s="3">
        <v>132</v>
      </c>
      <c r="C101" s="4" t="s">
        <v>504</v>
      </c>
      <c r="D101" s="4" t="s">
        <v>228</v>
      </c>
      <c r="E101" s="4" t="s">
        <v>505</v>
      </c>
      <c r="F101" s="4" t="s">
        <v>20</v>
      </c>
      <c r="G101" s="4" t="s">
        <v>254</v>
      </c>
      <c r="H101" s="5">
        <v>750</v>
      </c>
      <c r="I101" s="5">
        <v>-750</v>
      </c>
      <c r="J101" s="5">
        <v>99249.23</v>
      </c>
    </row>
    <row r="102" spans="1:10" x14ac:dyDescent="0.15">
      <c r="A102" s="2">
        <v>42422</v>
      </c>
      <c r="B102" s="3">
        <v>132</v>
      </c>
      <c r="C102" s="4" t="s">
        <v>506</v>
      </c>
      <c r="D102" s="4" t="s">
        <v>20</v>
      </c>
      <c r="E102" s="4" t="s">
        <v>507</v>
      </c>
      <c r="F102" s="4" t="s">
        <v>20</v>
      </c>
      <c r="G102" s="4" t="s">
        <v>508</v>
      </c>
      <c r="H102" s="5">
        <v>1000000</v>
      </c>
      <c r="I102" s="5"/>
      <c r="J102" s="5">
        <v>1099249.23</v>
      </c>
    </row>
    <row r="103" spans="1:10" x14ac:dyDescent="0.15">
      <c r="A103" s="2">
        <v>42422</v>
      </c>
      <c r="B103" s="3">
        <v>136</v>
      </c>
      <c r="C103" s="4" t="s">
        <v>509</v>
      </c>
      <c r="D103" s="4" t="s">
        <v>20</v>
      </c>
      <c r="E103" s="4" t="s">
        <v>27</v>
      </c>
      <c r="F103" s="4" t="s">
        <v>510</v>
      </c>
      <c r="G103" s="4" t="s">
        <v>511</v>
      </c>
      <c r="H103" s="5">
        <v>1000</v>
      </c>
      <c r="I103" s="5"/>
      <c r="J103" s="5">
        <v>1100249.23</v>
      </c>
    </row>
    <row r="104" spans="1:10" x14ac:dyDescent="0.15">
      <c r="A104" s="2">
        <v>42422</v>
      </c>
      <c r="B104" s="3">
        <v>136</v>
      </c>
      <c r="C104" s="4" t="s">
        <v>512</v>
      </c>
      <c r="D104" s="4" t="s">
        <v>20</v>
      </c>
      <c r="E104" s="4" t="s">
        <v>582</v>
      </c>
      <c r="F104" s="4" t="s">
        <v>20</v>
      </c>
      <c r="G104" s="4" t="s">
        <v>513</v>
      </c>
      <c r="H104" s="5">
        <v>750</v>
      </c>
      <c r="I104" s="5"/>
      <c r="J104" s="5">
        <v>1100999.23</v>
      </c>
    </row>
    <row r="105" spans="1:10" x14ac:dyDescent="0.15">
      <c r="A105" s="2">
        <v>42424</v>
      </c>
      <c r="B105" s="3">
        <v>131</v>
      </c>
      <c r="C105" s="4" t="s">
        <v>514</v>
      </c>
      <c r="D105" s="4" t="s">
        <v>515</v>
      </c>
      <c r="E105" s="4" t="s">
        <v>388</v>
      </c>
      <c r="F105" s="4" t="s">
        <v>20</v>
      </c>
      <c r="G105" s="4" t="s">
        <v>254</v>
      </c>
      <c r="H105" s="5"/>
      <c r="I105" s="12">
        <v>11800</v>
      </c>
      <c r="J105" s="5">
        <v>1089199.23</v>
      </c>
    </row>
    <row r="106" spans="1:10" x14ac:dyDescent="0.15">
      <c r="A106" s="2">
        <v>42424</v>
      </c>
      <c r="B106" s="3">
        <v>131</v>
      </c>
      <c r="C106" s="4" t="s">
        <v>516</v>
      </c>
      <c r="D106" s="4" t="s">
        <v>517</v>
      </c>
      <c r="E106" s="4" t="s">
        <v>30</v>
      </c>
      <c r="F106" s="4" t="s">
        <v>20</v>
      </c>
      <c r="G106" s="4" t="s">
        <v>314</v>
      </c>
      <c r="H106" s="5"/>
      <c r="I106" s="12">
        <v>15705</v>
      </c>
      <c r="J106" s="5">
        <v>1073494.23</v>
      </c>
    </row>
    <row r="107" spans="1:10" x14ac:dyDescent="0.15">
      <c r="A107" s="2">
        <v>42424</v>
      </c>
      <c r="B107" s="3">
        <v>131</v>
      </c>
      <c r="C107" s="4" t="s">
        <v>518</v>
      </c>
      <c r="D107" s="4" t="s">
        <v>519</v>
      </c>
      <c r="E107" s="4" t="s">
        <v>30</v>
      </c>
      <c r="F107" s="4" t="s">
        <v>20</v>
      </c>
      <c r="G107" s="4" t="s">
        <v>314</v>
      </c>
      <c r="H107" s="5"/>
      <c r="I107" s="12">
        <v>39856</v>
      </c>
      <c r="J107" s="5">
        <v>1033638.23</v>
      </c>
    </row>
    <row r="108" spans="1:10" x14ac:dyDescent="0.15">
      <c r="A108" s="2">
        <v>42424</v>
      </c>
      <c r="B108" s="3">
        <v>132</v>
      </c>
      <c r="C108" s="4" t="s">
        <v>520</v>
      </c>
      <c r="D108" s="4" t="s">
        <v>521</v>
      </c>
      <c r="E108" s="4" t="s">
        <v>522</v>
      </c>
      <c r="F108" s="4" t="s">
        <v>20</v>
      </c>
      <c r="G108" s="4" t="s">
        <v>254</v>
      </c>
      <c r="H108" s="5">
        <v>500</v>
      </c>
      <c r="I108" s="5">
        <v>-500</v>
      </c>
      <c r="J108" s="5">
        <v>1034138.23</v>
      </c>
    </row>
    <row r="109" spans="1:10" x14ac:dyDescent="0.15">
      <c r="A109" s="2">
        <v>42424</v>
      </c>
      <c r="B109" s="3">
        <v>132</v>
      </c>
      <c r="C109" s="4" t="s">
        <v>523</v>
      </c>
      <c r="D109" s="4" t="s">
        <v>524</v>
      </c>
      <c r="E109" s="4" t="s">
        <v>53</v>
      </c>
      <c r="F109" s="4" t="s">
        <v>20</v>
      </c>
      <c r="G109" s="4" t="s">
        <v>254</v>
      </c>
      <c r="H109" s="5">
        <v>6000</v>
      </c>
      <c r="I109" s="5">
        <v>-6000</v>
      </c>
      <c r="J109" s="5">
        <v>1040138.23</v>
      </c>
    </row>
    <row r="110" spans="1:10" x14ac:dyDescent="0.15">
      <c r="A110" s="2">
        <v>42426</v>
      </c>
      <c r="B110" s="3">
        <v>131</v>
      </c>
      <c r="C110" s="4" t="s">
        <v>525</v>
      </c>
      <c r="D110" s="4" t="s">
        <v>526</v>
      </c>
      <c r="E110" s="4" t="s">
        <v>352</v>
      </c>
      <c r="F110" s="4" t="s">
        <v>20</v>
      </c>
      <c r="G110" s="4" t="s">
        <v>353</v>
      </c>
      <c r="I110" s="11">
        <v>380</v>
      </c>
      <c r="J110" s="5">
        <v>1039758.23</v>
      </c>
    </row>
    <row r="111" spans="1:10" x14ac:dyDescent="0.15">
      <c r="A111" s="2">
        <v>42426</v>
      </c>
      <c r="B111" s="3">
        <v>131</v>
      </c>
      <c r="C111" s="4" t="s">
        <v>527</v>
      </c>
      <c r="D111" s="4" t="s">
        <v>528</v>
      </c>
      <c r="E111" s="4" t="s">
        <v>118</v>
      </c>
      <c r="F111" s="4" t="s">
        <v>20</v>
      </c>
      <c r="G111" s="4" t="s">
        <v>262</v>
      </c>
      <c r="H111" s="5"/>
      <c r="I111" s="5">
        <v>72.099999999999994</v>
      </c>
      <c r="J111" s="5">
        <v>1039686.13</v>
      </c>
    </row>
    <row r="112" spans="1:10" x14ac:dyDescent="0.15">
      <c r="A112" s="2">
        <v>42426</v>
      </c>
      <c r="B112" s="3">
        <v>131</v>
      </c>
      <c r="C112" s="4" t="s">
        <v>529</v>
      </c>
      <c r="D112" s="4" t="s">
        <v>530</v>
      </c>
      <c r="E112" s="4" t="s">
        <v>531</v>
      </c>
      <c r="F112" s="4" t="s">
        <v>20</v>
      </c>
      <c r="G112" s="4" t="s">
        <v>254</v>
      </c>
      <c r="H112" s="5"/>
      <c r="I112" s="5">
        <v>155740.5</v>
      </c>
      <c r="J112" s="5">
        <v>883945.63</v>
      </c>
    </row>
    <row r="113" spans="1:10" x14ac:dyDescent="0.15">
      <c r="A113" s="2">
        <v>42429</v>
      </c>
      <c r="B113" s="3">
        <v>131</v>
      </c>
      <c r="C113" s="4" t="s">
        <v>532</v>
      </c>
      <c r="D113" s="4" t="s">
        <v>533</v>
      </c>
      <c r="E113" s="4" t="s">
        <v>53</v>
      </c>
      <c r="F113" s="4" t="s">
        <v>20</v>
      </c>
      <c r="G113" s="4" t="s">
        <v>254</v>
      </c>
      <c r="H113" s="5"/>
      <c r="I113" s="12">
        <v>2332</v>
      </c>
      <c r="J113" s="5">
        <v>881613.63</v>
      </c>
    </row>
    <row r="114" spans="1:10" x14ac:dyDescent="0.15">
      <c r="A114" s="2">
        <v>42429</v>
      </c>
      <c r="B114" s="3">
        <v>131</v>
      </c>
      <c r="C114" s="4" t="s">
        <v>534</v>
      </c>
      <c r="D114" s="4" t="s">
        <v>535</v>
      </c>
      <c r="E114" s="4" t="s">
        <v>224</v>
      </c>
      <c r="F114" s="4" t="s">
        <v>20</v>
      </c>
      <c r="G114" s="4" t="s">
        <v>269</v>
      </c>
      <c r="H114" s="5"/>
      <c r="I114" s="12">
        <v>350</v>
      </c>
      <c r="J114" s="5">
        <v>881263.63</v>
      </c>
    </row>
    <row r="115" spans="1:10" x14ac:dyDescent="0.15">
      <c r="A115" s="2">
        <v>42429</v>
      </c>
      <c r="B115" s="3">
        <v>131</v>
      </c>
      <c r="C115" s="4" t="s">
        <v>536</v>
      </c>
      <c r="D115" s="4" t="s">
        <v>537</v>
      </c>
      <c r="E115" s="4" t="s">
        <v>224</v>
      </c>
      <c r="F115" s="4" t="s">
        <v>20</v>
      </c>
      <c r="G115" s="4" t="s">
        <v>269</v>
      </c>
      <c r="H115" s="5"/>
      <c r="I115" s="12">
        <v>350</v>
      </c>
      <c r="J115" s="5">
        <v>880913.63</v>
      </c>
    </row>
    <row r="116" spans="1:10" x14ac:dyDescent="0.15">
      <c r="A116" s="2">
        <v>42429</v>
      </c>
      <c r="B116" s="3">
        <v>131</v>
      </c>
      <c r="C116" s="4" t="s">
        <v>538</v>
      </c>
      <c r="D116" s="4" t="s">
        <v>539</v>
      </c>
      <c r="E116" s="4" t="s">
        <v>53</v>
      </c>
      <c r="F116" s="4" t="s">
        <v>20</v>
      </c>
      <c r="G116" s="4" t="s">
        <v>254</v>
      </c>
      <c r="H116" s="5"/>
      <c r="I116" s="5">
        <v>3422.8</v>
      </c>
      <c r="J116" s="5">
        <v>877490.83</v>
      </c>
    </row>
    <row r="117" spans="1:10" x14ac:dyDescent="0.15">
      <c r="A117" s="2">
        <v>42429</v>
      </c>
      <c r="B117" s="3">
        <v>131</v>
      </c>
      <c r="C117" s="4" t="s">
        <v>540</v>
      </c>
      <c r="D117" s="4" t="s">
        <v>541</v>
      </c>
      <c r="E117" s="4" t="s">
        <v>542</v>
      </c>
      <c r="F117" s="4" t="s">
        <v>20</v>
      </c>
      <c r="G117" s="4" t="s">
        <v>543</v>
      </c>
      <c r="H117" s="5"/>
      <c r="I117" s="5">
        <v>1710</v>
      </c>
      <c r="J117" s="5">
        <v>875780.83</v>
      </c>
    </row>
    <row r="118" spans="1:10" x14ac:dyDescent="0.15">
      <c r="A118" s="2">
        <v>42429</v>
      </c>
      <c r="B118" s="3">
        <v>131</v>
      </c>
      <c r="C118" s="4" t="s">
        <v>544</v>
      </c>
      <c r="D118" s="4" t="s">
        <v>545</v>
      </c>
      <c r="E118" s="4" t="s">
        <v>542</v>
      </c>
      <c r="F118" s="4" t="s">
        <v>20</v>
      </c>
      <c r="G118" s="4" t="s">
        <v>543</v>
      </c>
      <c r="H118" s="5"/>
      <c r="I118" s="5">
        <v>2606.64</v>
      </c>
      <c r="J118" s="5">
        <v>873174.19</v>
      </c>
    </row>
    <row r="119" spans="1:10" x14ac:dyDescent="0.15">
      <c r="A119" s="2">
        <v>42429</v>
      </c>
      <c r="B119" s="3">
        <v>131</v>
      </c>
      <c r="C119" s="4" t="s">
        <v>546</v>
      </c>
      <c r="D119" s="4" t="s">
        <v>547</v>
      </c>
      <c r="E119" s="4" t="s">
        <v>204</v>
      </c>
      <c r="F119" s="4" t="s">
        <v>548</v>
      </c>
      <c r="G119" s="4" t="s">
        <v>254</v>
      </c>
      <c r="H119" s="5"/>
      <c r="I119" s="5">
        <v>2329.52</v>
      </c>
      <c r="J119" s="5">
        <v>870844.67</v>
      </c>
    </row>
    <row r="120" spans="1:10" x14ac:dyDescent="0.15">
      <c r="A120" s="2">
        <v>42429</v>
      </c>
      <c r="B120" s="3">
        <v>131</v>
      </c>
      <c r="C120" s="4" t="s">
        <v>549</v>
      </c>
      <c r="D120" s="4" t="s">
        <v>550</v>
      </c>
      <c r="E120" s="4" t="s">
        <v>219</v>
      </c>
      <c r="F120" s="4" t="s">
        <v>20</v>
      </c>
      <c r="G120" s="4" t="s">
        <v>254</v>
      </c>
      <c r="H120" s="5"/>
      <c r="I120" s="5">
        <v>212</v>
      </c>
      <c r="J120" s="5">
        <v>870632.67</v>
      </c>
    </row>
    <row r="121" spans="1:10" x14ac:dyDescent="0.15">
      <c r="A121" s="2">
        <v>42429</v>
      </c>
      <c r="B121" s="3">
        <v>131</v>
      </c>
      <c r="C121" s="4" t="s">
        <v>551</v>
      </c>
      <c r="D121" s="4" t="s">
        <v>552</v>
      </c>
      <c r="E121" s="4" t="s">
        <v>360</v>
      </c>
      <c r="F121" s="4" t="s">
        <v>20</v>
      </c>
      <c r="G121" s="4" t="s">
        <v>361</v>
      </c>
      <c r="H121" s="5"/>
      <c r="I121" s="5">
        <v>1017.06</v>
      </c>
      <c r="J121" s="5">
        <v>869615.61</v>
      </c>
    </row>
    <row r="122" spans="1:10" x14ac:dyDescent="0.15">
      <c r="A122" s="2">
        <v>42429</v>
      </c>
      <c r="B122" s="3">
        <v>131</v>
      </c>
      <c r="C122" s="4" t="s">
        <v>553</v>
      </c>
      <c r="D122" s="4" t="s">
        <v>554</v>
      </c>
      <c r="E122" s="4" t="s">
        <v>290</v>
      </c>
      <c r="F122" s="4" t="s">
        <v>20</v>
      </c>
      <c r="G122" s="4" t="s">
        <v>291</v>
      </c>
      <c r="H122" s="5"/>
      <c r="I122" s="5">
        <v>2500</v>
      </c>
      <c r="J122" s="5">
        <v>867115.61</v>
      </c>
    </row>
    <row r="123" spans="1:10" x14ac:dyDescent="0.15">
      <c r="A123" s="2">
        <v>42429</v>
      </c>
      <c r="B123" s="3">
        <v>131</v>
      </c>
      <c r="C123" s="4" t="s">
        <v>555</v>
      </c>
      <c r="D123" s="4" t="s">
        <v>556</v>
      </c>
      <c r="E123" s="4" t="s">
        <v>219</v>
      </c>
      <c r="F123" s="4" t="s">
        <v>20</v>
      </c>
      <c r="G123" s="4" t="s">
        <v>254</v>
      </c>
      <c r="H123" s="5"/>
      <c r="I123" s="5">
        <v>2016</v>
      </c>
      <c r="J123" s="5">
        <v>865099.61</v>
      </c>
    </row>
    <row r="124" spans="1:10" x14ac:dyDescent="0.15">
      <c r="A124" s="2">
        <v>42429</v>
      </c>
      <c r="B124" s="3">
        <v>131</v>
      </c>
      <c r="C124" s="4" t="s">
        <v>557</v>
      </c>
      <c r="D124" s="4" t="s">
        <v>558</v>
      </c>
      <c r="E124" s="4" t="s">
        <v>209</v>
      </c>
      <c r="F124" s="4" t="s">
        <v>20</v>
      </c>
      <c r="G124" s="4" t="s">
        <v>267</v>
      </c>
      <c r="H124" s="5"/>
      <c r="I124" s="12">
        <v>850</v>
      </c>
      <c r="J124" s="5">
        <v>864249.61</v>
      </c>
    </row>
    <row r="125" spans="1:10" x14ac:dyDescent="0.15">
      <c r="A125" s="2">
        <v>42429</v>
      </c>
      <c r="B125" s="3">
        <v>135</v>
      </c>
      <c r="C125" s="4" t="s">
        <v>559</v>
      </c>
      <c r="D125" s="4" t="s">
        <v>231</v>
      </c>
      <c r="E125" s="4" t="s">
        <v>560</v>
      </c>
      <c r="F125" s="4" t="s">
        <v>20</v>
      </c>
      <c r="G125" s="4" t="s">
        <v>279</v>
      </c>
      <c r="H125" s="5"/>
      <c r="I125" s="12">
        <v>70323.58</v>
      </c>
      <c r="J125" s="5">
        <v>788395.18</v>
      </c>
    </row>
    <row r="126" spans="1:10" x14ac:dyDescent="0.15">
      <c r="A126" s="2"/>
      <c r="B126" s="3"/>
      <c r="C126" s="4"/>
      <c r="D126" s="4"/>
      <c r="E126" s="4" t="s">
        <v>578</v>
      </c>
      <c r="F126" s="4"/>
      <c r="G126" s="4" t="s">
        <v>578</v>
      </c>
      <c r="H126" s="5"/>
      <c r="I126" s="12">
        <v>528</v>
      </c>
      <c r="J126" s="5"/>
    </row>
    <row r="127" spans="1:10" x14ac:dyDescent="0.15">
      <c r="A127" s="2"/>
      <c r="B127" s="3"/>
      <c r="C127" s="4"/>
      <c r="D127" s="4"/>
      <c r="E127" s="4" t="s">
        <v>276</v>
      </c>
      <c r="F127" s="4"/>
      <c r="G127" s="4" t="s">
        <v>276</v>
      </c>
      <c r="H127" s="5"/>
      <c r="I127" s="12">
        <v>1600</v>
      </c>
      <c r="J127" s="5"/>
    </row>
    <row r="128" spans="1:10" x14ac:dyDescent="0.15">
      <c r="A128" s="2"/>
      <c r="B128" s="3"/>
      <c r="C128" s="4"/>
      <c r="D128" s="4"/>
      <c r="E128" s="4" t="s">
        <v>579</v>
      </c>
      <c r="F128" s="4"/>
      <c r="G128" s="4" t="s">
        <v>280</v>
      </c>
      <c r="H128" s="5"/>
      <c r="I128" s="12">
        <v>122</v>
      </c>
      <c r="J128" s="5"/>
    </row>
    <row r="129" spans="1:10" x14ac:dyDescent="0.15">
      <c r="A129" s="2"/>
      <c r="B129" s="3"/>
      <c r="C129" s="4"/>
      <c r="D129" s="4"/>
      <c r="E129" s="4" t="s">
        <v>278</v>
      </c>
      <c r="F129" s="4"/>
      <c r="G129" s="4" t="s">
        <v>278</v>
      </c>
      <c r="H129" s="5"/>
      <c r="I129" s="12">
        <v>620.01</v>
      </c>
      <c r="J129" s="5"/>
    </row>
    <row r="130" spans="1:10" x14ac:dyDescent="0.15">
      <c r="A130" s="2"/>
      <c r="B130" s="3"/>
      <c r="C130" s="4"/>
      <c r="D130" s="4"/>
      <c r="E130" s="4" t="s">
        <v>19</v>
      </c>
      <c r="F130" s="4"/>
      <c r="G130" s="4" t="s">
        <v>249</v>
      </c>
      <c r="H130" s="5"/>
      <c r="I130" s="12">
        <v>1494.7400000000002</v>
      </c>
      <c r="J130" s="5"/>
    </row>
    <row r="131" spans="1:10" x14ac:dyDescent="0.15">
      <c r="A131" s="2"/>
      <c r="B131" s="3"/>
      <c r="C131" s="4"/>
      <c r="D131" s="4"/>
      <c r="E131" s="4" t="s">
        <v>118</v>
      </c>
      <c r="F131" s="4"/>
      <c r="G131" s="4" t="s">
        <v>262</v>
      </c>
      <c r="H131" s="5"/>
      <c r="I131" s="12">
        <v>237.3</v>
      </c>
      <c r="J131" s="5"/>
    </row>
    <row r="132" spans="1:10" x14ac:dyDescent="0.15">
      <c r="A132" s="2"/>
      <c r="B132" s="3"/>
      <c r="C132" s="4"/>
      <c r="D132" s="4"/>
      <c r="E132" s="4" t="s">
        <v>384</v>
      </c>
      <c r="F132" s="4"/>
      <c r="G132" s="4" t="s">
        <v>385</v>
      </c>
      <c r="H132" s="5"/>
      <c r="I132" s="12">
        <v>453.8</v>
      </c>
      <c r="J132" s="5"/>
    </row>
    <row r="133" spans="1:10" x14ac:dyDescent="0.15">
      <c r="A133" s="2"/>
      <c r="B133" s="3"/>
      <c r="C133" s="4"/>
      <c r="D133" s="4"/>
      <c r="E133" s="4" t="s">
        <v>360</v>
      </c>
      <c r="F133" s="4"/>
      <c r="G133" s="4" t="s">
        <v>361</v>
      </c>
      <c r="H133" s="5"/>
      <c r="I133" s="12">
        <v>17</v>
      </c>
      <c r="J133" s="5"/>
    </row>
    <row r="134" spans="1:10" x14ac:dyDescent="0.15">
      <c r="A134" s="2"/>
      <c r="B134" s="3"/>
      <c r="C134" s="4"/>
      <c r="D134" s="4"/>
      <c r="E134" s="4" t="s">
        <v>254</v>
      </c>
      <c r="F134" s="4"/>
      <c r="G134" s="4" t="s">
        <v>254</v>
      </c>
      <c r="H134" s="5"/>
      <c r="I134" s="12">
        <v>425</v>
      </c>
      <c r="J134" s="5"/>
    </row>
    <row r="135" spans="1:10" x14ac:dyDescent="0.15">
      <c r="A135" s="2"/>
      <c r="B135" s="3"/>
      <c r="C135" s="4"/>
      <c r="D135" s="4"/>
      <c r="E135" s="4" t="s">
        <v>251</v>
      </c>
      <c r="F135" s="4"/>
      <c r="G135" s="4" t="s">
        <v>580</v>
      </c>
      <c r="H135" s="5"/>
      <c r="I135" s="12">
        <v>33</v>
      </c>
      <c r="J135" s="5"/>
    </row>
    <row r="136" spans="1:10" x14ac:dyDescent="0.15">
      <c r="A136" s="2">
        <v>42429</v>
      </c>
      <c r="B136" s="3">
        <v>135</v>
      </c>
      <c r="C136" s="4" t="s">
        <v>561</v>
      </c>
      <c r="D136" s="4" t="s">
        <v>562</v>
      </c>
      <c r="E136" s="4" t="s">
        <v>563</v>
      </c>
      <c r="F136" s="4" t="s">
        <v>20</v>
      </c>
      <c r="G136" s="4" t="s">
        <v>581</v>
      </c>
      <c r="H136" s="5"/>
      <c r="I136" s="12">
        <v>18633</v>
      </c>
      <c r="J136" s="5">
        <v>769762.18</v>
      </c>
    </row>
    <row r="137" spans="1:10" x14ac:dyDescent="0.15">
      <c r="A137" s="2">
        <v>42429</v>
      </c>
      <c r="B137" s="3">
        <v>135</v>
      </c>
      <c r="C137" s="4" t="s">
        <v>564</v>
      </c>
      <c r="D137" s="4" t="s">
        <v>565</v>
      </c>
      <c r="E137" s="4" t="s">
        <v>566</v>
      </c>
      <c r="F137" s="4" t="s">
        <v>20</v>
      </c>
      <c r="G137" s="4" t="s">
        <v>272</v>
      </c>
      <c r="H137" s="5"/>
      <c r="I137" s="12">
        <v>1125.5</v>
      </c>
      <c r="J137" s="5">
        <v>768636.68</v>
      </c>
    </row>
    <row r="138" spans="1:10" x14ac:dyDescent="0.15">
      <c r="A138" s="2">
        <v>42429</v>
      </c>
      <c r="B138" s="3">
        <v>135</v>
      </c>
      <c r="C138" s="4" t="s">
        <v>567</v>
      </c>
      <c r="D138" s="4" t="s">
        <v>568</v>
      </c>
      <c r="E138" s="4" t="s">
        <v>569</v>
      </c>
      <c r="F138" s="4" t="s">
        <v>20</v>
      </c>
      <c r="G138" s="4" t="s">
        <v>273</v>
      </c>
      <c r="H138" s="5"/>
      <c r="I138" s="12">
        <v>3725</v>
      </c>
      <c r="J138" s="5">
        <v>764911.68</v>
      </c>
    </row>
    <row r="139" spans="1:10" x14ac:dyDescent="0.15">
      <c r="A139" s="2">
        <v>42429</v>
      </c>
      <c r="B139" s="3">
        <v>136</v>
      </c>
      <c r="C139" s="4" t="s">
        <v>570</v>
      </c>
      <c r="D139" s="4" t="s">
        <v>20</v>
      </c>
      <c r="E139" s="4" t="s">
        <v>571</v>
      </c>
      <c r="F139" s="4" t="s">
        <v>20</v>
      </c>
      <c r="G139" s="4" t="s">
        <v>580</v>
      </c>
      <c r="H139" s="5"/>
      <c r="I139" s="5">
        <v>13.3</v>
      </c>
      <c r="J139" s="5">
        <v>764898.38</v>
      </c>
    </row>
    <row r="140" spans="1:10" x14ac:dyDescent="0.15">
      <c r="A140" s="6">
        <v>42429</v>
      </c>
      <c r="B140" s="7">
        <v>136</v>
      </c>
      <c r="C140" s="8" t="s">
        <v>572</v>
      </c>
      <c r="D140" s="8" t="s">
        <v>20</v>
      </c>
      <c r="E140" s="8" t="s">
        <v>573</v>
      </c>
      <c r="F140" s="8" t="s">
        <v>20</v>
      </c>
      <c r="G140" s="8" t="s">
        <v>580</v>
      </c>
      <c r="H140" s="9"/>
      <c r="I140" s="9">
        <v>2.99</v>
      </c>
      <c r="J140" s="9">
        <v>764895.39</v>
      </c>
    </row>
    <row r="141" spans="1:10" ht="12" thickBot="1" x14ac:dyDescent="0.2">
      <c r="A141" s="14"/>
      <c r="H141" s="15">
        <v>1072897.8</v>
      </c>
      <c r="I141" s="15">
        <v>664745.9700000002</v>
      </c>
    </row>
    <row r="142" spans="1:10" ht="12" thickTop="1" x14ac:dyDescent="0.15"/>
    <row r="143" spans="1:10" x14ac:dyDescent="0.15">
      <c r="H143" s="11">
        <f>SUBTOTAL(9,H6:H140)</f>
        <v>1072897.8</v>
      </c>
      <c r="I143" s="11">
        <f>SUBTOTAL(9,I6:I140)</f>
        <v>599245.97000000009</v>
      </c>
    </row>
  </sheetData>
  <autoFilter ref="A4:J141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opLeftCell="A100" workbookViewId="0">
      <selection activeCell="E134" sqref="E13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8.5" bestFit="1" customWidth="1"/>
    <col min="6" max="6" width="36.5" bestFit="1" customWidth="1"/>
    <col min="7" max="7" width="10.625" style="17" customWidth="1"/>
    <col min="8" max="9" width="11.125" bestFit="1" customWidth="1"/>
    <col min="10" max="10" width="9.8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x14ac:dyDescent="0.15">
      <c r="A2" s="112" t="s">
        <v>583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12" thickBot="1" x14ac:dyDescent="0.2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/>
      <c r="H4" s="18" t="s">
        <v>9</v>
      </c>
      <c r="I4" s="18" t="s">
        <v>10</v>
      </c>
      <c r="J4" s="18" t="s">
        <v>11</v>
      </c>
    </row>
    <row r="5" spans="1:10" ht="12" thickTop="1" x14ac:dyDescent="0.15">
      <c r="A5" s="19"/>
      <c r="B5" s="20"/>
      <c r="C5" s="21"/>
      <c r="D5" s="21"/>
      <c r="E5" s="21" t="s">
        <v>12</v>
      </c>
      <c r="F5" s="21"/>
      <c r="G5" s="21"/>
      <c r="H5" s="22"/>
      <c r="I5" s="22"/>
      <c r="J5" s="22">
        <v>764895.39</v>
      </c>
    </row>
    <row r="6" spans="1:10" x14ac:dyDescent="0.15">
      <c r="A6" s="19">
        <v>42430</v>
      </c>
      <c r="B6" s="20">
        <v>141</v>
      </c>
      <c r="C6" s="21" t="s">
        <v>584</v>
      </c>
      <c r="D6" s="21" t="s">
        <v>585</v>
      </c>
      <c r="E6" s="21" t="s">
        <v>15</v>
      </c>
      <c r="F6" s="21" t="s">
        <v>16</v>
      </c>
      <c r="G6" s="21" t="s">
        <v>285</v>
      </c>
      <c r="H6" s="22"/>
      <c r="I6" s="22">
        <v>10667.84</v>
      </c>
      <c r="J6" s="22">
        <v>754227.55</v>
      </c>
    </row>
    <row r="7" spans="1:10" x14ac:dyDescent="0.15">
      <c r="A7" s="19">
        <v>42430</v>
      </c>
      <c r="B7" s="20">
        <v>141</v>
      </c>
      <c r="C7" s="21" t="s">
        <v>586</v>
      </c>
      <c r="D7" s="21" t="s">
        <v>552</v>
      </c>
      <c r="E7" s="21" t="s">
        <v>19</v>
      </c>
      <c r="F7" s="21" t="s">
        <v>20</v>
      </c>
      <c r="G7" s="21" t="s">
        <v>249</v>
      </c>
      <c r="H7" s="22"/>
      <c r="I7" s="22">
        <v>170</v>
      </c>
      <c r="J7" s="22">
        <v>754057.55</v>
      </c>
    </row>
    <row r="8" spans="1:10" x14ac:dyDescent="0.15">
      <c r="A8" s="19">
        <v>42430</v>
      </c>
      <c r="B8" s="20">
        <v>141</v>
      </c>
      <c r="C8" s="21" t="s">
        <v>587</v>
      </c>
      <c r="D8" s="21" t="s">
        <v>588</v>
      </c>
      <c r="E8" s="21" t="s">
        <v>23</v>
      </c>
      <c r="F8" s="21" t="s">
        <v>20</v>
      </c>
      <c r="G8" s="21" t="s">
        <v>250</v>
      </c>
      <c r="H8" s="22"/>
      <c r="I8" s="22">
        <v>90</v>
      </c>
      <c r="J8" s="22">
        <v>753967.55</v>
      </c>
    </row>
    <row r="9" spans="1:10" x14ac:dyDescent="0.15">
      <c r="A9" s="19">
        <v>42433</v>
      </c>
      <c r="B9" s="20">
        <v>142</v>
      </c>
      <c r="C9" s="21" t="s">
        <v>589</v>
      </c>
      <c r="D9" s="21" t="s">
        <v>228</v>
      </c>
      <c r="E9" s="21" t="s">
        <v>590</v>
      </c>
      <c r="F9" s="21" t="s">
        <v>591</v>
      </c>
      <c r="G9" s="21" t="s">
        <v>787</v>
      </c>
      <c r="H9" s="22">
        <v>7000</v>
      </c>
      <c r="I9" s="22">
        <v>-7000</v>
      </c>
      <c r="J9" s="22">
        <v>760967.55</v>
      </c>
    </row>
    <row r="10" spans="1:10" x14ac:dyDescent="0.15">
      <c r="A10" s="19">
        <v>42436</v>
      </c>
      <c r="B10" s="20">
        <v>141</v>
      </c>
      <c r="C10" s="21" t="s">
        <v>592</v>
      </c>
      <c r="D10" s="21" t="s">
        <v>313</v>
      </c>
      <c r="E10" s="21" t="s">
        <v>101</v>
      </c>
      <c r="F10" s="21" t="s">
        <v>20</v>
      </c>
      <c r="G10" s="21" t="s">
        <v>788</v>
      </c>
      <c r="H10" s="22"/>
      <c r="I10" s="22">
        <v>10851.2</v>
      </c>
      <c r="J10" s="22">
        <v>750116.35</v>
      </c>
    </row>
    <row r="11" spans="1:10" x14ac:dyDescent="0.15">
      <c r="A11" s="19">
        <v>42437</v>
      </c>
      <c r="B11" s="20">
        <v>141</v>
      </c>
      <c r="C11" s="21" t="s">
        <v>553</v>
      </c>
      <c r="D11" s="21" t="s">
        <v>593</v>
      </c>
      <c r="E11" s="21" t="s">
        <v>224</v>
      </c>
      <c r="F11" s="21" t="s">
        <v>20</v>
      </c>
      <c r="G11" s="21" t="s">
        <v>269</v>
      </c>
      <c r="H11" s="22"/>
      <c r="I11" s="22">
        <v>96.55</v>
      </c>
      <c r="J11" s="22">
        <v>750019.8</v>
      </c>
    </row>
    <row r="12" spans="1:10" x14ac:dyDescent="0.15">
      <c r="A12" s="19">
        <v>42437</v>
      </c>
      <c r="B12" s="20">
        <v>141</v>
      </c>
      <c r="C12" s="21" t="s">
        <v>555</v>
      </c>
      <c r="D12" s="21" t="s">
        <v>554</v>
      </c>
      <c r="E12" s="21" t="s">
        <v>30</v>
      </c>
      <c r="G12" s="21" t="s">
        <v>314</v>
      </c>
      <c r="H12" s="22"/>
      <c r="I12" s="22">
        <v>5000</v>
      </c>
      <c r="J12" s="22">
        <v>744560.8</v>
      </c>
    </row>
    <row r="13" spans="1:10" s="17" customFormat="1" x14ac:dyDescent="0.15">
      <c r="A13" s="19"/>
      <c r="B13" s="20"/>
      <c r="C13" s="21"/>
      <c r="D13" s="21"/>
      <c r="E13" s="21" t="s">
        <v>356</v>
      </c>
      <c r="F13" s="21"/>
      <c r="G13" s="21" t="s">
        <v>789</v>
      </c>
      <c r="H13" s="22"/>
      <c r="I13" s="22">
        <f>150+309</f>
        <v>459</v>
      </c>
      <c r="J13" s="22"/>
    </row>
    <row r="14" spans="1:10" x14ac:dyDescent="0.15">
      <c r="A14" s="19">
        <v>42437</v>
      </c>
      <c r="B14" s="20">
        <v>141</v>
      </c>
      <c r="C14" s="21" t="s">
        <v>594</v>
      </c>
      <c r="D14" s="21" t="s">
        <v>556</v>
      </c>
      <c r="E14" s="21" t="s">
        <v>595</v>
      </c>
      <c r="F14" s="21" t="s">
        <v>20</v>
      </c>
      <c r="G14" s="21" t="s">
        <v>790</v>
      </c>
      <c r="H14" s="22"/>
      <c r="I14" s="22">
        <v>2689.5</v>
      </c>
      <c r="J14" s="22">
        <v>741871.3</v>
      </c>
    </row>
    <row r="15" spans="1:10" x14ac:dyDescent="0.15">
      <c r="A15" s="19">
        <v>42437</v>
      </c>
      <c r="B15" s="20">
        <v>141</v>
      </c>
      <c r="C15" s="21" t="s">
        <v>596</v>
      </c>
      <c r="D15" s="21" t="s">
        <v>597</v>
      </c>
      <c r="E15" s="21" t="s">
        <v>90</v>
      </c>
      <c r="F15" s="21" t="s">
        <v>20</v>
      </c>
      <c r="G15" s="21" t="s">
        <v>791</v>
      </c>
      <c r="H15" s="22"/>
      <c r="I15" s="22">
        <v>159</v>
      </c>
      <c r="J15" s="22">
        <v>741712.3</v>
      </c>
    </row>
    <row r="16" spans="1:10" x14ac:dyDescent="0.15">
      <c r="A16" s="19">
        <v>42437</v>
      </c>
      <c r="B16" s="20">
        <v>141</v>
      </c>
      <c r="C16" s="21" t="s">
        <v>598</v>
      </c>
      <c r="D16" s="21" t="s">
        <v>599</v>
      </c>
      <c r="E16" s="21" t="s">
        <v>60</v>
      </c>
      <c r="F16" s="21" t="s">
        <v>20</v>
      </c>
      <c r="G16" s="21" t="s">
        <v>254</v>
      </c>
      <c r="H16" s="22"/>
      <c r="I16" s="22">
        <v>1000</v>
      </c>
      <c r="J16" s="22">
        <v>740712.3</v>
      </c>
    </row>
    <row r="17" spans="1:10" x14ac:dyDescent="0.15">
      <c r="A17" s="19">
        <v>42437</v>
      </c>
      <c r="B17" s="20">
        <v>141</v>
      </c>
      <c r="C17" s="21" t="s">
        <v>600</v>
      </c>
      <c r="D17" s="21" t="s">
        <v>601</v>
      </c>
      <c r="E17" s="21" t="s">
        <v>53</v>
      </c>
      <c r="F17" s="21" t="s">
        <v>20</v>
      </c>
      <c r="G17" s="21" t="s">
        <v>254</v>
      </c>
      <c r="H17" s="22"/>
      <c r="I17" s="22">
        <v>101.5</v>
      </c>
      <c r="J17" s="22">
        <v>740610.8</v>
      </c>
    </row>
    <row r="18" spans="1:10" x14ac:dyDescent="0.15">
      <c r="A18" s="19">
        <v>42437</v>
      </c>
      <c r="B18" s="20">
        <v>141</v>
      </c>
      <c r="C18" s="21" t="s">
        <v>602</v>
      </c>
      <c r="D18" s="21" t="s">
        <v>603</v>
      </c>
      <c r="E18" s="21" t="s">
        <v>604</v>
      </c>
      <c r="F18" s="21" t="s">
        <v>20</v>
      </c>
      <c r="G18" s="21" t="s">
        <v>254</v>
      </c>
      <c r="H18" s="22"/>
      <c r="I18" s="22">
        <v>180</v>
      </c>
      <c r="J18" s="22">
        <v>740430.8</v>
      </c>
    </row>
    <row r="19" spans="1:10" x14ac:dyDescent="0.15">
      <c r="A19" s="19">
        <v>42437</v>
      </c>
      <c r="B19" s="20">
        <v>141</v>
      </c>
      <c r="C19" s="21" t="s">
        <v>605</v>
      </c>
      <c r="D19" s="21" t="s">
        <v>606</v>
      </c>
      <c r="E19" s="21" t="s">
        <v>90</v>
      </c>
      <c r="F19" s="21" t="s">
        <v>20</v>
      </c>
      <c r="G19" s="21" t="s">
        <v>791</v>
      </c>
      <c r="H19" s="22"/>
      <c r="I19" s="22">
        <v>600</v>
      </c>
      <c r="J19" s="22">
        <v>739830.8</v>
      </c>
    </row>
    <row r="20" spans="1:10" x14ac:dyDescent="0.15">
      <c r="A20" s="19">
        <v>42437</v>
      </c>
      <c r="B20" s="20">
        <v>141</v>
      </c>
      <c r="C20" s="21" t="s">
        <v>607</v>
      </c>
      <c r="D20" s="21" t="s">
        <v>608</v>
      </c>
      <c r="E20" s="21" t="s">
        <v>148</v>
      </c>
      <c r="F20" s="21" t="s">
        <v>20</v>
      </c>
      <c r="G20" s="21" t="s">
        <v>254</v>
      </c>
      <c r="H20" s="22"/>
      <c r="I20" s="22">
        <v>270</v>
      </c>
      <c r="J20" s="22">
        <v>739560.8</v>
      </c>
    </row>
    <row r="21" spans="1:10" x14ac:dyDescent="0.15">
      <c r="A21" s="19">
        <v>42437</v>
      </c>
      <c r="B21" s="20">
        <v>141</v>
      </c>
      <c r="C21" s="21" t="s">
        <v>609</v>
      </c>
      <c r="D21" s="21" t="s">
        <v>610</v>
      </c>
      <c r="E21" s="21" t="s">
        <v>43</v>
      </c>
      <c r="F21" s="21" t="s">
        <v>20</v>
      </c>
      <c r="G21" s="21" t="s">
        <v>256</v>
      </c>
      <c r="H21" s="22"/>
      <c r="I21" s="22">
        <v>222.6</v>
      </c>
      <c r="J21" s="22">
        <v>739338.2</v>
      </c>
    </row>
    <row r="22" spans="1:10" x14ac:dyDescent="0.15">
      <c r="A22" s="19">
        <v>42437</v>
      </c>
      <c r="B22" s="20">
        <v>141</v>
      </c>
      <c r="C22" s="21" t="s">
        <v>611</v>
      </c>
      <c r="D22" s="21" t="s">
        <v>612</v>
      </c>
      <c r="E22" s="21" t="s">
        <v>613</v>
      </c>
      <c r="F22" s="21" t="s">
        <v>20</v>
      </c>
      <c r="G22" s="21" t="s">
        <v>254</v>
      </c>
      <c r="H22" s="22"/>
      <c r="I22" s="22">
        <v>20000</v>
      </c>
      <c r="J22" s="22">
        <v>719338.2</v>
      </c>
    </row>
    <row r="23" spans="1:10" x14ac:dyDescent="0.15">
      <c r="A23" s="19">
        <v>42437</v>
      </c>
      <c r="B23" s="20">
        <v>141</v>
      </c>
      <c r="C23" s="21" t="s">
        <v>614</v>
      </c>
      <c r="D23" s="21" t="s">
        <v>615</v>
      </c>
      <c r="E23" s="21" t="s">
        <v>436</v>
      </c>
      <c r="F23" s="21" t="s">
        <v>20</v>
      </c>
      <c r="G23" s="21" t="s">
        <v>425</v>
      </c>
      <c r="H23" s="22"/>
      <c r="I23" s="22">
        <v>38536.300000000003</v>
      </c>
      <c r="J23" s="22">
        <v>680801.9</v>
      </c>
    </row>
    <row r="24" spans="1:10" x14ac:dyDescent="0.15">
      <c r="A24" s="19">
        <v>42437</v>
      </c>
      <c r="B24" s="20">
        <v>141</v>
      </c>
      <c r="C24" s="21" t="s">
        <v>616</v>
      </c>
      <c r="D24" s="21" t="s">
        <v>617</v>
      </c>
      <c r="E24" s="21" t="s">
        <v>352</v>
      </c>
      <c r="F24" s="21" t="s">
        <v>20</v>
      </c>
      <c r="G24" s="21" t="s">
        <v>792</v>
      </c>
      <c r="H24" s="22"/>
      <c r="I24" s="22">
        <v>360.4</v>
      </c>
      <c r="J24" s="22">
        <v>680441.5</v>
      </c>
    </row>
    <row r="25" spans="1:10" x14ac:dyDescent="0.15">
      <c r="A25" s="19">
        <v>42437</v>
      </c>
      <c r="B25" s="20">
        <v>141</v>
      </c>
      <c r="C25" s="21" t="s">
        <v>618</v>
      </c>
      <c r="D25" s="21" t="s">
        <v>619</v>
      </c>
      <c r="E25" s="21" t="s">
        <v>443</v>
      </c>
      <c r="F25" s="21" t="s">
        <v>20</v>
      </c>
      <c r="G25" s="21" t="s">
        <v>256</v>
      </c>
      <c r="H25" s="22"/>
      <c r="I25" s="22">
        <v>699.78</v>
      </c>
      <c r="J25" s="22">
        <v>679741.72</v>
      </c>
    </row>
    <row r="26" spans="1:10" x14ac:dyDescent="0.15">
      <c r="A26" s="19">
        <v>42437</v>
      </c>
      <c r="B26" s="20">
        <v>141</v>
      </c>
      <c r="C26" s="21" t="s">
        <v>620</v>
      </c>
      <c r="D26" s="21" t="s">
        <v>621</v>
      </c>
      <c r="E26" s="21" t="s">
        <v>204</v>
      </c>
      <c r="F26" s="21" t="s">
        <v>548</v>
      </c>
      <c r="G26" s="21" t="s">
        <v>254</v>
      </c>
      <c r="H26" s="22"/>
      <c r="I26" s="22">
        <v>480</v>
      </c>
      <c r="J26" s="22">
        <v>679261.72</v>
      </c>
    </row>
    <row r="27" spans="1:10" x14ac:dyDescent="0.15">
      <c r="A27" s="19">
        <v>42437</v>
      </c>
      <c r="B27" s="20">
        <v>141</v>
      </c>
      <c r="C27" s="21" t="s">
        <v>622</v>
      </c>
      <c r="D27" s="21" t="s">
        <v>623</v>
      </c>
      <c r="E27" s="21" t="s">
        <v>113</v>
      </c>
      <c r="F27" s="21" t="s">
        <v>20</v>
      </c>
      <c r="G27" s="21" t="s">
        <v>793</v>
      </c>
      <c r="H27" s="22"/>
      <c r="I27" s="22">
        <v>2000</v>
      </c>
      <c r="J27" s="22">
        <v>677261.72</v>
      </c>
    </row>
    <row r="28" spans="1:10" x14ac:dyDescent="0.15">
      <c r="A28" s="19">
        <v>42437</v>
      </c>
      <c r="B28" s="20">
        <v>141</v>
      </c>
      <c r="C28" s="21" t="s">
        <v>624</v>
      </c>
      <c r="D28" s="21" t="s">
        <v>625</v>
      </c>
      <c r="E28" s="21" t="s">
        <v>118</v>
      </c>
      <c r="F28" s="21" t="s">
        <v>20</v>
      </c>
      <c r="G28" s="21" t="s">
        <v>794</v>
      </c>
      <c r="H28" s="22"/>
      <c r="I28" s="22">
        <v>1270.94</v>
      </c>
      <c r="J28" s="22">
        <v>675990.78</v>
      </c>
    </row>
    <row r="29" spans="1:10" x14ac:dyDescent="0.15">
      <c r="A29" s="19">
        <v>42437</v>
      </c>
      <c r="B29" s="20">
        <v>141</v>
      </c>
      <c r="C29" s="21" t="s">
        <v>626</v>
      </c>
      <c r="D29" s="21" t="s">
        <v>627</v>
      </c>
      <c r="E29" s="21" t="s">
        <v>628</v>
      </c>
      <c r="G29" s="21" t="s">
        <v>795</v>
      </c>
      <c r="H29" s="22"/>
      <c r="I29" s="22">
        <f>260+15.6</f>
        <v>275.60000000000002</v>
      </c>
      <c r="J29" s="22">
        <v>667907.18000000005</v>
      </c>
    </row>
    <row r="30" spans="1:10" s="17" customFormat="1" x14ac:dyDescent="0.15">
      <c r="A30" s="19"/>
      <c r="B30" s="20"/>
      <c r="C30" s="21"/>
      <c r="D30" s="21"/>
      <c r="E30" s="21" t="s">
        <v>43</v>
      </c>
      <c r="F30" s="21"/>
      <c r="G30" s="21" t="s">
        <v>256</v>
      </c>
      <c r="H30" s="22"/>
      <c r="I30" s="22">
        <f>6600+600+200+408</f>
        <v>7808</v>
      </c>
      <c r="J30" s="22"/>
    </row>
    <row r="31" spans="1:10" x14ac:dyDescent="0.15">
      <c r="A31" s="19">
        <v>42437</v>
      </c>
      <c r="B31" s="20">
        <v>141</v>
      </c>
      <c r="C31" s="21" t="s">
        <v>629</v>
      </c>
      <c r="D31" s="21" t="s">
        <v>630</v>
      </c>
      <c r="E31" s="21" t="s">
        <v>631</v>
      </c>
      <c r="F31" s="21" t="s">
        <v>632</v>
      </c>
      <c r="G31" s="21" t="s">
        <v>787</v>
      </c>
      <c r="H31" s="22"/>
      <c r="I31" s="22">
        <v>3500</v>
      </c>
      <c r="J31" s="22">
        <v>664407.18000000005</v>
      </c>
    </row>
    <row r="32" spans="1:10" x14ac:dyDescent="0.15">
      <c r="A32" s="19">
        <v>42437</v>
      </c>
      <c r="B32" s="20">
        <v>141</v>
      </c>
      <c r="C32" s="21" t="s">
        <v>633</v>
      </c>
      <c r="D32" s="21" t="s">
        <v>634</v>
      </c>
      <c r="E32" s="21" t="s">
        <v>139</v>
      </c>
      <c r="F32" s="21" t="s">
        <v>20</v>
      </c>
      <c r="G32" s="21" t="s">
        <v>265</v>
      </c>
      <c r="H32" s="22"/>
      <c r="I32" s="22">
        <v>845.75</v>
      </c>
      <c r="J32" s="22">
        <v>663561.43000000005</v>
      </c>
    </row>
    <row r="33" spans="1:10" x14ac:dyDescent="0.15">
      <c r="A33" s="19">
        <v>42437</v>
      </c>
      <c r="B33" s="20">
        <v>141</v>
      </c>
      <c r="C33" s="21" t="s">
        <v>635</v>
      </c>
      <c r="D33" s="21" t="s">
        <v>636</v>
      </c>
      <c r="E33" s="21" t="s">
        <v>142</v>
      </c>
      <c r="F33" s="21" t="s">
        <v>20</v>
      </c>
      <c r="G33" s="21" t="s">
        <v>265</v>
      </c>
      <c r="H33" s="22"/>
      <c r="I33" s="22">
        <v>1477.8</v>
      </c>
      <c r="J33" s="22">
        <v>662083.63</v>
      </c>
    </row>
    <row r="34" spans="1:10" x14ac:dyDescent="0.15">
      <c r="A34" s="19">
        <v>42437</v>
      </c>
      <c r="B34" s="20">
        <v>141</v>
      </c>
      <c r="C34" s="21" t="s">
        <v>637</v>
      </c>
      <c r="D34" s="21" t="s">
        <v>638</v>
      </c>
      <c r="E34" s="21" t="s">
        <v>142</v>
      </c>
      <c r="F34" s="21" t="s">
        <v>20</v>
      </c>
      <c r="G34" s="21" t="s">
        <v>265</v>
      </c>
      <c r="H34" s="22"/>
      <c r="I34" s="22">
        <v>194.55</v>
      </c>
      <c r="J34" s="22">
        <v>661889.07999999996</v>
      </c>
    </row>
    <row r="35" spans="1:10" x14ac:dyDescent="0.15">
      <c r="A35" s="19">
        <v>42437</v>
      </c>
      <c r="B35" s="20">
        <v>141</v>
      </c>
      <c r="C35" s="21" t="s">
        <v>639</v>
      </c>
      <c r="D35" s="21" t="s">
        <v>640</v>
      </c>
      <c r="E35" s="21" t="s">
        <v>142</v>
      </c>
      <c r="F35" s="21" t="s">
        <v>20</v>
      </c>
      <c r="G35" s="21" t="s">
        <v>265</v>
      </c>
      <c r="H35" s="22"/>
      <c r="I35" s="22">
        <v>12.2</v>
      </c>
      <c r="J35" s="22">
        <v>661876.88</v>
      </c>
    </row>
    <row r="36" spans="1:10" x14ac:dyDescent="0.15">
      <c r="A36" s="19">
        <v>42437</v>
      </c>
      <c r="B36" s="20">
        <v>141</v>
      </c>
      <c r="C36" s="21" t="s">
        <v>641</v>
      </c>
      <c r="D36" s="21" t="s">
        <v>642</v>
      </c>
      <c r="E36" s="21" t="s">
        <v>487</v>
      </c>
      <c r="F36" s="21" t="s">
        <v>20</v>
      </c>
      <c r="G36" s="21" t="s">
        <v>800</v>
      </c>
      <c r="H36" s="22"/>
      <c r="I36" s="22">
        <v>2252.37</v>
      </c>
      <c r="J36" s="22">
        <v>659624.51</v>
      </c>
    </row>
    <row r="37" spans="1:10" x14ac:dyDescent="0.15">
      <c r="A37" s="19">
        <v>42437</v>
      </c>
      <c r="B37" s="20">
        <v>141</v>
      </c>
      <c r="C37" s="21" t="s">
        <v>643</v>
      </c>
      <c r="D37" s="21" t="s">
        <v>644</v>
      </c>
      <c r="E37" s="21" t="s">
        <v>118</v>
      </c>
      <c r="F37" s="21" t="s">
        <v>20</v>
      </c>
      <c r="G37" s="21" t="s">
        <v>794</v>
      </c>
      <c r="H37" s="22"/>
      <c r="I37" s="22">
        <v>207.8</v>
      </c>
      <c r="J37" s="22">
        <v>659416.71</v>
      </c>
    </row>
    <row r="38" spans="1:10" x14ac:dyDescent="0.15">
      <c r="A38" s="19">
        <v>42437</v>
      </c>
      <c r="B38" s="20">
        <v>141</v>
      </c>
      <c r="C38" s="21" t="s">
        <v>645</v>
      </c>
      <c r="D38" s="21" t="s">
        <v>646</v>
      </c>
      <c r="E38" s="21" t="s">
        <v>436</v>
      </c>
      <c r="G38" s="21" t="s">
        <v>425</v>
      </c>
      <c r="H38" s="22"/>
      <c r="I38" s="22">
        <f>6800+408</f>
        <v>7208</v>
      </c>
      <c r="J38" s="22">
        <v>637766.21</v>
      </c>
    </row>
    <row r="39" spans="1:10" s="17" customFormat="1" x14ac:dyDescent="0.15">
      <c r="A39" s="19"/>
      <c r="B39" s="20"/>
      <c r="C39" s="21"/>
      <c r="D39" s="21"/>
      <c r="E39" s="21" t="s">
        <v>796</v>
      </c>
      <c r="G39" s="21" t="s">
        <v>801</v>
      </c>
      <c r="H39" s="22"/>
      <c r="I39" s="22">
        <f>450+27</f>
        <v>477</v>
      </c>
      <c r="J39" s="22"/>
    </row>
    <row r="40" spans="1:10" s="17" customFormat="1" x14ac:dyDescent="0.15">
      <c r="A40" s="19"/>
      <c r="B40" s="20"/>
      <c r="C40" s="21"/>
      <c r="D40" s="21"/>
      <c r="E40" s="21" t="s">
        <v>798</v>
      </c>
      <c r="G40" s="21" t="s">
        <v>802</v>
      </c>
      <c r="H40" s="22"/>
      <c r="I40" s="22">
        <f>6095+365.7</f>
        <v>6460.7</v>
      </c>
      <c r="J40" s="22"/>
    </row>
    <row r="41" spans="1:10" s="17" customFormat="1" x14ac:dyDescent="0.15">
      <c r="A41" s="19"/>
      <c r="B41" s="20"/>
      <c r="C41" s="21"/>
      <c r="D41" s="21"/>
      <c r="E41" s="21" t="s">
        <v>797</v>
      </c>
      <c r="G41" s="21" t="s">
        <v>802</v>
      </c>
      <c r="H41" s="22"/>
      <c r="I41" s="22">
        <f>6400+384</f>
        <v>6784</v>
      </c>
      <c r="J41" s="22"/>
    </row>
    <row r="42" spans="1:10" s="17" customFormat="1" x14ac:dyDescent="0.15">
      <c r="A42" s="19"/>
      <c r="B42" s="20"/>
      <c r="C42" s="21"/>
      <c r="D42" s="21"/>
      <c r="E42" s="21" t="s">
        <v>799</v>
      </c>
      <c r="G42" s="21" t="s">
        <v>256</v>
      </c>
      <c r="H42" s="22"/>
      <c r="I42" s="22">
        <f>680+40.8</f>
        <v>720.8</v>
      </c>
      <c r="J42" s="22"/>
    </row>
    <row r="43" spans="1:10" x14ac:dyDescent="0.15">
      <c r="A43" s="19">
        <v>42437</v>
      </c>
      <c r="B43" s="20">
        <v>141</v>
      </c>
      <c r="C43" s="21" t="s">
        <v>647</v>
      </c>
      <c r="D43" s="21" t="s">
        <v>648</v>
      </c>
      <c r="E43" s="21" t="s">
        <v>176</v>
      </c>
      <c r="F43" s="21" t="s">
        <v>20</v>
      </c>
      <c r="G43" s="21" t="s">
        <v>254</v>
      </c>
      <c r="H43" s="22"/>
      <c r="I43" s="22">
        <v>6360</v>
      </c>
      <c r="J43" s="22">
        <v>631406.21</v>
      </c>
    </row>
    <row r="44" spans="1:10" x14ac:dyDescent="0.15">
      <c r="A44" s="19">
        <v>42437</v>
      </c>
      <c r="B44" s="20">
        <v>141</v>
      </c>
      <c r="C44" s="21" t="s">
        <v>649</v>
      </c>
      <c r="D44" s="21" t="s">
        <v>650</v>
      </c>
      <c r="E44" s="21" t="s">
        <v>209</v>
      </c>
      <c r="F44" s="21" t="s">
        <v>20</v>
      </c>
      <c r="G44" s="21" t="s">
        <v>803</v>
      </c>
      <c r="H44" s="22"/>
      <c r="I44" s="22">
        <v>204</v>
      </c>
      <c r="J44" s="22">
        <v>631202.21</v>
      </c>
    </row>
    <row r="45" spans="1:10" x14ac:dyDescent="0.15">
      <c r="A45" s="19">
        <v>42437</v>
      </c>
      <c r="B45" s="20">
        <v>141</v>
      </c>
      <c r="C45" s="21" t="s">
        <v>651</v>
      </c>
      <c r="D45" s="21" t="s">
        <v>652</v>
      </c>
      <c r="E45" s="21" t="s">
        <v>653</v>
      </c>
      <c r="F45" s="21" t="s">
        <v>20</v>
      </c>
      <c r="G45" s="21" t="s">
        <v>804</v>
      </c>
      <c r="H45" s="22"/>
      <c r="I45" s="22">
        <v>420</v>
      </c>
      <c r="J45" s="22">
        <v>630782.21</v>
      </c>
    </row>
    <row r="46" spans="1:10" x14ac:dyDescent="0.15">
      <c r="A46" s="19">
        <v>42437</v>
      </c>
      <c r="B46" s="20">
        <v>141</v>
      </c>
      <c r="C46" s="21" t="s">
        <v>654</v>
      </c>
      <c r="D46" s="21" t="s">
        <v>655</v>
      </c>
      <c r="E46" s="21" t="s">
        <v>204</v>
      </c>
      <c r="F46" s="21" t="s">
        <v>20</v>
      </c>
      <c r="G46" s="21" t="s">
        <v>254</v>
      </c>
      <c r="H46" s="22"/>
      <c r="I46" s="22">
        <v>2240</v>
      </c>
      <c r="J46" s="22">
        <v>628542.21</v>
      </c>
    </row>
    <row r="47" spans="1:10" x14ac:dyDescent="0.15">
      <c r="A47" s="19">
        <v>42437</v>
      </c>
      <c r="B47" s="20">
        <v>141</v>
      </c>
      <c r="C47" s="21" t="s">
        <v>656</v>
      </c>
      <c r="D47" s="21" t="s">
        <v>657</v>
      </c>
      <c r="E47" s="21" t="s">
        <v>53</v>
      </c>
      <c r="F47" s="21" t="s">
        <v>548</v>
      </c>
      <c r="G47" s="21" t="s">
        <v>254</v>
      </c>
      <c r="H47" s="22"/>
      <c r="I47" s="22">
        <v>5480</v>
      </c>
      <c r="J47" s="22">
        <v>623062.21</v>
      </c>
    </row>
    <row r="48" spans="1:10" x14ac:dyDescent="0.15">
      <c r="A48" s="19">
        <v>42437</v>
      </c>
      <c r="B48" s="20">
        <v>141</v>
      </c>
      <c r="C48" s="21" t="s">
        <v>658</v>
      </c>
      <c r="D48" s="21" t="s">
        <v>659</v>
      </c>
      <c r="E48" s="21" t="s">
        <v>388</v>
      </c>
      <c r="F48" s="21" t="s">
        <v>20</v>
      </c>
      <c r="G48" s="21" t="s">
        <v>254</v>
      </c>
      <c r="H48" s="22"/>
      <c r="I48" s="22">
        <v>530</v>
      </c>
      <c r="J48" s="22">
        <v>622532.21</v>
      </c>
    </row>
    <row r="49" spans="1:10" x14ac:dyDescent="0.15">
      <c r="A49" s="19">
        <v>42437</v>
      </c>
      <c r="B49" s="20">
        <v>142</v>
      </c>
      <c r="C49" s="21" t="s">
        <v>660</v>
      </c>
      <c r="D49" s="21" t="s">
        <v>661</v>
      </c>
      <c r="E49" s="21" t="s">
        <v>662</v>
      </c>
      <c r="F49" s="21" t="s">
        <v>20</v>
      </c>
      <c r="G49" s="21" t="s">
        <v>254</v>
      </c>
      <c r="H49" s="22">
        <v>750</v>
      </c>
      <c r="I49" s="22">
        <v>-750</v>
      </c>
      <c r="J49" s="22">
        <v>623282.21</v>
      </c>
    </row>
    <row r="50" spans="1:10" x14ac:dyDescent="0.15">
      <c r="A50" s="19">
        <v>42437</v>
      </c>
      <c r="B50" s="20">
        <v>146</v>
      </c>
      <c r="C50" s="21" t="s">
        <v>663</v>
      </c>
      <c r="D50" s="21" t="s">
        <v>20</v>
      </c>
      <c r="E50" s="21" t="s">
        <v>664</v>
      </c>
      <c r="F50" s="21" t="s">
        <v>20</v>
      </c>
      <c r="G50" s="21" t="s">
        <v>805</v>
      </c>
      <c r="H50" s="22">
        <v>155740.5</v>
      </c>
      <c r="I50" s="22"/>
      <c r="J50" s="22">
        <v>779022.71</v>
      </c>
    </row>
    <row r="51" spans="1:10" x14ac:dyDescent="0.15">
      <c r="A51" s="19">
        <v>42443</v>
      </c>
      <c r="B51" s="20">
        <v>142</v>
      </c>
      <c r="C51" s="21" t="s">
        <v>665</v>
      </c>
      <c r="D51" s="21" t="s">
        <v>228</v>
      </c>
      <c r="E51" s="21" t="s">
        <v>507</v>
      </c>
      <c r="F51" s="21" t="s">
        <v>20</v>
      </c>
      <c r="G51" s="21" t="s">
        <v>508</v>
      </c>
      <c r="H51" s="22">
        <v>35000</v>
      </c>
      <c r="I51" s="22"/>
      <c r="J51" s="22">
        <v>814022.71</v>
      </c>
    </row>
    <row r="52" spans="1:10" x14ac:dyDescent="0.15">
      <c r="A52" s="19">
        <v>42443</v>
      </c>
      <c r="B52" s="20">
        <v>142</v>
      </c>
      <c r="C52" s="21" t="s">
        <v>666</v>
      </c>
      <c r="D52" s="21" t="s">
        <v>667</v>
      </c>
      <c r="E52" s="21" t="s">
        <v>668</v>
      </c>
      <c r="F52" s="21" t="s">
        <v>20</v>
      </c>
      <c r="G52" s="21" t="s">
        <v>254</v>
      </c>
      <c r="H52" s="22">
        <v>500</v>
      </c>
      <c r="I52" s="22">
        <v>-500</v>
      </c>
      <c r="J52" s="22">
        <v>814522.71</v>
      </c>
    </row>
    <row r="53" spans="1:10" x14ac:dyDescent="0.15">
      <c r="A53" s="19">
        <v>42444</v>
      </c>
      <c r="B53" s="20">
        <v>142</v>
      </c>
      <c r="C53" s="21" t="s">
        <v>669</v>
      </c>
      <c r="D53" s="21" t="s">
        <v>670</v>
      </c>
      <c r="E53" s="21" t="s">
        <v>548</v>
      </c>
      <c r="F53" s="21" t="s">
        <v>20</v>
      </c>
      <c r="G53" s="21" t="s">
        <v>254</v>
      </c>
      <c r="H53" s="22">
        <v>1000</v>
      </c>
      <c r="I53" s="22">
        <v>-1000</v>
      </c>
      <c r="J53" s="22">
        <v>815522.71</v>
      </c>
    </row>
    <row r="54" spans="1:10" x14ac:dyDescent="0.15">
      <c r="A54" s="19">
        <v>42444</v>
      </c>
      <c r="B54" s="20">
        <v>142</v>
      </c>
      <c r="C54" s="21" t="s">
        <v>671</v>
      </c>
      <c r="D54" s="21" t="s">
        <v>672</v>
      </c>
      <c r="E54" s="21" t="s">
        <v>673</v>
      </c>
      <c r="F54" s="21" t="s">
        <v>20</v>
      </c>
      <c r="G54" s="21" t="s">
        <v>787</v>
      </c>
      <c r="H54" s="22">
        <v>2000</v>
      </c>
      <c r="I54" s="22">
        <v>-2000</v>
      </c>
      <c r="J54" s="22">
        <v>817522.71</v>
      </c>
    </row>
    <row r="55" spans="1:10" x14ac:dyDescent="0.15">
      <c r="A55" s="19">
        <v>42451</v>
      </c>
      <c r="B55" s="20">
        <v>141</v>
      </c>
      <c r="C55" s="21" t="s">
        <v>674</v>
      </c>
      <c r="D55" s="21" t="s">
        <v>313</v>
      </c>
      <c r="E55" s="21" t="s">
        <v>675</v>
      </c>
      <c r="F55" s="21" t="s">
        <v>20</v>
      </c>
      <c r="G55" s="21" t="s">
        <v>254</v>
      </c>
      <c r="H55" s="22"/>
      <c r="I55" s="22">
        <v>491.2</v>
      </c>
      <c r="J55" s="22">
        <v>817031.51</v>
      </c>
    </row>
    <row r="56" spans="1:10" x14ac:dyDescent="0.15">
      <c r="A56" s="19">
        <v>42451</v>
      </c>
      <c r="B56" s="20">
        <v>141</v>
      </c>
      <c r="C56" s="21" t="s">
        <v>676</v>
      </c>
      <c r="D56" s="21" t="s">
        <v>677</v>
      </c>
      <c r="E56" s="21" t="s">
        <v>219</v>
      </c>
      <c r="F56" s="21" t="s">
        <v>20</v>
      </c>
      <c r="G56" s="21" t="s">
        <v>254</v>
      </c>
      <c r="H56" s="22"/>
      <c r="I56" s="22">
        <v>1930</v>
      </c>
      <c r="J56" s="22">
        <v>815101.51</v>
      </c>
    </row>
    <row r="57" spans="1:10" x14ac:dyDescent="0.15">
      <c r="A57" s="19">
        <v>42451</v>
      </c>
      <c r="B57" s="20">
        <v>141</v>
      </c>
      <c r="C57" s="21" t="s">
        <v>678</v>
      </c>
      <c r="D57" s="21" t="s">
        <v>679</v>
      </c>
      <c r="E57" s="21" t="s">
        <v>53</v>
      </c>
      <c r="F57" s="21" t="s">
        <v>20</v>
      </c>
      <c r="G57" s="21" t="s">
        <v>254</v>
      </c>
      <c r="H57" s="22"/>
      <c r="I57" s="22">
        <v>800</v>
      </c>
      <c r="J57" s="22">
        <v>814301.51</v>
      </c>
    </row>
    <row r="58" spans="1:10" x14ac:dyDescent="0.15">
      <c r="A58" s="19">
        <v>42451</v>
      </c>
      <c r="B58" s="20">
        <v>141</v>
      </c>
      <c r="C58" s="21" t="s">
        <v>680</v>
      </c>
      <c r="D58" s="21" t="s">
        <v>681</v>
      </c>
      <c r="E58" s="21" t="s">
        <v>446</v>
      </c>
      <c r="F58" s="21" t="s">
        <v>20</v>
      </c>
      <c r="G58" s="21" t="s">
        <v>804</v>
      </c>
      <c r="H58" s="22"/>
      <c r="I58" s="22">
        <v>136.5</v>
      </c>
      <c r="J58" s="22">
        <v>814165.01</v>
      </c>
    </row>
    <row r="59" spans="1:10" x14ac:dyDescent="0.15">
      <c r="A59" s="19">
        <v>42451</v>
      </c>
      <c r="B59" s="20">
        <v>141</v>
      </c>
      <c r="C59" s="21" t="s">
        <v>682</v>
      </c>
      <c r="D59" s="21" t="s">
        <v>683</v>
      </c>
      <c r="E59" s="21" t="s">
        <v>60</v>
      </c>
      <c r="F59" s="21" t="s">
        <v>20</v>
      </c>
      <c r="G59" s="21" t="s">
        <v>254</v>
      </c>
      <c r="H59" s="22"/>
      <c r="I59" s="22">
        <v>1080</v>
      </c>
      <c r="J59" s="22">
        <v>813085.01</v>
      </c>
    </row>
    <row r="60" spans="1:10" x14ac:dyDescent="0.15">
      <c r="A60" s="19">
        <v>42451</v>
      </c>
      <c r="B60" s="20">
        <v>141</v>
      </c>
      <c r="C60" s="21" t="s">
        <v>684</v>
      </c>
      <c r="D60" s="21" t="s">
        <v>685</v>
      </c>
      <c r="E60" s="21" t="s">
        <v>30</v>
      </c>
      <c r="F60" s="21" t="s">
        <v>20</v>
      </c>
      <c r="G60" s="21" t="s">
        <v>314</v>
      </c>
      <c r="H60" s="22"/>
      <c r="I60" s="22">
        <v>180000</v>
      </c>
      <c r="J60" s="22">
        <v>633085.01</v>
      </c>
    </row>
    <row r="61" spans="1:10" x14ac:dyDescent="0.15">
      <c r="A61" s="19">
        <v>42451</v>
      </c>
      <c r="B61" s="20">
        <v>141</v>
      </c>
      <c r="C61" s="21" t="s">
        <v>686</v>
      </c>
      <c r="D61" s="21" t="s">
        <v>687</v>
      </c>
      <c r="E61" s="21" t="s">
        <v>30</v>
      </c>
      <c r="F61" s="21" t="s">
        <v>20</v>
      </c>
      <c r="G61" s="21" t="s">
        <v>314</v>
      </c>
      <c r="H61" s="22"/>
      <c r="I61" s="22">
        <v>60050</v>
      </c>
      <c r="J61" s="22">
        <v>573035.01</v>
      </c>
    </row>
    <row r="62" spans="1:10" x14ac:dyDescent="0.15">
      <c r="A62" s="19">
        <v>42451</v>
      </c>
      <c r="B62" s="20">
        <v>141</v>
      </c>
      <c r="C62" s="21" t="s">
        <v>688</v>
      </c>
      <c r="D62" s="21" t="s">
        <v>689</v>
      </c>
      <c r="E62" s="21" t="s">
        <v>53</v>
      </c>
      <c r="F62" s="21" t="s">
        <v>20</v>
      </c>
      <c r="G62" s="21" t="s">
        <v>254</v>
      </c>
      <c r="H62" s="22"/>
      <c r="I62" s="22">
        <v>155740.5</v>
      </c>
      <c r="J62" s="22">
        <v>417294.51</v>
      </c>
    </row>
    <row r="63" spans="1:10" x14ac:dyDescent="0.15">
      <c r="A63" s="19">
        <v>42451</v>
      </c>
      <c r="B63" s="20">
        <v>141</v>
      </c>
      <c r="C63" s="21" t="s">
        <v>690</v>
      </c>
      <c r="D63" s="21" t="s">
        <v>691</v>
      </c>
      <c r="E63" s="21" t="s">
        <v>204</v>
      </c>
      <c r="F63" s="21" t="s">
        <v>20</v>
      </c>
      <c r="G63" s="21" t="s">
        <v>254</v>
      </c>
      <c r="H63" s="22"/>
      <c r="I63" s="22">
        <v>20000</v>
      </c>
      <c r="J63" s="22">
        <v>397294.51</v>
      </c>
    </row>
    <row r="64" spans="1:10" x14ac:dyDescent="0.15">
      <c r="A64" s="19">
        <v>42452</v>
      </c>
      <c r="B64" s="20">
        <v>141</v>
      </c>
      <c r="C64" s="21" t="s">
        <v>692</v>
      </c>
      <c r="D64" s="21" t="s">
        <v>693</v>
      </c>
      <c r="E64" s="21" t="s">
        <v>487</v>
      </c>
      <c r="F64" s="21" t="s">
        <v>20</v>
      </c>
      <c r="G64" s="21" t="s">
        <v>800</v>
      </c>
      <c r="H64" s="22"/>
      <c r="I64" s="22">
        <v>1807.22</v>
      </c>
      <c r="J64" s="22">
        <v>395487.29</v>
      </c>
    </row>
    <row r="65" spans="1:10" x14ac:dyDescent="0.15">
      <c r="A65" s="19">
        <v>42452</v>
      </c>
      <c r="B65" s="20">
        <v>141</v>
      </c>
      <c r="C65" s="21" t="s">
        <v>694</v>
      </c>
      <c r="D65" s="21" t="s">
        <v>695</v>
      </c>
      <c r="E65" s="21" t="s">
        <v>90</v>
      </c>
      <c r="F65" s="21" t="s">
        <v>20</v>
      </c>
      <c r="G65" s="21" t="s">
        <v>791</v>
      </c>
      <c r="H65" s="22"/>
      <c r="I65" s="22">
        <v>5660.41</v>
      </c>
      <c r="J65" s="22">
        <v>389826.88</v>
      </c>
    </row>
    <row r="66" spans="1:10" x14ac:dyDescent="0.15">
      <c r="A66" s="19">
        <v>42452</v>
      </c>
      <c r="B66" s="20">
        <v>141</v>
      </c>
      <c r="C66" s="21" t="s">
        <v>696</v>
      </c>
      <c r="D66" s="21" t="s">
        <v>697</v>
      </c>
      <c r="E66" s="21" t="s">
        <v>60</v>
      </c>
      <c r="F66" s="21" t="s">
        <v>20</v>
      </c>
      <c r="G66" s="21" t="s">
        <v>254</v>
      </c>
      <c r="H66" s="22"/>
      <c r="I66" s="22">
        <v>1484</v>
      </c>
      <c r="J66" s="22">
        <v>388342.88</v>
      </c>
    </row>
    <row r="67" spans="1:10" x14ac:dyDescent="0.15">
      <c r="A67" s="19">
        <v>42453</v>
      </c>
      <c r="B67" s="20">
        <v>142</v>
      </c>
      <c r="C67" s="21" t="s">
        <v>698</v>
      </c>
      <c r="D67" s="21" t="s">
        <v>699</v>
      </c>
      <c r="E67" s="21" t="s">
        <v>700</v>
      </c>
      <c r="F67" s="21" t="s">
        <v>20</v>
      </c>
      <c r="G67" s="21" t="s">
        <v>787</v>
      </c>
      <c r="H67" s="22">
        <v>2000</v>
      </c>
      <c r="I67" s="22">
        <v>-2000</v>
      </c>
      <c r="J67" s="22">
        <v>390342.88</v>
      </c>
    </row>
    <row r="68" spans="1:10" x14ac:dyDescent="0.15">
      <c r="A68" s="19">
        <v>42453</v>
      </c>
      <c r="B68" s="20">
        <v>146</v>
      </c>
      <c r="C68" s="21" t="s">
        <v>701</v>
      </c>
      <c r="D68" s="21" t="s">
        <v>20</v>
      </c>
      <c r="E68" s="21" t="s">
        <v>702</v>
      </c>
      <c r="F68" s="21" t="s">
        <v>703</v>
      </c>
      <c r="G68" s="21" t="s">
        <v>511</v>
      </c>
      <c r="H68" s="22">
        <v>1000</v>
      </c>
      <c r="I68" s="22"/>
      <c r="J68" s="22">
        <v>391342.88</v>
      </c>
    </row>
    <row r="69" spans="1:10" x14ac:dyDescent="0.15">
      <c r="A69" s="19">
        <v>42454</v>
      </c>
      <c r="B69" s="20">
        <v>141</v>
      </c>
      <c r="C69" s="21" t="s">
        <v>704</v>
      </c>
      <c r="D69" s="21" t="s">
        <v>313</v>
      </c>
      <c r="E69" s="21" t="s">
        <v>30</v>
      </c>
      <c r="G69" s="21" t="s">
        <v>314</v>
      </c>
      <c r="H69" s="22"/>
      <c r="I69" s="22">
        <v>9405</v>
      </c>
      <c r="J69" s="22">
        <v>381086.69</v>
      </c>
    </row>
    <row r="70" spans="1:10" s="17" customFormat="1" x14ac:dyDescent="0.15">
      <c r="A70" s="19"/>
      <c r="B70" s="20"/>
      <c r="C70" s="21"/>
      <c r="D70" s="21"/>
      <c r="E70" s="21" t="s">
        <v>705</v>
      </c>
      <c r="F70" s="21"/>
      <c r="G70" s="21" t="s">
        <v>806</v>
      </c>
      <c r="H70" s="22"/>
      <c r="I70" s="22">
        <f>851.19</f>
        <v>851.19</v>
      </c>
      <c r="J70" s="22"/>
    </row>
    <row r="71" spans="1:10" x14ac:dyDescent="0.15">
      <c r="A71" s="19">
        <v>42458</v>
      </c>
      <c r="B71" s="20">
        <v>142</v>
      </c>
      <c r="C71" s="21" t="s">
        <v>706</v>
      </c>
      <c r="D71" s="21" t="s">
        <v>670</v>
      </c>
      <c r="E71" s="21" t="s">
        <v>707</v>
      </c>
      <c r="F71" s="21" t="s">
        <v>20</v>
      </c>
      <c r="G71" s="21" t="s">
        <v>787</v>
      </c>
      <c r="H71" s="22">
        <v>2000</v>
      </c>
      <c r="I71" s="22">
        <v>-2000</v>
      </c>
      <c r="J71" s="22">
        <v>383086.69</v>
      </c>
    </row>
    <row r="72" spans="1:10" x14ac:dyDescent="0.15">
      <c r="A72" s="19">
        <v>42459</v>
      </c>
      <c r="B72" s="20">
        <v>141</v>
      </c>
      <c r="C72" s="21" t="s">
        <v>708</v>
      </c>
      <c r="D72" s="21" t="s">
        <v>709</v>
      </c>
      <c r="E72" s="21" t="s">
        <v>101</v>
      </c>
      <c r="F72" s="21" t="s">
        <v>20</v>
      </c>
      <c r="G72" s="21" t="s">
        <v>788</v>
      </c>
      <c r="H72" s="22"/>
      <c r="I72" s="22">
        <v>500</v>
      </c>
      <c r="J72" s="22">
        <v>382586.69</v>
      </c>
    </row>
    <row r="73" spans="1:10" x14ac:dyDescent="0.15">
      <c r="A73" s="19">
        <v>42459</v>
      </c>
      <c r="B73" s="20">
        <v>141</v>
      </c>
      <c r="C73" s="21" t="s">
        <v>710</v>
      </c>
      <c r="D73" s="21" t="s">
        <v>711</v>
      </c>
      <c r="E73" s="21" t="s">
        <v>712</v>
      </c>
      <c r="F73" s="21" t="s">
        <v>20</v>
      </c>
      <c r="G73" s="21" t="s">
        <v>787</v>
      </c>
      <c r="H73" s="22"/>
      <c r="I73" s="22">
        <v>1287.8399999999999</v>
      </c>
      <c r="J73" s="22">
        <v>381298.85</v>
      </c>
    </row>
    <row r="74" spans="1:10" x14ac:dyDescent="0.15">
      <c r="A74" s="19">
        <v>42459</v>
      </c>
      <c r="B74" s="20">
        <v>141</v>
      </c>
      <c r="C74" s="21" t="s">
        <v>713</v>
      </c>
      <c r="D74" s="21" t="s">
        <v>714</v>
      </c>
      <c r="E74" s="21" t="s">
        <v>712</v>
      </c>
      <c r="F74" s="21" t="s">
        <v>20</v>
      </c>
      <c r="G74" s="21" t="s">
        <v>787</v>
      </c>
      <c r="H74" s="22"/>
      <c r="I74" s="22">
        <v>1710</v>
      </c>
      <c r="J74" s="22">
        <v>379588.85</v>
      </c>
    </row>
    <row r="75" spans="1:10" x14ac:dyDescent="0.15">
      <c r="A75" s="19">
        <v>42459</v>
      </c>
      <c r="B75" s="20">
        <v>141</v>
      </c>
      <c r="C75" s="21" t="s">
        <v>715</v>
      </c>
      <c r="D75" s="21" t="s">
        <v>716</v>
      </c>
      <c r="E75" s="21" t="s">
        <v>632</v>
      </c>
      <c r="F75" s="21" t="s">
        <v>20</v>
      </c>
      <c r="G75" s="21" t="s">
        <v>787</v>
      </c>
      <c r="H75" s="22"/>
      <c r="I75" s="22">
        <v>9252</v>
      </c>
      <c r="J75" s="22">
        <v>370336.85</v>
      </c>
    </row>
    <row r="76" spans="1:10" x14ac:dyDescent="0.15">
      <c r="A76" s="19">
        <v>42459</v>
      </c>
      <c r="B76" s="20">
        <v>141</v>
      </c>
      <c r="C76" s="21" t="s">
        <v>717</v>
      </c>
      <c r="D76" s="21" t="s">
        <v>718</v>
      </c>
      <c r="E76" s="21" t="s">
        <v>352</v>
      </c>
      <c r="F76" s="21" t="s">
        <v>20</v>
      </c>
      <c r="G76" s="21" t="s">
        <v>792</v>
      </c>
      <c r="H76" s="22"/>
      <c r="I76" s="22">
        <v>360.4</v>
      </c>
      <c r="J76" s="22">
        <v>369976.45</v>
      </c>
    </row>
    <row r="77" spans="1:10" x14ac:dyDescent="0.15">
      <c r="A77" s="19">
        <v>42459</v>
      </c>
      <c r="B77" s="20">
        <v>141</v>
      </c>
      <c r="C77" s="21" t="s">
        <v>719</v>
      </c>
      <c r="D77" s="21" t="s">
        <v>720</v>
      </c>
      <c r="E77" s="21" t="s">
        <v>356</v>
      </c>
      <c r="F77" s="21" t="s">
        <v>20</v>
      </c>
      <c r="G77" s="21" t="s">
        <v>789</v>
      </c>
      <c r="H77" s="22"/>
      <c r="I77" s="22">
        <v>2793.47</v>
      </c>
      <c r="J77" s="22">
        <v>367182.98</v>
      </c>
    </row>
    <row r="78" spans="1:10" x14ac:dyDescent="0.15">
      <c r="A78" s="19">
        <v>42459</v>
      </c>
      <c r="B78" s="20">
        <v>141</v>
      </c>
      <c r="C78" s="21" t="s">
        <v>721</v>
      </c>
      <c r="D78" s="21" t="s">
        <v>722</v>
      </c>
      <c r="E78" s="21" t="s">
        <v>723</v>
      </c>
      <c r="F78" s="21" t="s">
        <v>20</v>
      </c>
      <c r="G78" s="21" t="s">
        <v>787</v>
      </c>
      <c r="H78" s="22"/>
      <c r="I78" s="22">
        <v>100.71</v>
      </c>
      <c r="J78" s="22">
        <v>367082.27</v>
      </c>
    </row>
    <row r="79" spans="1:10" x14ac:dyDescent="0.15">
      <c r="A79" s="19">
        <v>42459</v>
      </c>
      <c r="B79" s="20">
        <v>141</v>
      </c>
      <c r="C79" s="21" t="s">
        <v>724</v>
      </c>
      <c r="D79" s="21" t="s">
        <v>725</v>
      </c>
      <c r="E79" s="21" t="s">
        <v>631</v>
      </c>
      <c r="F79" s="21" t="s">
        <v>20</v>
      </c>
      <c r="G79" s="21" t="s">
        <v>787</v>
      </c>
      <c r="H79" s="22"/>
      <c r="I79" s="22">
        <v>5159.8999999999996</v>
      </c>
      <c r="J79" s="22">
        <v>361922.37</v>
      </c>
    </row>
    <row r="80" spans="1:10" x14ac:dyDescent="0.15">
      <c r="A80" s="19">
        <v>42459</v>
      </c>
      <c r="B80" s="20">
        <v>141</v>
      </c>
      <c r="C80" s="21" t="s">
        <v>726</v>
      </c>
      <c r="D80" s="21" t="s">
        <v>727</v>
      </c>
      <c r="E80" s="21" t="s">
        <v>443</v>
      </c>
      <c r="F80" s="21" t="s">
        <v>20</v>
      </c>
      <c r="G80" s="21" t="s">
        <v>256</v>
      </c>
      <c r="H80" s="22"/>
      <c r="I80" s="22">
        <v>120</v>
      </c>
      <c r="J80" s="22">
        <v>361802.37</v>
      </c>
    </row>
    <row r="81" spans="1:10" x14ac:dyDescent="0.15">
      <c r="A81" s="19">
        <v>42459</v>
      </c>
      <c r="B81" s="20">
        <v>141</v>
      </c>
      <c r="C81" s="21" t="s">
        <v>728</v>
      </c>
      <c r="D81" s="21" t="s">
        <v>729</v>
      </c>
      <c r="E81" s="21" t="s">
        <v>204</v>
      </c>
      <c r="F81" s="21" t="s">
        <v>20</v>
      </c>
      <c r="G81" s="21" t="s">
        <v>254</v>
      </c>
      <c r="H81" s="22"/>
      <c r="I81" s="22">
        <v>4431.05</v>
      </c>
      <c r="J81" s="22">
        <v>357371.32</v>
      </c>
    </row>
    <row r="82" spans="1:10" x14ac:dyDescent="0.15">
      <c r="A82" s="19">
        <v>42459</v>
      </c>
      <c r="B82" s="20">
        <v>141</v>
      </c>
      <c r="C82" s="21" t="s">
        <v>730</v>
      </c>
      <c r="D82" s="21" t="s">
        <v>731</v>
      </c>
      <c r="E82" s="21" t="s">
        <v>732</v>
      </c>
      <c r="F82" s="21" t="s">
        <v>20</v>
      </c>
      <c r="G82" s="21" t="s">
        <v>787</v>
      </c>
      <c r="H82" s="22"/>
      <c r="I82" s="22">
        <v>2960</v>
      </c>
      <c r="J82" s="22">
        <v>354411.32</v>
      </c>
    </row>
    <row r="83" spans="1:10" x14ac:dyDescent="0.15">
      <c r="A83" s="19">
        <v>42459</v>
      </c>
      <c r="B83" s="20">
        <v>141</v>
      </c>
      <c r="C83" s="21" t="s">
        <v>733</v>
      </c>
      <c r="D83" s="21" t="s">
        <v>734</v>
      </c>
      <c r="E83" s="21" t="s">
        <v>290</v>
      </c>
      <c r="F83" s="21" t="s">
        <v>20</v>
      </c>
      <c r="G83" s="21" t="s">
        <v>291</v>
      </c>
      <c r="H83" s="22"/>
      <c r="I83" s="22">
        <v>2016</v>
      </c>
      <c r="J83" s="22">
        <v>352395.32</v>
      </c>
    </row>
    <row r="84" spans="1:10" x14ac:dyDescent="0.15">
      <c r="A84" s="19">
        <v>42459</v>
      </c>
      <c r="B84" s="20">
        <v>141</v>
      </c>
      <c r="C84" s="21" t="s">
        <v>735</v>
      </c>
      <c r="D84" s="21" t="s">
        <v>736</v>
      </c>
      <c r="E84" s="21" t="s">
        <v>737</v>
      </c>
      <c r="F84" s="21" t="s">
        <v>20</v>
      </c>
      <c r="G84" s="21" t="s">
        <v>787</v>
      </c>
      <c r="H84" s="22"/>
      <c r="I84" s="22">
        <v>5129.17</v>
      </c>
      <c r="J84" s="22">
        <v>347266.15</v>
      </c>
    </row>
    <row r="85" spans="1:10" x14ac:dyDescent="0.15">
      <c r="A85" s="19">
        <v>42459</v>
      </c>
      <c r="B85" s="20">
        <v>141</v>
      </c>
      <c r="C85" s="21" t="s">
        <v>738</v>
      </c>
      <c r="D85" s="21" t="s">
        <v>739</v>
      </c>
      <c r="E85" s="21" t="s">
        <v>113</v>
      </c>
      <c r="F85" s="21" t="s">
        <v>20</v>
      </c>
      <c r="G85" s="21" t="s">
        <v>793</v>
      </c>
      <c r="H85" s="22"/>
      <c r="I85" s="22">
        <v>2000</v>
      </c>
      <c r="J85" s="22">
        <v>345266.15</v>
      </c>
    </row>
    <row r="86" spans="1:10" x14ac:dyDescent="0.15">
      <c r="A86" s="19">
        <v>42459</v>
      </c>
      <c r="B86" s="20">
        <v>141</v>
      </c>
      <c r="C86" s="21" t="s">
        <v>740</v>
      </c>
      <c r="D86" s="21" t="s">
        <v>741</v>
      </c>
      <c r="E86" s="21" t="s">
        <v>60</v>
      </c>
      <c r="F86" s="21" t="s">
        <v>20</v>
      </c>
      <c r="G86" s="21" t="s">
        <v>254</v>
      </c>
      <c r="H86" s="22"/>
      <c r="I86" s="22">
        <v>3000</v>
      </c>
      <c r="J86" s="22">
        <v>342266.15</v>
      </c>
    </row>
    <row r="87" spans="1:10" x14ac:dyDescent="0.15">
      <c r="A87" s="19">
        <v>42459</v>
      </c>
      <c r="B87" s="20">
        <v>141</v>
      </c>
      <c r="C87" s="21" t="s">
        <v>742</v>
      </c>
      <c r="D87" s="21" t="s">
        <v>743</v>
      </c>
      <c r="E87" s="21" t="s">
        <v>204</v>
      </c>
      <c r="F87" s="21" t="s">
        <v>20</v>
      </c>
      <c r="G87" s="21" t="s">
        <v>254</v>
      </c>
      <c r="H87" s="22"/>
      <c r="I87" s="22">
        <v>900</v>
      </c>
      <c r="J87" s="22">
        <v>341366.15</v>
      </c>
    </row>
    <row r="88" spans="1:10" x14ac:dyDescent="0.15">
      <c r="A88" s="19">
        <v>42459</v>
      </c>
      <c r="B88" s="20">
        <v>141</v>
      </c>
      <c r="C88" s="21" t="s">
        <v>744</v>
      </c>
      <c r="D88" s="21" t="s">
        <v>745</v>
      </c>
      <c r="E88" s="21" t="s">
        <v>746</v>
      </c>
      <c r="F88" s="21" t="s">
        <v>20</v>
      </c>
      <c r="G88" s="21" t="s">
        <v>807</v>
      </c>
      <c r="H88" s="22"/>
      <c r="I88" s="22">
        <v>930</v>
      </c>
      <c r="J88" s="22">
        <v>340436.15</v>
      </c>
    </row>
    <row r="89" spans="1:10" x14ac:dyDescent="0.15">
      <c r="A89" s="19">
        <v>42459</v>
      </c>
      <c r="B89" s="20">
        <v>141</v>
      </c>
      <c r="C89" s="21" t="s">
        <v>747</v>
      </c>
      <c r="D89" s="21" t="s">
        <v>748</v>
      </c>
      <c r="E89" s="21" t="s">
        <v>723</v>
      </c>
      <c r="G89" s="21" t="s">
        <v>787</v>
      </c>
      <c r="H89" s="22"/>
      <c r="I89" s="22">
        <v>1029.6199999999999</v>
      </c>
      <c r="J89" s="22">
        <v>338072.77</v>
      </c>
    </row>
    <row r="90" spans="1:10" s="17" customFormat="1" x14ac:dyDescent="0.15">
      <c r="A90" s="19"/>
      <c r="B90" s="20"/>
      <c r="C90" s="21"/>
      <c r="D90" s="21"/>
      <c r="E90" s="21" t="s">
        <v>712</v>
      </c>
      <c r="F90" s="21"/>
      <c r="G90" s="21" t="s">
        <v>787</v>
      </c>
      <c r="H90" s="22"/>
      <c r="I90" s="22">
        <v>1333.76</v>
      </c>
      <c r="J90" s="22"/>
    </row>
    <row r="91" spans="1:10" x14ac:dyDescent="0.15">
      <c r="A91" s="19">
        <v>42459</v>
      </c>
      <c r="B91" s="20">
        <v>141</v>
      </c>
      <c r="C91" s="21" t="s">
        <v>749</v>
      </c>
      <c r="D91" s="21" t="s">
        <v>750</v>
      </c>
      <c r="E91" s="21" t="s">
        <v>294</v>
      </c>
      <c r="F91" s="21" t="s">
        <v>20</v>
      </c>
      <c r="G91" s="21" t="s">
        <v>794</v>
      </c>
      <c r="H91" s="22"/>
      <c r="I91" s="22">
        <v>892.3</v>
      </c>
      <c r="J91" s="22">
        <v>337180.47</v>
      </c>
    </row>
    <row r="92" spans="1:10" x14ac:dyDescent="0.15">
      <c r="A92" s="19">
        <v>42459</v>
      </c>
      <c r="B92" s="20">
        <v>141</v>
      </c>
      <c r="C92" s="21" t="s">
        <v>751</v>
      </c>
      <c r="D92" s="21" t="s">
        <v>752</v>
      </c>
      <c r="E92" s="21" t="s">
        <v>118</v>
      </c>
      <c r="F92" s="21" t="s">
        <v>20</v>
      </c>
      <c r="G92" s="21" t="s">
        <v>794</v>
      </c>
      <c r="H92" s="22"/>
      <c r="I92" s="22">
        <v>547.75</v>
      </c>
      <c r="J92" s="22">
        <v>336632.72</v>
      </c>
    </row>
    <row r="93" spans="1:10" x14ac:dyDescent="0.15">
      <c r="A93" s="19">
        <v>42459</v>
      </c>
      <c r="B93" s="20">
        <v>141</v>
      </c>
      <c r="C93" s="21" t="s">
        <v>753</v>
      </c>
      <c r="D93" s="21" t="s">
        <v>754</v>
      </c>
      <c r="E93" s="21" t="s">
        <v>118</v>
      </c>
      <c r="F93" s="21" t="s">
        <v>20</v>
      </c>
      <c r="G93" s="21" t="s">
        <v>794</v>
      </c>
      <c r="H93" s="22"/>
      <c r="I93" s="22">
        <v>80.55</v>
      </c>
      <c r="J93" s="22">
        <v>336552.17</v>
      </c>
    </row>
    <row r="94" spans="1:10" x14ac:dyDescent="0.15">
      <c r="A94" s="19">
        <v>42459</v>
      </c>
      <c r="B94" s="20">
        <v>141</v>
      </c>
      <c r="C94" s="21" t="s">
        <v>755</v>
      </c>
      <c r="D94" s="21" t="s">
        <v>756</v>
      </c>
      <c r="E94" s="21" t="s">
        <v>219</v>
      </c>
      <c r="G94" s="21" t="s">
        <v>254</v>
      </c>
      <c r="H94" s="22"/>
      <c r="I94" s="22">
        <v>1847.45</v>
      </c>
      <c r="J94" s="22">
        <v>329013.46000000002</v>
      </c>
    </row>
    <row r="95" spans="1:10" s="17" customFormat="1" x14ac:dyDescent="0.15">
      <c r="A95" s="19"/>
      <c r="B95" s="20"/>
      <c r="C95" s="21"/>
      <c r="D95" s="21"/>
      <c r="E95" s="21" t="s">
        <v>631</v>
      </c>
      <c r="F95" s="21"/>
      <c r="G95" s="21" t="s">
        <v>787</v>
      </c>
      <c r="H95" s="22"/>
      <c r="I95" s="22">
        <v>5691.26</v>
      </c>
      <c r="J95" s="22"/>
    </row>
    <row r="96" spans="1:10" x14ac:dyDescent="0.15">
      <c r="A96" s="19">
        <v>42459</v>
      </c>
      <c r="B96" s="20">
        <v>146</v>
      </c>
      <c r="C96" s="21" t="s">
        <v>757</v>
      </c>
      <c r="D96" s="21" t="s">
        <v>20</v>
      </c>
      <c r="E96" s="21" t="s">
        <v>758</v>
      </c>
      <c r="F96" s="21" t="s">
        <v>20</v>
      </c>
      <c r="G96" s="21" t="s">
        <v>808</v>
      </c>
      <c r="H96" s="22"/>
      <c r="I96" s="22">
        <v>5</v>
      </c>
      <c r="J96" s="22">
        <v>329008.46000000002</v>
      </c>
    </row>
    <row r="97" spans="1:10" x14ac:dyDescent="0.15">
      <c r="A97" s="19">
        <v>42460</v>
      </c>
      <c r="B97" s="20">
        <v>141</v>
      </c>
      <c r="C97" s="21" t="s">
        <v>759</v>
      </c>
      <c r="D97" s="21" t="s">
        <v>760</v>
      </c>
      <c r="E97" s="21" t="s">
        <v>118</v>
      </c>
      <c r="F97" s="21" t="s">
        <v>20</v>
      </c>
      <c r="G97" s="21" t="s">
        <v>794</v>
      </c>
      <c r="H97" s="22"/>
      <c r="I97" s="22">
        <v>72.099999999999994</v>
      </c>
      <c r="J97" s="22">
        <v>328936.36</v>
      </c>
    </row>
    <row r="98" spans="1:10" x14ac:dyDescent="0.15">
      <c r="A98" s="19">
        <v>42460</v>
      </c>
      <c r="B98" s="20">
        <v>141</v>
      </c>
      <c r="C98" s="21" t="s">
        <v>761</v>
      </c>
      <c r="D98" s="21" t="s">
        <v>762</v>
      </c>
      <c r="E98" s="21" t="s">
        <v>388</v>
      </c>
      <c r="F98" s="21" t="s">
        <v>20</v>
      </c>
      <c r="G98" s="21" t="s">
        <v>254</v>
      </c>
      <c r="H98" s="22"/>
      <c r="I98" s="22">
        <v>530</v>
      </c>
      <c r="J98" s="22">
        <v>328406.36</v>
      </c>
    </row>
    <row r="99" spans="1:10" x14ac:dyDescent="0.15">
      <c r="A99" s="19">
        <v>42460</v>
      </c>
      <c r="B99" s="20">
        <v>141</v>
      </c>
      <c r="C99" s="21" t="s">
        <v>763</v>
      </c>
      <c r="D99" s="21" t="s">
        <v>764</v>
      </c>
      <c r="E99" s="21" t="s">
        <v>224</v>
      </c>
      <c r="F99" s="21" t="s">
        <v>20</v>
      </c>
      <c r="G99" s="21" t="s">
        <v>269</v>
      </c>
      <c r="H99" s="22"/>
      <c r="I99" s="22">
        <v>350</v>
      </c>
      <c r="J99" s="22">
        <v>328056.36</v>
      </c>
    </row>
    <row r="100" spans="1:10" x14ac:dyDescent="0.15">
      <c r="A100" s="19">
        <v>42460</v>
      </c>
      <c r="B100" s="20">
        <v>141</v>
      </c>
      <c r="C100" s="21" t="s">
        <v>765</v>
      </c>
      <c r="D100" s="21" t="s">
        <v>766</v>
      </c>
      <c r="E100" s="21" t="s">
        <v>224</v>
      </c>
      <c r="F100" s="21" t="s">
        <v>20</v>
      </c>
      <c r="G100" s="21" t="s">
        <v>269</v>
      </c>
      <c r="H100" s="22"/>
      <c r="I100" s="22">
        <v>350</v>
      </c>
      <c r="J100" s="22">
        <v>327706.36</v>
      </c>
    </row>
    <row r="101" spans="1:10" x14ac:dyDescent="0.15">
      <c r="A101" s="19">
        <v>42460</v>
      </c>
      <c r="B101" s="20">
        <v>141</v>
      </c>
      <c r="C101" s="21" t="s">
        <v>767</v>
      </c>
      <c r="D101" s="21" t="s">
        <v>768</v>
      </c>
      <c r="E101" s="21" t="s">
        <v>224</v>
      </c>
      <c r="F101" s="21" t="s">
        <v>20</v>
      </c>
      <c r="G101" s="21" t="s">
        <v>269</v>
      </c>
      <c r="H101" s="22"/>
      <c r="I101" s="22">
        <v>350</v>
      </c>
      <c r="J101" s="22">
        <v>327356.36</v>
      </c>
    </row>
    <row r="102" spans="1:10" x14ac:dyDescent="0.15">
      <c r="A102" s="19">
        <v>42460</v>
      </c>
      <c r="B102" s="20">
        <v>141</v>
      </c>
      <c r="C102" s="21" t="s">
        <v>769</v>
      </c>
      <c r="D102" s="21" t="s">
        <v>770</v>
      </c>
      <c r="E102" s="21" t="s">
        <v>209</v>
      </c>
      <c r="F102" s="21" t="s">
        <v>20</v>
      </c>
      <c r="G102" s="21" t="s">
        <v>803</v>
      </c>
      <c r="H102" s="22"/>
      <c r="I102" s="22">
        <v>850</v>
      </c>
      <c r="J102" s="22">
        <v>326506.36</v>
      </c>
    </row>
    <row r="103" spans="1:10" x14ac:dyDescent="0.15">
      <c r="A103" s="19">
        <v>42460</v>
      </c>
      <c r="B103" s="20">
        <v>145</v>
      </c>
      <c r="C103" s="21" t="s">
        <v>771</v>
      </c>
      <c r="D103" s="21" t="s">
        <v>231</v>
      </c>
      <c r="E103" s="21" t="s">
        <v>772</v>
      </c>
      <c r="F103" s="21" t="s">
        <v>20</v>
      </c>
      <c r="G103" s="21" t="s">
        <v>279</v>
      </c>
      <c r="H103" s="22"/>
      <c r="I103" s="22">
        <v>70318.12999999999</v>
      </c>
      <c r="J103" s="22">
        <v>251393.69</v>
      </c>
    </row>
    <row r="104" spans="1:10" s="17" customFormat="1" x14ac:dyDescent="0.15">
      <c r="A104" s="19"/>
      <c r="B104" s="20"/>
      <c r="C104" s="21"/>
      <c r="D104" s="21"/>
      <c r="E104" s="21" t="s">
        <v>276</v>
      </c>
      <c r="F104" s="21"/>
      <c r="G104" s="21" t="s">
        <v>817</v>
      </c>
      <c r="H104" s="22"/>
      <c r="I104" s="22">
        <v>200</v>
      </c>
      <c r="J104" s="22"/>
    </row>
    <row r="105" spans="1:10" s="17" customFormat="1" x14ac:dyDescent="0.15">
      <c r="A105" s="19"/>
      <c r="B105" s="20"/>
      <c r="C105" s="21"/>
      <c r="D105" s="21"/>
      <c r="E105" s="21" t="s">
        <v>280</v>
      </c>
      <c r="F105" s="21"/>
      <c r="G105" s="21" t="s">
        <v>818</v>
      </c>
      <c r="H105" s="22"/>
      <c r="I105" s="22">
        <v>392</v>
      </c>
      <c r="J105" s="22"/>
    </row>
    <row r="106" spans="1:10" s="17" customFormat="1" x14ac:dyDescent="0.15">
      <c r="A106" s="19"/>
      <c r="B106" s="20"/>
      <c r="C106" s="21"/>
      <c r="D106" s="21"/>
      <c r="E106" s="21" t="s">
        <v>278</v>
      </c>
      <c r="F106" s="21"/>
      <c r="G106" s="21" t="s">
        <v>819</v>
      </c>
      <c r="H106" s="22"/>
      <c r="I106" s="22">
        <v>608.11</v>
      </c>
      <c r="J106" s="22"/>
    </row>
    <row r="107" spans="1:10" s="17" customFormat="1" x14ac:dyDescent="0.15">
      <c r="A107" s="19"/>
      <c r="B107" s="20"/>
      <c r="C107" s="21"/>
      <c r="D107" s="21"/>
      <c r="E107" s="21" t="s">
        <v>19</v>
      </c>
      <c r="F107" s="21"/>
      <c r="G107" s="21" t="s">
        <v>820</v>
      </c>
      <c r="H107" s="22"/>
      <c r="I107" s="22">
        <v>1156.23</v>
      </c>
      <c r="J107" s="22"/>
    </row>
    <row r="108" spans="1:10" s="17" customFormat="1" x14ac:dyDescent="0.15">
      <c r="A108" s="19"/>
      <c r="B108" s="20"/>
      <c r="C108" s="21"/>
      <c r="D108" s="21"/>
      <c r="E108" s="21" t="s">
        <v>118</v>
      </c>
      <c r="F108" s="21"/>
      <c r="G108" s="21" t="s">
        <v>794</v>
      </c>
      <c r="H108" s="22"/>
      <c r="I108" s="22">
        <v>400</v>
      </c>
      <c r="J108" s="22"/>
    </row>
    <row r="109" spans="1:10" s="17" customFormat="1" x14ac:dyDescent="0.15">
      <c r="A109" s="19"/>
      <c r="B109" s="20"/>
      <c r="C109" s="21"/>
      <c r="D109" s="21"/>
      <c r="E109" s="21" t="s">
        <v>487</v>
      </c>
      <c r="F109" s="21"/>
      <c r="G109" s="21" t="s">
        <v>800</v>
      </c>
      <c r="H109" s="22"/>
      <c r="I109" s="22">
        <v>74.75</v>
      </c>
      <c r="J109" s="22"/>
    </row>
    <row r="110" spans="1:10" s="17" customFormat="1" x14ac:dyDescent="0.15">
      <c r="A110" s="19"/>
      <c r="B110" s="20"/>
      <c r="C110" s="21"/>
      <c r="D110" s="21"/>
      <c r="E110" s="21" t="s">
        <v>812</v>
      </c>
      <c r="F110" s="21"/>
      <c r="G110" s="21" t="s">
        <v>812</v>
      </c>
      <c r="H110" s="22"/>
      <c r="I110" s="22">
        <v>155</v>
      </c>
      <c r="J110" s="22"/>
    </row>
    <row r="111" spans="1:10" s="17" customFormat="1" x14ac:dyDescent="0.15">
      <c r="A111" s="19"/>
      <c r="B111" s="20"/>
      <c r="C111" s="21"/>
      <c r="D111" s="21"/>
      <c r="E111" s="21" t="s">
        <v>813</v>
      </c>
      <c r="F111" s="21"/>
      <c r="G111" s="21" t="s">
        <v>813</v>
      </c>
      <c r="H111" s="22"/>
      <c r="I111" s="22">
        <v>170</v>
      </c>
      <c r="J111" s="22"/>
    </row>
    <row r="112" spans="1:10" s="17" customFormat="1" x14ac:dyDescent="0.15">
      <c r="A112" s="19"/>
      <c r="B112" s="20"/>
      <c r="C112" s="21"/>
      <c r="D112" s="21"/>
      <c r="E112" s="21" t="s">
        <v>814</v>
      </c>
      <c r="F112" s="21"/>
      <c r="G112" s="21" t="s">
        <v>821</v>
      </c>
      <c r="H112" s="22"/>
      <c r="I112" s="22">
        <v>50</v>
      </c>
      <c r="J112" s="22"/>
    </row>
    <row r="113" spans="1:10" s="17" customFormat="1" x14ac:dyDescent="0.15">
      <c r="A113" s="19"/>
      <c r="B113" s="20"/>
      <c r="C113" s="21"/>
      <c r="D113" s="21"/>
      <c r="E113" s="21" t="s">
        <v>815</v>
      </c>
      <c r="F113" s="21"/>
      <c r="G113" s="21" t="s">
        <v>822</v>
      </c>
      <c r="H113" s="22"/>
      <c r="I113" s="22">
        <v>23</v>
      </c>
      <c r="J113" s="22"/>
    </row>
    <row r="114" spans="1:10" s="17" customFormat="1" x14ac:dyDescent="0.15">
      <c r="A114" s="19"/>
      <c r="B114" s="20"/>
      <c r="C114" s="21"/>
      <c r="D114" s="21"/>
      <c r="E114" s="21" t="s">
        <v>436</v>
      </c>
      <c r="F114" s="21"/>
      <c r="G114" s="21" t="s">
        <v>425</v>
      </c>
      <c r="H114" s="22"/>
      <c r="I114" s="22">
        <v>25.4</v>
      </c>
      <c r="J114" s="22"/>
    </row>
    <row r="115" spans="1:10" s="17" customFormat="1" x14ac:dyDescent="0.15">
      <c r="A115" s="19"/>
      <c r="B115" s="20"/>
      <c r="C115" s="21"/>
      <c r="D115" s="21"/>
      <c r="E115" s="21" t="s">
        <v>816</v>
      </c>
      <c r="F115" s="21"/>
      <c r="G115" s="21" t="s">
        <v>254</v>
      </c>
      <c r="H115" s="22"/>
      <c r="I115" s="22">
        <v>1492.6499999999999</v>
      </c>
      <c r="J115" s="22"/>
    </row>
    <row r="116" spans="1:10" s="17" customFormat="1" x14ac:dyDescent="0.15">
      <c r="A116" s="19"/>
      <c r="B116" s="20"/>
      <c r="C116" s="21"/>
      <c r="D116" s="21"/>
      <c r="E116" s="21" t="s">
        <v>632</v>
      </c>
      <c r="F116" s="21"/>
      <c r="G116" s="21" t="s">
        <v>787</v>
      </c>
      <c r="H116" s="22"/>
      <c r="I116" s="22">
        <v>15.9</v>
      </c>
      <c r="J116" s="22"/>
    </row>
    <row r="117" spans="1:10" s="17" customFormat="1" x14ac:dyDescent="0.15">
      <c r="A117" s="19"/>
      <c r="B117" s="20"/>
      <c r="C117" s="21"/>
      <c r="D117" s="21"/>
      <c r="E117" s="21" t="s">
        <v>580</v>
      </c>
      <c r="F117" s="21"/>
      <c r="G117" s="21" t="s">
        <v>580</v>
      </c>
      <c r="H117" s="22"/>
      <c r="I117" s="22">
        <v>31.5</v>
      </c>
      <c r="J117" s="22"/>
    </row>
    <row r="118" spans="1:10" x14ac:dyDescent="0.15">
      <c r="A118" s="19">
        <v>42460</v>
      </c>
      <c r="B118" s="20">
        <v>145</v>
      </c>
      <c r="C118" s="21" t="s">
        <v>773</v>
      </c>
      <c r="D118" s="21" t="s">
        <v>774</v>
      </c>
      <c r="E118" s="21" t="s">
        <v>775</v>
      </c>
      <c r="F118" s="21" t="s">
        <v>20</v>
      </c>
      <c r="G118" s="21" t="s">
        <v>809</v>
      </c>
      <c r="H118" s="22"/>
      <c r="I118" s="22">
        <v>18547</v>
      </c>
      <c r="J118" s="22">
        <v>232846.69</v>
      </c>
    </row>
    <row r="119" spans="1:10" x14ac:dyDescent="0.15">
      <c r="A119" s="19">
        <v>42460</v>
      </c>
      <c r="B119" s="20">
        <v>145</v>
      </c>
      <c r="C119" s="21" t="s">
        <v>776</v>
      </c>
      <c r="D119" s="21" t="s">
        <v>777</v>
      </c>
      <c r="E119" s="21" t="s">
        <v>778</v>
      </c>
      <c r="F119" s="21" t="s">
        <v>20</v>
      </c>
      <c r="G119" s="21" t="s">
        <v>810</v>
      </c>
      <c r="H119" s="22"/>
      <c r="I119" s="22">
        <v>1109.3</v>
      </c>
      <c r="J119" s="22">
        <v>231737.39</v>
      </c>
    </row>
    <row r="120" spans="1:10" x14ac:dyDescent="0.15">
      <c r="A120" s="19">
        <v>42460</v>
      </c>
      <c r="B120" s="20">
        <v>145</v>
      </c>
      <c r="C120" s="21" t="s">
        <v>779</v>
      </c>
      <c r="D120" s="21" t="s">
        <v>780</v>
      </c>
      <c r="E120" s="21" t="s">
        <v>781</v>
      </c>
      <c r="F120" s="21" t="s">
        <v>20</v>
      </c>
      <c r="G120" s="21" t="s">
        <v>811</v>
      </c>
      <c r="H120" s="22"/>
      <c r="I120" s="22">
        <v>3855.05</v>
      </c>
      <c r="J120" s="22">
        <v>227882.34</v>
      </c>
    </row>
    <row r="121" spans="1:10" x14ac:dyDescent="0.15">
      <c r="A121" s="19">
        <v>42460</v>
      </c>
      <c r="B121" s="20">
        <v>146</v>
      </c>
      <c r="C121" s="21" t="s">
        <v>782</v>
      </c>
      <c r="D121" s="21" t="s">
        <v>20</v>
      </c>
      <c r="E121" s="21" t="s">
        <v>783</v>
      </c>
      <c r="F121" s="21" t="s">
        <v>784</v>
      </c>
      <c r="G121" s="21" t="s">
        <v>580</v>
      </c>
      <c r="H121" s="22"/>
      <c r="I121" s="22">
        <v>12.6</v>
      </c>
      <c r="J121" s="22">
        <v>227869.74</v>
      </c>
    </row>
    <row r="122" spans="1:10" x14ac:dyDescent="0.15">
      <c r="A122" s="23">
        <v>42460</v>
      </c>
      <c r="B122" s="25">
        <v>146</v>
      </c>
      <c r="C122" s="26" t="s">
        <v>785</v>
      </c>
      <c r="D122" s="26" t="s">
        <v>20</v>
      </c>
      <c r="E122" s="26" t="s">
        <v>786</v>
      </c>
      <c r="F122" s="26" t="s">
        <v>703</v>
      </c>
      <c r="G122" s="26" t="s">
        <v>580</v>
      </c>
      <c r="H122" s="28"/>
      <c r="I122" s="28">
        <v>2.79</v>
      </c>
      <c r="J122" s="28">
        <v>227866.95</v>
      </c>
    </row>
    <row r="123" spans="1:10" ht="12" thickBot="1" x14ac:dyDescent="0.2">
      <c r="A123" s="24"/>
      <c r="B123" s="17"/>
      <c r="C123" s="17"/>
      <c r="D123" s="17"/>
      <c r="E123" s="17"/>
      <c r="F123" s="17"/>
      <c r="H123" s="27">
        <v>206990.5</v>
      </c>
      <c r="I123" s="27">
        <v>744018.94000000018</v>
      </c>
      <c r="J123" s="17"/>
    </row>
    <row r="124" spans="1:10" ht="12" thickTop="1" x14ac:dyDescent="0.15">
      <c r="A124" s="17"/>
      <c r="B124" s="20">
        <f>SUM(B5:B122)</f>
        <v>13303</v>
      </c>
      <c r="C124" s="17"/>
      <c r="D124" s="17"/>
      <c r="E124" s="17"/>
      <c r="F124" s="17"/>
      <c r="H124" s="11"/>
      <c r="I124" s="11"/>
      <c r="J124" s="11"/>
    </row>
    <row r="125" spans="1:10" x14ac:dyDescent="0.15">
      <c r="H125" s="11"/>
      <c r="I125" s="11"/>
      <c r="J125" s="11"/>
    </row>
    <row r="126" spans="1:10" x14ac:dyDescent="0.15">
      <c r="H126" s="11">
        <f>SUBTOTAL(9,H6:H122)</f>
        <v>206990.5</v>
      </c>
      <c r="I126" s="11">
        <f>SUBTOTAL(9,I6:I122)</f>
        <v>728768.94000000018</v>
      </c>
      <c r="J126" s="11"/>
    </row>
    <row r="127" spans="1:10" x14ac:dyDescent="0.15">
      <c r="H127" s="11"/>
      <c r="I127" s="11"/>
      <c r="J127" s="11"/>
    </row>
    <row r="128" spans="1:10" x14ac:dyDescent="0.15">
      <c r="H128" s="11"/>
      <c r="I128" s="11"/>
      <c r="J128" s="11"/>
    </row>
  </sheetData>
  <autoFilter ref="A4:J124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94" workbookViewId="0">
      <selection activeCell="F122" sqref="F1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40" bestFit="1" customWidth="1"/>
    <col min="6" max="6" width="32.25" bestFit="1" customWidth="1"/>
    <col min="7" max="7" width="10.625" customWidth="1"/>
    <col min="8" max="8" width="11.375" bestFit="1" customWidth="1"/>
    <col min="9" max="9" width="12.625" style="11" bestFit="1" customWidth="1"/>
    <col min="10" max="10" width="9.8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823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12" thickBot="1" x14ac:dyDescent="0.2">
      <c r="A4" s="3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/>
      <c r="H4" s="30" t="s">
        <v>9</v>
      </c>
      <c r="I4" s="10" t="s">
        <v>10</v>
      </c>
      <c r="J4" s="30" t="s">
        <v>11</v>
      </c>
    </row>
    <row r="5" spans="1:10" ht="12" thickTop="1" x14ac:dyDescent="0.15">
      <c r="A5" s="31"/>
      <c r="B5" s="32"/>
      <c r="C5" s="33"/>
      <c r="D5" s="33"/>
      <c r="E5" s="33" t="s">
        <v>12</v>
      </c>
      <c r="F5" s="33"/>
      <c r="G5" s="33"/>
      <c r="H5" s="34"/>
      <c r="I5" s="34"/>
      <c r="J5" s="34">
        <v>227866.95</v>
      </c>
    </row>
    <row r="6" spans="1:10" x14ac:dyDescent="0.15">
      <c r="A6" s="31">
        <v>42464</v>
      </c>
      <c r="B6" s="32">
        <v>151</v>
      </c>
      <c r="C6" s="33" t="s">
        <v>824</v>
      </c>
      <c r="D6" s="33" t="s">
        <v>825</v>
      </c>
      <c r="E6" s="33" t="s">
        <v>15</v>
      </c>
      <c r="F6" s="33" t="s">
        <v>16</v>
      </c>
      <c r="G6" s="33" t="s">
        <v>285</v>
      </c>
      <c r="H6" s="34"/>
      <c r="I6" s="34">
        <v>10667.84</v>
      </c>
      <c r="J6" s="34">
        <v>217199.11</v>
      </c>
    </row>
    <row r="7" spans="1:10" x14ac:dyDescent="0.15">
      <c r="A7" s="31">
        <v>42464</v>
      </c>
      <c r="B7" s="32">
        <v>151</v>
      </c>
      <c r="C7" s="33" t="s">
        <v>826</v>
      </c>
      <c r="D7" s="33" t="s">
        <v>827</v>
      </c>
      <c r="E7" s="33" t="s">
        <v>19</v>
      </c>
      <c r="F7" s="33" t="s">
        <v>20</v>
      </c>
      <c r="G7" s="33" t="s">
        <v>249</v>
      </c>
      <c r="H7" s="34"/>
      <c r="I7" s="34">
        <v>170</v>
      </c>
      <c r="J7" s="34">
        <v>217029.11</v>
      </c>
    </row>
    <row r="8" spans="1:10" x14ac:dyDescent="0.15">
      <c r="A8" s="31">
        <v>42464</v>
      </c>
      <c r="B8" s="32">
        <v>151</v>
      </c>
      <c r="C8" s="33" t="s">
        <v>828</v>
      </c>
      <c r="D8" s="33" t="s">
        <v>829</v>
      </c>
      <c r="E8" s="33" t="s">
        <v>23</v>
      </c>
      <c r="F8" s="33" t="s">
        <v>20</v>
      </c>
      <c r="G8" s="33" t="s">
        <v>250</v>
      </c>
      <c r="H8" s="34"/>
      <c r="I8" s="34">
        <v>90</v>
      </c>
      <c r="J8" s="34">
        <v>216939.11</v>
      </c>
    </row>
    <row r="9" spans="1:10" x14ac:dyDescent="0.15">
      <c r="A9" s="31">
        <v>42466</v>
      </c>
      <c r="B9" s="32">
        <v>152</v>
      </c>
      <c r="C9" s="33" t="s">
        <v>231</v>
      </c>
      <c r="D9" s="33" t="s">
        <v>20</v>
      </c>
      <c r="E9" s="33" t="s">
        <v>830</v>
      </c>
      <c r="F9" s="33" t="s">
        <v>20</v>
      </c>
      <c r="G9" s="33" t="s">
        <v>251</v>
      </c>
      <c r="H9" s="34"/>
      <c r="I9" s="11">
        <v>53</v>
      </c>
      <c r="J9" s="34">
        <v>216886.11</v>
      </c>
    </row>
    <row r="10" spans="1:10" x14ac:dyDescent="0.15">
      <c r="A10" s="31">
        <v>42473</v>
      </c>
      <c r="B10" s="32">
        <v>151</v>
      </c>
      <c r="C10" s="33" t="s">
        <v>831</v>
      </c>
      <c r="D10" s="33" t="s">
        <v>832</v>
      </c>
      <c r="E10" s="33" t="s">
        <v>833</v>
      </c>
      <c r="F10" s="33" t="s">
        <v>20</v>
      </c>
      <c r="G10" s="33" t="s">
        <v>256</v>
      </c>
      <c r="H10" s="34"/>
      <c r="I10" s="34">
        <v>2327.9</v>
      </c>
      <c r="J10" s="34">
        <v>214558.21</v>
      </c>
    </row>
    <row r="11" spans="1:10" x14ac:dyDescent="0.15">
      <c r="A11" s="31">
        <v>42473</v>
      </c>
      <c r="B11" s="32">
        <v>151</v>
      </c>
      <c r="C11" s="33" t="s">
        <v>834</v>
      </c>
      <c r="D11" s="33" t="s">
        <v>835</v>
      </c>
      <c r="E11" s="33" t="s">
        <v>352</v>
      </c>
      <c r="F11" s="33" t="s">
        <v>20</v>
      </c>
      <c r="G11" s="33" t="s">
        <v>353</v>
      </c>
      <c r="H11" s="34"/>
      <c r="I11" s="11">
        <v>380</v>
      </c>
      <c r="J11" s="34">
        <v>214178.21</v>
      </c>
    </row>
    <row r="12" spans="1:10" x14ac:dyDescent="0.15">
      <c r="A12" s="31">
        <v>42473</v>
      </c>
      <c r="B12" s="32">
        <v>151</v>
      </c>
      <c r="C12" s="33" t="s">
        <v>836</v>
      </c>
      <c r="D12" s="33" t="s">
        <v>837</v>
      </c>
      <c r="E12" s="33" t="s">
        <v>838</v>
      </c>
      <c r="F12" s="33" t="s">
        <v>20</v>
      </c>
      <c r="G12" s="33" t="s">
        <v>1016</v>
      </c>
      <c r="H12" s="34"/>
      <c r="I12" s="34">
        <v>4770</v>
      </c>
      <c r="J12" s="34">
        <v>209408.21</v>
      </c>
    </row>
    <row r="13" spans="1:10" x14ac:dyDescent="0.15">
      <c r="A13" s="31">
        <v>42473</v>
      </c>
      <c r="B13" s="32">
        <v>151</v>
      </c>
      <c r="C13" s="33" t="s">
        <v>839</v>
      </c>
      <c r="D13" s="33" t="s">
        <v>840</v>
      </c>
      <c r="E13" s="33" t="s">
        <v>219</v>
      </c>
      <c r="F13" s="33" t="s">
        <v>20</v>
      </c>
      <c r="G13" s="33" t="s">
        <v>254</v>
      </c>
      <c r="H13" s="34"/>
      <c r="I13" s="34">
        <v>7820</v>
      </c>
      <c r="J13" s="34">
        <v>201588.21</v>
      </c>
    </row>
    <row r="14" spans="1:10" x14ac:dyDescent="0.15">
      <c r="A14" s="31">
        <v>42473</v>
      </c>
      <c r="B14" s="32">
        <v>151</v>
      </c>
      <c r="C14" s="33" t="s">
        <v>841</v>
      </c>
      <c r="D14" s="33" t="s">
        <v>842</v>
      </c>
      <c r="E14" s="33" t="s">
        <v>219</v>
      </c>
      <c r="F14" s="33" t="s">
        <v>20</v>
      </c>
      <c r="G14" s="33" t="s">
        <v>254</v>
      </c>
      <c r="H14" s="34"/>
      <c r="I14" s="34">
        <v>3447</v>
      </c>
      <c r="J14" s="34">
        <v>198141.21</v>
      </c>
    </row>
    <row r="15" spans="1:10" x14ac:dyDescent="0.15">
      <c r="A15" s="31">
        <v>42473</v>
      </c>
      <c r="B15" s="32">
        <v>151</v>
      </c>
      <c r="C15" s="33" t="s">
        <v>843</v>
      </c>
      <c r="D15" s="33" t="s">
        <v>844</v>
      </c>
      <c r="E15" s="33" t="s">
        <v>1011</v>
      </c>
      <c r="F15" s="29"/>
      <c r="G15" s="33" t="s">
        <v>254</v>
      </c>
      <c r="H15" s="34"/>
      <c r="I15" s="34">
        <f>1750+105+30+1.8</f>
        <v>1886.8</v>
      </c>
      <c r="J15" s="34">
        <v>193551.41</v>
      </c>
    </row>
    <row r="16" spans="1:10" x14ac:dyDescent="0.15">
      <c r="A16" s="31"/>
      <c r="B16" s="32"/>
      <c r="C16" s="33"/>
      <c r="D16" s="33"/>
      <c r="E16" s="33" t="s">
        <v>845</v>
      </c>
      <c r="F16" s="33"/>
      <c r="G16" s="33" t="s">
        <v>254</v>
      </c>
      <c r="H16" s="34"/>
      <c r="I16" s="34">
        <f>385+23.1+2165+129.9</f>
        <v>2703</v>
      </c>
      <c r="J16" s="34"/>
    </row>
    <row r="17" spans="1:10" x14ac:dyDescent="0.15">
      <c r="A17" s="31">
        <v>42473</v>
      </c>
      <c r="B17" s="32">
        <v>151</v>
      </c>
      <c r="C17" s="33" t="s">
        <v>846</v>
      </c>
      <c r="D17" s="33" t="s">
        <v>847</v>
      </c>
      <c r="E17" s="33" t="s">
        <v>384</v>
      </c>
      <c r="F17" s="29"/>
      <c r="G17" s="33" t="s">
        <v>385</v>
      </c>
      <c r="H17" s="34"/>
      <c r="I17" s="34">
        <f>160+9.6</f>
        <v>169.6</v>
      </c>
      <c r="J17" s="34">
        <v>193042.61</v>
      </c>
    </row>
    <row r="18" spans="1:10" x14ac:dyDescent="0.15">
      <c r="A18" s="31"/>
      <c r="B18" s="32"/>
      <c r="C18" s="33"/>
      <c r="D18" s="33"/>
      <c r="E18" s="33" t="s">
        <v>356</v>
      </c>
      <c r="F18" s="33"/>
      <c r="G18" s="33" t="s">
        <v>357</v>
      </c>
      <c r="H18" s="34"/>
      <c r="I18" s="34">
        <f>320+19.2</f>
        <v>339.2</v>
      </c>
      <c r="J18" s="34"/>
    </row>
    <row r="19" spans="1:10" x14ac:dyDescent="0.15">
      <c r="A19" s="31">
        <v>42473</v>
      </c>
      <c r="B19" s="32">
        <v>151</v>
      </c>
      <c r="C19" s="33" t="s">
        <v>848</v>
      </c>
      <c r="D19" s="33" t="s">
        <v>849</v>
      </c>
      <c r="E19" s="33" t="s">
        <v>436</v>
      </c>
      <c r="F19" s="33" t="s">
        <v>20</v>
      </c>
      <c r="G19" s="33" t="s">
        <v>1017</v>
      </c>
      <c r="H19" s="34"/>
      <c r="I19" s="34">
        <v>6201</v>
      </c>
      <c r="J19" s="34">
        <v>186841.61</v>
      </c>
    </row>
    <row r="20" spans="1:10" x14ac:dyDescent="0.15">
      <c r="A20" s="31">
        <v>42473</v>
      </c>
      <c r="B20" s="32">
        <v>151</v>
      </c>
      <c r="C20" s="33" t="s">
        <v>850</v>
      </c>
      <c r="D20" s="33" t="s">
        <v>851</v>
      </c>
      <c r="E20" s="33" t="s">
        <v>487</v>
      </c>
      <c r="F20" s="33" t="s">
        <v>20</v>
      </c>
      <c r="G20" s="33" t="s">
        <v>577</v>
      </c>
      <c r="H20" s="34"/>
      <c r="I20" s="34">
        <v>270.63</v>
      </c>
      <c r="J20" s="34">
        <v>186570.98</v>
      </c>
    </row>
    <row r="21" spans="1:10" x14ac:dyDescent="0.15">
      <c r="A21" s="31">
        <v>42473</v>
      </c>
      <c r="B21" s="32">
        <v>151</v>
      </c>
      <c r="C21" s="33" t="s">
        <v>852</v>
      </c>
      <c r="D21" s="33" t="s">
        <v>853</v>
      </c>
      <c r="E21" s="33" t="s">
        <v>854</v>
      </c>
      <c r="F21" s="29"/>
      <c r="G21" s="33" t="s">
        <v>254</v>
      </c>
      <c r="H21" s="34"/>
      <c r="I21" s="34">
        <f>3234+7.8</f>
        <v>3241.8</v>
      </c>
      <c r="J21" s="34">
        <v>179340.28</v>
      </c>
    </row>
    <row r="22" spans="1:10" x14ac:dyDescent="0.15">
      <c r="A22" s="31"/>
      <c r="B22" s="32"/>
      <c r="C22" s="33"/>
      <c r="D22" s="33"/>
      <c r="E22" s="33" t="s">
        <v>855</v>
      </c>
      <c r="F22" s="33"/>
      <c r="G22" s="33" t="s">
        <v>787</v>
      </c>
      <c r="H22" s="34"/>
      <c r="I22" s="34">
        <f>3935+47.17+6.73</f>
        <v>3988.9</v>
      </c>
      <c r="J22" s="34"/>
    </row>
    <row r="23" spans="1:10" x14ac:dyDescent="0.15">
      <c r="A23" s="31">
        <v>42473</v>
      </c>
      <c r="B23" s="32">
        <v>151</v>
      </c>
      <c r="C23" s="33" t="s">
        <v>856</v>
      </c>
      <c r="D23" s="33" t="s">
        <v>857</v>
      </c>
      <c r="E23" s="33" t="s">
        <v>436</v>
      </c>
      <c r="F23" s="33" t="s">
        <v>20</v>
      </c>
      <c r="G23" s="33" t="s">
        <v>1017</v>
      </c>
      <c r="H23" s="34"/>
      <c r="I23" s="34">
        <v>9000</v>
      </c>
      <c r="J23" s="34">
        <v>170340.28</v>
      </c>
    </row>
    <row r="24" spans="1:10" x14ac:dyDescent="0.15">
      <c r="A24" s="31">
        <v>42473</v>
      </c>
      <c r="B24" s="32">
        <v>151</v>
      </c>
      <c r="C24" s="33" t="s">
        <v>858</v>
      </c>
      <c r="D24" s="33" t="s">
        <v>859</v>
      </c>
      <c r="E24" s="33" t="s">
        <v>613</v>
      </c>
      <c r="F24" s="33" t="s">
        <v>20</v>
      </c>
      <c r="G24" s="33" t="s">
        <v>254</v>
      </c>
      <c r="H24" s="34"/>
      <c r="I24" s="34">
        <v>5000</v>
      </c>
      <c r="J24" s="34">
        <v>165340.28</v>
      </c>
    </row>
    <row r="25" spans="1:10" x14ac:dyDescent="0.15">
      <c r="A25" s="31">
        <v>42473</v>
      </c>
      <c r="B25" s="32">
        <v>151</v>
      </c>
      <c r="C25" s="33" t="s">
        <v>860</v>
      </c>
      <c r="D25" s="33" t="s">
        <v>861</v>
      </c>
      <c r="E25" s="33" t="s">
        <v>43</v>
      </c>
      <c r="F25" s="29"/>
      <c r="G25" s="33" t="s">
        <v>256</v>
      </c>
      <c r="H25" s="34"/>
      <c r="I25" s="34">
        <v>1000</v>
      </c>
      <c r="J25" s="34">
        <v>164336.78</v>
      </c>
    </row>
    <row r="26" spans="1:10" x14ac:dyDescent="0.15">
      <c r="A26" s="31"/>
      <c r="B26" s="32"/>
      <c r="C26" s="33"/>
      <c r="D26" s="33"/>
      <c r="E26" s="33" t="s">
        <v>862</v>
      </c>
      <c r="F26" s="33"/>
      <c r="G26" s="33" t="s">
        <v>421</v>
      </c>
      <c r="H26" s="34"/>
      <c r="I26" s="34">
        <v>3.5</v>
      </c>
      <c r="J26" s="34"/>
    </row>
    <row r="27" spans="1:10" x14ac:dyDescent="0.15">
      <c r="A27" s="31">
        <v>42473</v>
      </c>
      <c r="B27" s="32">
        <v>151</v>
      </c>
      <c r="C27" s="33" t="s">
        <v>863</v>
      </c>
      <c r="D27" s="33" t="s">
        <v>864</v>
      </c>
      <c r="E27" s="33" t="s">
        <v>833</v>
      </c>
      <c r="F27" s="33" t="s">
        <v>20</v>
      </c>
      <c r="G27" s="33" t="s">
        <v>256</v>
      </c>
      <c r="H27" s="34"/>
      <c r="I27" s="34">
        <v>6010.2</v>
      </c>
      <c r="J27" s="34">
        <v>158326.57999999999</v>
      </c>
    </row>
    <row r="28" spans="1:10" x14ac:dyDescent="0.15">
      <c r="A28" s="31">
        <v>42473</v>
      </c>
      <c r="B28" s="32">
        <v>151</v>
      </c>
      <c r="C28" s="33" t="s">
        <v>865</v>
      </c>
      <c r="D28" s="33" t="s">
        <v>866</v>
      </c>
      <c r="E28" s="33" t="s">
        <v>60</v>
      </c>
      <c r="F28" s="33" t="s">
        <v>20</v>
      </c>
      <c r="G28" s="33" t="s">
        <v>254</v>
      </c>
      <c r="H28" s="34"/>
      <c r="I28" s="34">
        <v>420</v>
      </c>
      <c r="J28" s="34">
        <v>157906.57999999999</v>
      </c>
    </row>
    <row r="29" spans="1:10" x14ac:dyDescent="0.15">
      <c r="A29" s="31">
        <v>42473</v>
      </c>
      <c r="B29" s="32">
        <v>151</v>
      </c>
      <c r="C29" s="33" t="s">
        <v>867</v>
      </c>
      <c r="D29" s="33" t="s">
        <v>868</v>
      </c>
      <c r="E29" s="33" t="s">
        <v>360</v>
      </c>
      <c r="F29" s="29"/>
      <c r="G29" s="33" t="s">
        <v>1018</v>
      </c>
      <c r="H29" s="34"/>
      <c r="I29" s="34">
        <f>182.1+250</f>
        <v>432.1</v>
      </c>
      <c r="J29" s="34">
        <v>157146.73000000001</v>
      </c>
    </row>
    <row r="30" spans="1:10" x14ac:dyDescent="0.15">
      <c r="A30" s="31"/>
      <c r="B30" s="32"/>
      <c r="C30" s="33"/>
      <c r="D30" s="33"/>
      <c r="E30" s="33" t="s">
        <v>869</v>
      </c>
      <c r="F30" s="33"/>
      <c r="G30" s="33" t="s">
        <v>1019</v>
      </c>
      <c r="H30" s="34"/>
      <c r="I30" s="34">
        <f>327.75</f>
        <v>327.75</v>
      </c>
      <c r="J30" s="34"/>
    </row>
    <row r="31" spans="1:10" x14ac:dyDescent="0.15">
      <c r="A31" s="31">
        <v>42473</v>
      </c>
      <c r="B31" s="32">
        <v>151</v>
      </c>
      <c r="C31" s="33" t="s">
        <v>870</v>
      </c>
      <c r="D31" s="33" t="s">
        <v>871</v>
      </c>
      <c r="E31" s="33" t="s">
        <v>872</v>
      </c>
      <c r="F31" s="33" t="s">
        <v>20</v>
      </c>
      <c r="G31" s="33" t="s">
        <v>254</v>
      </c>
      <c r="H31" s="34"/>
      <c r="I31" s="34">
        <v>450</v>
      </c>
      <c r="J31" s="34">
        <v>156696.73000000001</v>
      </c>
    </row>
    <row r="32" spans="1:10" x14ac:dyDescent="0.15">
      <c r="A32" s="31">
        <v>42473</v>
      </c>
      <c r="B32" s="32">
        <v>151</v>
      </c>
      <c r="C32" s="33" t="s">
        <v>873</v>
      </c>
      <c r="D32" s="33" t="s">
        <v>874</v>
      </c>
      <c r="E32" s="33" t="s">
        <v>204</v>
      </c>
      <c r="F32" s="33" t="s">
        <v>548</v>
      </c>
      <c r="G32" s="33" t="s">
        <v>254</v>
      </c>
      <c r="H32" s="34"/>
      <c r="I32" s="34">
        <v>8308.5</v>
      </c>
      <c r="J32" s="34">
        <v>148388.23000000001</v>
      </c>
    </row>
    <row r="33" spans="1:10" x14ac:dyDescent="0.15">
      <c r="A33" s="31">
        <v>42473</v>
      </c>
      <c r="B33" s="32">
        <v>151</v>
      </c>
      <c r="C33" s="33" t="s">
        <v>875</v>
      </c>
      <c r="D33" s="33" t="s">
        <v>876</v>
      </c>
      <c r="E33" s="33" t="s">
        <v>60</v>
      </c>
      <c r="F33" s="33" t="s">
        <v>20</v>
      </c>
      <c r="G33" s="33" t="s">
        <v>254</v>
      </c>
      <c r="H33" s="34"/>
      <c r="I33" s="34">
        <v>6000</v>
      </c>
      <c r="J33" s="34">
        <v>142388.23000000001</v>
      </c>
    </row>
    <row r="34" spans="1:10" x14ac:dyDescent="0.15">
      <c r="A34" s="31">
        <v>42473</v>
      </c>
      <c r="B34" s="32">
        <v>151</v>
      </c>
      <c r="C34" s="33" t="s">
        <v>877</v>
      </c>
      <c r="D34" s="33" t="s">
        <v>878</v>
      </c>
      <c r="E34" s="33" t="s">
        <v>219</v>
      </c>
      <c r="F34" s="33" t="s">
        <v>20</v>
      </c>
      <c r="G34" s="33" t="s">
        <v>254</v>
      </c>
      <c r="H34" s="34"/>
      <c r="I34" s="34">
        <v>270.3</v>
      </c>
      <c r="J34" s="34">
        <v>142117.93</v>
      </c>
    </row>
    <row r="35" spans="1:10" x14ac:dyDescent="0.15">
      <c r="A35" s="31">
        <v>42473</v>
      </c>
      <c r="B35" s="32">
        <v>151</v>
      </c>
      <c r="C35" s="33" t="s">
        <v>879</v>
      </c>
      <c r="D35" s="33" t="s">
        <v>880</v>
      </c>
      <c r="E35" s="33" t="s">
        <v>60</v>
      </c>
      <c r="F35" s="33" t="s">
        <v>20</v>
      </c>
      <c r="G35" s="33" t="s">
        <v>254</v>
      </c>
      <c r="H35" s="34"/>
      <c r="I35" s="34">
        <v>742</v>
      </c>
      <c r="J35" s="34">
        <v>141375.93</v>
      </c>
    </row>
    <row r="36" spans="1:10" x14ac:dyDescent="0.15">
      <c r="A36" s="31">
        <v>42473</v>
      </c>
      <c r="B36" s="32">
        <v>151</v>
      </c>
      <c r="C36" s="33" t="s">
        <v>881</v>
      </c>
      <c r="D36" s="33" t="s">
        <v>882</v>
      </c>
      <c r="E36" s="33" t="s">
        <v>113</v>
      </c>
      <c r="F36" s="33" t="s">
        <v>20</v>
      </c>
      <c r="G36" s="33" t="s">
        <v>261</v>
      </c>
      <c r="H36" s="34"/>
      <c r="I36" s="34">
        <v>9964</v>
      </c>
      <c r="J36" s="34">
        <v>131411.93</v>
      </c>
    </row>
    <row r="37" spans="1:10" x14ac:dyDescent="0.15">
      <c r="A37" s="31">
        <v>42473</v>
      </c>
      <c r="B37" s="32">
        <v>151</v>
      </c>
      <c r="C37" s="33" t="s">
        <v>883</v>
      </c>
      <c r="D37" s="33" t="s">
        <v>884</v>
      </c>
      <c r="E37" s="33" t="s">
        <v>885</v>
      </c>
      <c r="F37" s="29"/>
      <c r="G37" s="33" t="s">
        <v>268</v>
      </c>
      <c r="H37" s="34"/>
      <c r="I37" s="34">
        <v>1365</v>
      </c>
      <c r="J37" s="34">
        <v>130046.93</v>
      </c>
    </row>
    <row r="38" spans="1:10" x14ac:dyDescent="0.15">
      <c r="A38" s="31">
        <v>42473</v>
      </c>
      <c r="B38" s="32">
        <v>151</v>
      </c>
      <c r="C38" s="33" t="s">
        <v>886</v>
      </c>
      <c r="D38" s="33" t="s">
        <v>887</v>
      </c>
      <c r="E38" s="33" t="s">
        <v>118</v>
      </c>
      <c r="F38" s="33" t="s">
        <v>20</v>
      </c>
      <c r="G38" s="33" t="s">
        <v>1020</v>
      </c>
      <c r="H38" s="34"/>
      <c r="I38" s="34">
        <v>1270.94</v>
      </c>
      <c r="J38" s="34">
        <v>128775.99</v>
      </c>
    </row>
    <row r="39" spans="1:10" x14ac:dyDescent="0.15">
      <c r="A39" s="31">
        <v>42473</v>
      </c>
      <c r="B39" s="32">
        <v>151</v>
      </c>
      <c r="C39" s="33" t="s">
        <v>888</v>
      </c>
      <c r="D39" s="33" t="s">
        <v>889</v>
      </c>
      <c r="E39" s="33" t="s">
        <v>60</v>
      </c>
      <c r="F39" s="33" t="s">
        <v>20</v>
      </c>
      <c r="G39" s="33" t="s">
        <v>254</v>
      </c>
      <c r="H39" s="34"/>
      <c r="I39" s="34">
        <v>3000</v>
      </c>
      <c r="J39" s="34">
        <v>125775.99</v>
      </c>
    </row>
    <row r="40" spans="1:10" x14ac:dyDescent="0.15">
      <c r="A40" s="31">
        <v>42473</v>
      </c>
      <c r="B40" s="32">
        <v>151</v>
      </c>
      <c r="C40" s="33" t="s">
        <v>890</v>
      </c>
      <c r="D40" s="33" t="s">
        <v>891</v>
      </c>
      <c r="E40" s="33" t="s">
        <v>121</v>
      </c>
      <c r="F40" s="33" t="s">
        <v>20</v>
      </c>
      <c r="G40" s="33" t="s">
        <v>263</v>
      </c>
      <c r="H40" s="34"/>
      <c r="I40" s="34">
        <v>9540</v>
      </c>
      <c r="J40" s="34">
        <v>116235.99</v>
      </c>
    </row>
    <row r="41" spans="1:10" x14ac:dyDescent="0.15">
      <c r="A41" s="31">
        <v>42473</v>
      </c>
      <c r="B41" s="32">
        <v>151</v>
      </c>
      <c r="C41" s="33" t="s">
        <v>892</v>
      </c>
      <c r="D41" s="33" t="s">
        <v>893</v>
      </c>
      <c r="E41" s="33" t="s">
        <v>746</v>
      </c>
      <c r="F41" s="29"/>
      <c r="G41" s="33" t="s">
        <v>807</v>
      </c>
      <c r="H41" s="34"/>
      <c r="I41" s="34">
        <f>80+4.8</f>
        <v>84.8</v>
      </c>
      <c r="J41" s="34">
        <v>114905.9</v>
      </c>
    </row>
    <row r="42" spans="1:10" x14ac:dyDescent="0.15">
      <c r="A42" s="31"/>
      <c r="B42" s="32"/>
      <c r="C42" s="33"/>
      <c r="D42" s="33"/>
      <c r="E42" s="33" t="s">
        <v>1012</v>
      </c>
      <c r="F42" s="33"/>
      <c r="G42" s="33" t="s">
        <v>787</v>
      </c>
      <c r="H42" s="34"/>
      <c r="I42" s="34">
        <f>124.8+7.49</f>
        <v>132.29</v>
      </c>
      <c r="J42" s="34"/>
    </row>
    <row r="43" spans="1:10" s="29" customFormat="1" x14ac:dyDescent="0.15">
      <c r="A43" s="31"/>
      <c r="B43" s="32"/>
      <c r="C43" s="33"/>
      <c r="D43" s="33"/>
      <c r="E43" s="33" t="s">
        <v>1013</v>
      </c>
      <c r="F43" s="33"/>
      <c r="G43" s="33" t="s">
        <v>255</v>
      </c>
      <c r="H43" s="34"/>
      <c r="I43" s="34">
        <f>1050+63</f>
        <v>1113</v>
      </c>
      <c r="J43" s="34"/>
    </row>
    <row r="44" spans="1:10" x14ac:dyDescent="0.15">
      <c r="A44" s="31">
        <v>42473</v>
      </c>
      <c r="B44" s="32">
        <v>151</v>
      </c>
      <c r="C44" s="33" t="s">
        <v>894</v>
      </c>
      <c r="D44" s="33" t="s">
        <v>895</v>
      </c>
      <c r="E44" s="33" t="s">
        <v>885</v>
      </c>
      <c r="F44" s="33" t="s">
        <v>20</v>
      </c>
      <c r="G44" s="33" t="s">
        <v>268</v>
      </c>
      <c r="H44" s="34"/>
      <c r="I44" s="34">
        <v>1692</v>
      </c>
      <c r="J44" s="34">
        <v>113213.9</v>
      </c>
    </row>
    <row r="45" spans="1:10" x14ac:dyDescent="0.15">
      <c r="A45" s="31">
        <v>42473</v>
      </c>
      <c r="B45" s="32">
        <v>151</v>
      </c>
      <c r="C45" s="33" t="s">
        <v>896</v>
      </c>
      <c r="D45" s="33" t="s">
        <v>897</v>
      </c>
      <c r="E45" s="33" t="s">
        <v>833</v>
      </c>
      <c r="F45" s="33" t="s">
        <v>20</v>
      </c>
      <c r="G45" s="33" t="s">
        <v>256</v>
      </c>
      <c r="H45" s="34"/>
      <c r="I45" s="34">
        <v>1500</v>
      </c>
      <c r="J45" s="34">
        <v>111713.9</v>
      </c>
    </row>
    <row r="46" spans="1:10" x14ac:dyDescent="0.15">
      <c r="A46" s="31">
        <v>42473</v>
      </c>
      <c r="B46" s="32">
        <v>151</v>
      </c>
      <c r="C46" s="33" t="s">
        <v>898</v>
      </c>
      <c r="D46" s="33" t="s">
        <v>899</v>
      </c>
      <c r="E46" s="33" t="s">
        <v>833</v>
      </c>
      <c r="F46" s="33" t="s">
        <v>20</v>
      </c>
      <c r="G46" s="33" t="s">
        <v>256</v>
      </c>
      <c r="H46" s="34"/>
      <c r="I46" s="34">
        <v>2000</v>
      </c>
      <c r="J46" s="34">
        <v>109713.9</v>
      </c>
    </row>
    <row r="47" spans="1:10" x14ac:dyDescent="0.15">
      <c r="A47" s="31">
        <v>42473</v>
      </c>
      <c r="B47" s="32">
        <v>151</v>
      </c>
      <c r="C47" s="33" t="s">
        <v>900</v>
      </c>
      <c r="D47" s="33" t="s">
        <v>901</v>
      </c>
      <c r="E47" s="33" t="s">
        <v>219</v>
      </c>
      <c r="F47" s="33" t="s">
        <v>20</v>
      </c>
      <c r="G47" s="33" t="s">
        <v>254</v>
      </c>
      <c r="H47" s="34"/>
      <c r="I47" s="34">
        <v>540.6</v>
      </c>
      <c r="J47" s="34">
        <v>109173.3</v>
      </c>
    </row>
    <row r="48" spans="1:10" x14ac:dyDescent="0.15">
      <c r="A48" s="31">
        <v>42473</v>
      </c>
      <c r="B48" s="32">
        <v>151</v>
      </c>
      <c r="C48" s="33" t="s">
        <v>902</v>
      </c>
      <c r="D48" s="33" t="s">
        <v>903</v>
      </c>
      <c r="E48" s="33" t="s">
        <v>148</v>
      </c>
      <c r="F48" s="33" t="s">
        <v>20</v>
      </c>
      <c r="G48" s="33" t="s">
        <v>254</v>
      </c>
      <c r="H48" s="34"/>
      <c r="I48" s="34">
        <v>810</v>
      </c>
      <c r="J48" s="34">
        <v>108363.3</v>
      </c>
    </row>
    <row r="49" spans="1:10" x14ac:dyDescent="0.15">
      <c r="A49" s="31">
        <v>42473</v>
      </c>
      <c r="B49" s="32">
        <v>151</v>
      </c>
      <c r="C49" s="33" t="s">
        <v>904</v>
      </c>
      <c r="D49" s="33" t="s">
        <v>905</v>
      </c>
      <c r="E49" s="33" t="s">
        <v>595</v>
      </c>
      <c r="F49" s="33" t="s">
        <v>20</v>
      </c>
      <c r="G49" s="33" t="s">
        <v>1021</v>
      </c>
      <c r="H49" s="34"/>
      <c r="I49" s="34">
        <v>1250</v>
      </c>
      <c r="J49" s="34">
        <v>107113.3</v>
      </c>
    </row>
    <row r="50" spans="1:10" x14ac:dyDescent="0.15">
      <c r="A50" s="31">
        <v>42473</v>
      </c>
      <c r="B50" s="32">
        <v>151</v>
      </c>
      <c r="C50" s="33" t="s">
        <v>906</v>
      </c>
      <c r="D50" s="33" t="s">
        <v>907</v>
      </c>
      <c r="E50" s="33" t="s">
        <v>139</v>
      </c>
      <c r="F50" s="33" t="s">
        <v>20</v>
      </c>
      <c r="G50" s="33" t="s">
        <v>265</v>
      </c>
      <c r="H50" s="34"/>
      <c r="I50" s="34">
        <v>975.45</v>
      </c>
      <c r="J50" s="34">
        <v>106137.85</v>
      </c>
    </row>
    <row r="51" spans="1:10" x14ac:dyDescent="0.15">
      <c r="A51" s="31">
        <v>42473</v>
      </c>
      <c r="B51" s="32">
        <v>151</v>
      </c>
      <c r="C51" s="33" t="s">
        <v>908</v>
      </c>
      <c r="D51" s="33" t="s">
        <v>909</v>
      </c>
      <c r="E51" s="33" t="s">
        <v>142</v>
      </c>
      <c r="F51" s="33" t="s">
        <v>20</v>
      </c>
      <c r="G51" s="33" t="s">
        <v>265</v>
      </c>
      <c r="H51" s="34"/>
      <c r="I51" s="34">
        <v>1772.3</v>
      </c>
      <c r="J51" s="34">
        <v>104365.55</v>
      </c>
    </row>
    <row r="52" spans="1:10" x14ac:dyDescent="0.15">
      <c r="A52" s="31">
        <v>42473</v>
      </c>
      <c r="B52" s="32">
        <v>151</v>
      </c>
      <c r="C52" s="33" t="s">
        <v>910</v>
      </c>
      <c r="D52" s="33" t="s">
        <v>911</v>
      </c>
      <c r="E52" s="33" t="s">
        <v>142</v>
      </c>
      <c r="F52" s="33" t="s">
        <v>20</v>
      </c>
      <c r="G52" s="33" t="s">
        <v>265</v>
      </c>
      <c r="H52" s="34"/>
      <c r="I52" s="34">
        <v>482.15</v>
      </c>
      <c r="J52" s="34">
        <v>103883.4</v>
      </c>
    </row>
    <row r="53" spans="1:10" x14ac:dyDescent="0.15">
      <c r="A53" s="31">
        <v>42473</v>
      </c>
      <c r="B53" s="32">
        <v>151</v>
      </c>
      <c r="C53" s="33" t="s">
        <v>912</v>
      </c>
      <c r="D53" s="33" t="s">
        <v>913</v>
      </c>
      <c r="E53" s="33" t="s">
        <v>142</v>
      </c>
      <c r="F53" s="33" t="s">
        <v>20</v>
      </c>
      <c r="G53" s="33" t="s">
        <v>265</v>
      </c>
      <c r="H53" s="34"/>
      <c r="I53" s="34">
        <v>14</v>
      </c>
      <c r="J53" s="34">
        <v>103869.4</v>
      </c>
    </row>
    <row r="54" spans="1:10" x14ac:dyDescent="0.15">
      <c r="A54" s="31">
        <v>42473</v>
      </c>
      <c r="B54" s="32">
        <v>151</v>
      </c>
      <c r="C54" s="33" t="s">
        <v>914</v>
      </c>
      <c r="D54" s="33" t="s">
        <v>915</v>
      </c>
      <c r="E54" s="33" t="s">
        <v>916</v>
      </c>
      <c r="F54" s="29"/>
      <c r="G54" s="33" t="s">
        <v>576</v>
      </c>
      <c r="H54" s="34"/>
      <c r="I54" s="34">
        <f>170+10.2</f>
        <v>180.2</v>
      </c>
      <c r="J54" s="34">
        <v>103047.9</v>
      </c>
    </row>
    <row r="55" spans="1:10" x14ac:dyDescent="0.15">
      <c r="A55" s="31"/>
      <c r="B55" s="32"/>
      <c r="C55" s="33"/>
      <c r="D55" s="33"/>
      <c r="E55" s="33" t="s">
        <v>1014</v>
      </c>
      <c r="F55" s="33"/>
      <c r="G55" s="33" t="s">
        <v>254</v>
      </c>
      <c r="H55" s="34"/>
      <c r="I55" s="34">
        <f>170+261+25.85</f>
        <v>456.85</v>
      </c>
      <c r="J55" s="34"/>
    </row>
    <row r="56" spans="1:10" s="29" customFormat="1" x14ac:dyDescent="0.15">
      <c r="A56" s="31"/>
      <c r="B56" s="32"/>
      <c r="C56" s="33"/>
      <c r="D56" s="33"/>
      <c r="E56" s="33" t="s">
        <v>1015</v>
      </c>
      <c r="F56" s="33"/>
      <c r="G56" s="33" t="s">
        <v>256</v>
      </c>
      <c r="H56" s="34"/>
      <c r="I56" s="34">
        <f>174+10.45</f>
        <v>184.45</v>
      </c>
      <c r="J56" s="34"/>
    </row>
    <row r="57" spans="1:10" x14ac:dyDescent="0.15">
      <c r="A57" s="31">
        <v>42473</v>
      </c>
      <c r="B57" s="32">
        <v>151</v>
      </c>
      <c r="C57" s="33" t="s">
        <v>917</v>
      </c>
      <c r="D57" s="33" t="s">
        <v>918</v>
      </c>
      <c r="E57" s="33" t="s">
        <v>384</v>
      </c>
      <c r="F57" s="33" t="s">
        <v>20</v>
      </c>
      <c r="G57" s="33" t="s">
        <v>385</v>
      </c>
      <c r="H57" s="34"/>
      <c r="I57" s="34">
        <v>445.2</v>
      </c>
      <c r="J57" s="34">
        <v>102602.7</v>
      </c>
    </row>
    <row r="58" spans="1:10" x14ac:dyDescent="0.15">
      <c r="A58" s="31">
        <v>42473</v>
      </c>
      <c r="B58" s="32">
        <v>151</v>
      </c>
      <c r="C58" s="33" t="s">
        <v>919</v>
      </c>
      <c r="D58" s="33" t="s">
        <v>920</v>
      </c>
      <c r="E58" s="33" t="s">
        <v>487</v>
      </c>
      <c r="F58" s="33" t="s">
        <v>20</v>
      </c>
      <c r="G58" s="33" t="s">
        <v>577</v>
      </c>
      <c r="H58" s="34"/>
      <c r="I58" s="34">
        <v>1836.11</v>
      </c>
      <c r="J58" s="34">
        <v>100766.59</v>
      </c>
    </row>
    <row r="59" spans="1:10" x14ac:dyDescent="0.15">
      <c r="A59" s="31">
        <v>42473</v>
      </c>
      <c r="B59" s="32">
        <v>151</v>
      </c>
      <c r="C59" s="33" t="s">
        <v>921</v>
      </c>
      <c r="D59" s="33" t="s">
        <v>922</v>
      </c>
      <c r="E59" s="33" t="s">
        <v>219</v>
      </c>
      <c r="F59" s="29"/>
      <c r="G59" s="33" t="s">
        <v>254</v>
      </c>
      <c r="H59" s="34"/>
      <c r="I59" s="34">
        <f>780+559.3+912.5+56+250</f>
        <v>2557.8000000000002</v>
      </c>
      <c r="J59" s="34">
        <v>97428.79</v>
      </c>
    </row>
    <row r="60" spans="1:10" x14ac:dyDescent="0.15">
      <c r="A60" s="31"/>
      <c r="B60" s="32"/>
      <c r="C60" s="33"/>
      <c r="D60" s="33"/>
      <c r="E60" s="33" t="s">
        <v>854</v>
      </c>
      <c r="F60" s="33"/>
      <c r="G60" s="33" t="s">
        <v>254</v>
      </c>
      <c r="H60" s="34"/>
      <c r="I60" s="34">
        <v>780</v>
      </c>
      <c r="J60" s="34"/>
    </row>
    <row r="61" spans="1:10" x14ac:dyDescent="0.15">
      <c r="A61" s="31">
        <v>42473</v>
      </c>
      <c r="B61" s="32">
        <v>151</v>
      </c>
      <c r="C61" s="33" t="s">
        <v>923</v>
      </c>
      <c r="D61" s="33" t="s">
        <v>924</v>
      </c>
      <c r="E61" s="33" t="s">
        <v>118</v>
      </c>
      <c r="F61" s="33" t="s">
        <v>20</v>
      </c>
      <c r="G61" s="33" t="s">
        <v>1020</v>
      </c>
      <c r="H61" s="34"/>
      <c r="I61" s="34">
        <v>207.8</v>
      </c>
      <c r="J61" s="34">
        <v>97220.99</v>
      </c>
    </row>
    <row r="62" spans="1:10" x14ac:dyDescent="0.15">
      <c r="A62" s="31">
        <v>42473</v>
      </c>
      <c r="B62" s="32">
        <v>151</v>
      </c>
      <c r="C62" s="33" t="s">
        <v>925</v>
      </c>
      <c r="D62" s="33" t="s">
        <v>926</v>
      </c>
      <c r="E62" s="33" t="s">
        <v>204</v>
      </c>
      <c r="F62" s="33" t="s">
        <v>20</v>
      </c>
      <c r="G62" s="33" t="s">
        <v>254</v>
      </c>
      <c r="H62" s="34"/>
      <c r="I62" s="34">
        <v>1000</v>
      </c>
      <c r="J62" s="34">
        <v>96220.99</v>
      </c>
    </row>
    <row r="63" spans="1:10" x14ac:dyDescent="0.15">
      <c r="A63" s="31">
        <v>42473</v>
      </c>
      <c r="B63" s="32">
        <v>151</v>
      </c>
      <c r="C63" s="33" t="s">
        <v>927</v>
      </c>
      <c r="D63" s="33" t="s">
        <v>928</v>
      </c>
      <c r="E63" s="33" t="s">
        <v>204</v>
      </c>
      <c r="F63" s="33" t="s">
        <v>20</v>
      </c>
      <c r="G63" s="33" t="s">
        <v>254</v>
      </c>
      <c r="H63" s="34"/>
      <c r="I63" s="34">
        <v>1000</v>
      </c>
      <c r="J63" s="34">
        <v>95220.99</v>
      </c>
    </row>
    <row r="64" spans="1:10" x14ac:dyDescent="0.15">
      <c r="A64" s="31">
        <v>42473</v>
      </c>
      <c r="B64" s="32">
        <v>151</v>
      </c>
      <c r="C64" s="33" t="s">
        <v>929</v>
      </c>
      <c r="D64" s="33" t="s">
        <v>930</v>
      </c>
      <c r="E64" s="33" t="s">
        <v>204</v>
      </c>
      <c r="F64" s="33" t="s">
        <v>20</v>
      </c>
      <c r="G64" s="33" t="s">
        <v>254</v>
      </c>
      <c r="H64" s="34"/>
      <c r="I64" s="34">
        <v>1000</v>
      </c>
      <c r="J64" s="34">
        <v>94220.99</v>
      </c>
    </row>
    <row r="65" spans="1:10" x14ac:dyDescent="0.15">
      <c r="A65" s="31">
        <v>42473</v>
      </c>
      <c r="B65" s="32">
        <v>151</v>
      </c>
      <c r="C65" s="33" t="s">
        <v>931</v>
      </c>
      <c r="D65" s="33" t="s">
        <v>932</v>
      </c>
      <c r="E65" s="33" t="s">
        <v>933</v>
      </c>
      <c r="F65" s="29"/>
      <c r="G65" s="33" t="s">
        <v>1022</v>
      </c>
      <c r="H65" s="34"/>
      <c r="I65" s="34">
        <v>35139</v>
      </c>
      <c r="J65" s="34">
        <v>56537.99</v>
      </c>
    </row>
    <row r="66" spans="1:10" x14ac:dyDescent="0.15">
      <c r="A66" s="31"/>
      <c r="B66" s="32"/>
      <c r="C66" s="33"/>
      <c r="D66" s="33"/>
      <c r="E66" s="33" t="s">
        <v>53</v>
      </c>
      <c r="F66" s="33"/>
      <c r="G66" s="33" t="s">
        <v>254</v>
      </c>
      <c r="H66" s="34"/>
      <c r="I66" s="34">
        <f>37683-I65</f>
        <v>2544</v>
      </c>
      <c r="J66" s="34"/>
    </row>
    <row r="67" spans="1:10" x14ac:dyDescent="0.15">
      <c r="A67" s="31">
        <v>42473</v>
      </c>
      <c r="B67" s="32">
        <v>151</v>
      </c>
      <c r="C67" s="33" t="s">
        <v>934</v>
      </c>
      <c r="D67" s="33" t="s">
        <v>935</v>
      </c>
      <c r="E67" s="33" t="s">
        <v>388</v>
      </c>
      <c r="F67" s="33" t="s">
        <v>20</v>
      </c>
      <c r="G67" s="33" t="s">
        <v>254</v>
      </c>
      <c r="H67" s="34"/>
      <c r="I67" s="34">
        <v>23600</v>
      </c>
      <c r="J67" s="34">
        <v>32937.99</v>
      </c>
    </row>
    <row r="68" spans="1:10" x14ac:dyDescent="0.15">
      <c r="A68" s="31">
        <v>42473</v>
      </c>
      <c r="B68" s="32">
        <v>151</v>
      </c>
      <c r="C68" s="33" t="s">
        <v>936</v>
      </c>
      <c r="D68" s="33" t="s">
        <v>937</v>
      </c>
      <c r="E68" s="33" t="s">
        <v>436</v>
      </c>
      <c r="F68" s="33" t="s">
        <v>20</v>
      </c>
      <c r="G68" s="33" t="s">
        <v>1017</v>
      </c>
      <c r="H68" s="34"/>
      <c r="I68" s="34">
        <v>27485.8</v>
      </c>
      <c r="J68" s="34">
        <v>5452.19</v>
      </c>
    </row>
    <row r="69" spans="1:10" x14ac:dyDescent="0.15">
      <c r="A69" s="31">
        <v>42473</v>
      </c>
      <c r="B69" s="32">
        <v>151</v>
      </c>
      <c r="C69" s="33" t="s">
        <v>938</v>
      </c>
      <c r="D69" s="33" t="s">
        <v>939</v>
      </c>
      <c r="E69" s="33" t="s">
        <v>940</v>
      </c>
      <c r="F69" s="33" t="s">
        <v>20</v>
      </c>
      <c r="G69" s="33" t="s">
        <v>1023</v>
      </c>
      <c r="H69" s="34"/>
      <c r="I69" s="34">
        <v>12296</v>
      </c>
      <c r="J69" s="34">
        <v>-6843.81</v>
      </c>
    </row>
    <row r="70" spans="1:10" x14ac:dyDescent="0.15">
      <c r="A70" s="31">
        <v>42473</v>
      </c>
      <c r="B70" s="32">
        <v>151</v>
      </c>
      <c r="C70" s="33" t="s">
        <v>941</v>
      </c>
      <c r="D70" s="33" t="s">
        <v>942</v>
      </c>
      <c r="E70" s="33" t="s">
        <v>632</v>
      </c>
      <c r="F70" s="33" t="s">
        <v>20</v>
      </c>
      <c r="G70" s="33" t="s">
        <v>787</v>
      </c>
      <c r="H70" s="34"/>
      <c r="I70" s="34">
        <v>10149.11</v>
      </c>
      <c r="J70" s="34">
        <v>-16992.919999999998</v>
      </c>
    </row>
    <row r="71" spans="1:10" x14ac:dyDescent="0.15">
      <c r="A71" s="31">
        <v>42473</v>
      </c>
      <c r="B71" s="32">
        <v>151</v>
      </c>
      <c r="C71" s="33" t="s">
        <v>943</v>
      </c>
      <c r="D71" s="33" t="s">
        <v>944</v>
      </c>
      <c r="E71" s="33" t="s">
        <v>53</v>
      </c>
      <c r="F71" s="33"/>
      <c r="G71" s="33" t="s">
        <v>254</v>
      </c>
      <c r="H71" s="34"/>
      <c r="I71" s="34">
        <v>15900</v>
      </c>
      <c r="J71" s="34">
        <v>-32892.92</v>
      </c>
    </row>
    <row r="72" spans="1:10" x14ac:dyDescent="0.15">
      <c r="A72" s="31">
        <v>42473</v>
      </c>
      <c r="B72" s="32">
        <v>151</v>
      </c>
      <c r="C72" s="33" t="s">
        <v>945</v>
      </c>
      <c r="D72" s="33" t="s">
        <v>946</v>
      </c>
      <c r="E72" s="33" t="s">
        <v>947</v>
      </c>
      <c r="F72" s="29"/>
      <c r="G72" s="33" t="s">
        <v>255</v>
      </c>
      <c r="H72" s="34"/>
      <c r="I72" s="34">
        <v>23756.720000000001</v>
      </c>
      <c r="J72" s="34">
        <v>-60020.44</v>
      </c>
    </row>
    <row r="73" spans="1:10" x14ac:dyDescent="0.15">
      <c r="A73" s="31"/>
      <c r="B73" s="32"/>
      <c r="C73" s="33"/>
      <c r="D73" s="33"/>
      <c r="E73" s="33" t="s">
        <v>948</v>
      </c>
      <c r="F73" s="33"/>
      <c r="G73" s="33" t="s">
        <v>263</v>
      </c>
      <c r="H73" s="34"/>
      <c r="I73" s="34">
        <v>3370.7999999999993</v>
      </c>
      <c r="J73" s="34"/>
    </row>
    <row r="74" spans="1:10" x14ac:dyDescent="0.15">
      <c r="A74" s="31">
        <v>42473</v>
      </c>
      <c r="B74" s="32">
        <v>152</v>
      </c>
      <c r="C74" s="33" t="s">
        <v>949</v>
      </c>
      <c r="D74" s="33" t="s">
        <v>228</v>
      </c>
      <c r="E74" s="33" t="s">
        <v>507</v>
      </c>
      <c r="F74" s="33" t="s">
        <v>20</v>
      </c>
      <c r="G74" s="33" t="s">
        <v>270</v>
      </c>
      <c r="H74" s="34">
        <v>1000000</v>
      </c>
      <c r="I74" s="34"/>
      <c r="J74" s="34">
        <v>939979.56</v>
      </c>
    </row>
    <row r="75" spans="1:10" x14ac:dyDescent="0.15">
      <c r="A75" s="31">
        <v>42475</v>
      </c>
      <c r="B75" s="32">
        <v>152</v>
      </c>
      <c r="C75" s="33" t="s">
        <v>950</v>
      </c>
      <c r="D75" s="33" t="s">
        <v>228</v>
      </c>
      <c r="E75" s="33" t="s">
        <v>951</v>
      </c>
      <c r="F75" s="33" t="s">
        <v>20</v>
      </c>
      <c r="G75" s="33" t="s">
        <v>1024</v>
      </c>
      <c r="H75" s="34">
        <v>5</v>
      </c>
      <c r="I75" s="34"/>
      <c r="J75" s="34">
        <v>939984.56</v>
      </c>
    </row>
    <row r="76" spans="1:10" x14ac:dyDescent="0.15">
      <c r="A76" s="31">
        <v>42478</v>
      </c>
      <c r="B76" s="32">
        <v>151</v>
      </c>
      <c r="C76" s="33" t="s">
        <v>952</v>
      </c>
      <c r="D76" s="33" t="s">
        <v>953</v>
      </c>
      <c r="E76" s="33" t="s">
        <v>113</v>
      </c>
      <c r="F76" s="33" t="s">
        <v>20</v>
      </c>
      <c r="G76" s="33" t="s">
        <v>261</v>
      </c>
      <c r="H76" s="34"/>
      <c r="I76" s="34">
        <v>23320</v>
      </c>
      <c r="J76" s="34">
        <v>916664.56</v>
      </c>
    </row>
    <row r="77" spans="1:10" x14ac:dyDescent="0.15">
      <c r="A77" s="31">
        <v>42479</v>
      </c>
      <c r="B77" s="32">
        <v>151</v>
      </c>
      <c r="C77" s="33" t="s">
        <v>954</v>
      </c>
      <c r="D77" s="33" t="s">
        <v>955</v>
      </c>
      <c r="E77" s="33" t="s">
        <v>956</v>
      </c>
      <c r="F77" s="33" t="s">
        <v>20</v>
      </c>
      <c r="G77" s="33" t="s">
        <v>254</v>
      </c>
      <c r="H77" s="34"/>
      <c r="I77" s="34">
        <v>285000</v>
      </c>
      <c r="J77" s="34">
        <v>631664.56000000006</v>
      </c>
    </row>
    <row r="78" spans="1:10" x14ac:dyDescent="0.15">
      <c r="A78" s="31">
        <v>42480</v>
      </c>
      <c r="B78" s="32">
        <v>151</v>
      </c>
      <c r="C78" s="33" t="s">
        <v>957</v>
      </c>
      <c r="D78" s="33" t="s">
        <v>958</v>
      </c>
      <c r="E78" s="33" t="s">
        <v>959</v>
      </c>
      <c r="F78" s="33" t="s">
        <v>20</v>
      </c>
      <c r="G78" s="33" t="s">
        <v>787</v>
      </c>
      <c r="H78" s="34"/>
      <c r="I78" s="34">
        <v>2220</v>
      </c>
      <c r="J78" s="34">
        <v>629444.56000000006</v>
      </c>
    </row>
    <row r="79" spans="1:10" x14ac:dyDescent="0.15">
      <c r="A79" s="31">
        <v>42480</v>
      </c>
      <c r="B79" s="32">
        <v>151</v>
      </c>
      <c r="C79" s="33" t="s">
        <v>960</v>
      </c>
      <c r="D79" s="33" t="s">
        <v>961</v>
      </c>
      <c r="E79" s="33" t="s">
        <v>959</v>
      </c>
      <c r="F79" s="29"/>
      <c r="G79" s="33" t="s">
        <v>787</v>
      </c>
      <c r="H79" s="34"/>
      <c r="I79" s="34">
        <f>810+80+500+100</f>
        <v>1490</v>
      </c>
      <c r="J79" s="34">
        <v>622056.99</v>
      </c>
    </row>
    <row r="80" spans="1:10" x14ac:dyDescent="0.15">
      <c r="A80" s="31"/>
      <c r="B80" s="32"/>
      <c r="C80" s="33"/>
      <c r="D80" s="33"/>
      <c r="E80" s="33" t="s">
        <v>632</v>
      </c>
      <c r="F80" s="33"/>
      <c r="G80" s="33" t="s">
        <v>787</v>
      </c>
      <c r="H80" s="34"/>
      <c r="I80" s="34">
        <f>2484+2937.07+258.9+217.6</f>
        <v>5897.57</v>
      </c>
      <c r="J80" s="34"/>
    </row>
    <row r="81" spans="1:10" x14ac:dyDescent="0.15">
      <c r="A81" s="31">
        <v>42480</v>
      </c>
      <c r="B81" s="32">
        <v>151</v>
      </c>
      <c r="C81" s="33" t="s">
        <v>962</v>
      </c>
      <c r="D81" s="33" t="s">
        <v>963</v>
      </c>
      <c r="E81" s="33" t="s">
        <v>53</v>
      </c>
      <c r="F81" s="33" t="s">
        <v>20</v>
      </c>
      <c r="G81" s="33" t="s">
        <v>254</v>
      </c>
      <c r="H81" s="34"/>
      <c r="I81" s="34">
        <v>12735.53</v>
      </c>
      <c r="J81" s="34">
        <v>609321.46</v>
      </c>
    </row>
    <row r="82" spans="1:10" x14ac:dyDescent="0.15">
      <c r="A82" s="31">
        <v>42480</v>
      </c>
      <c r="B82" s="32">
        <v>152</v>
      </c>
      <c r="C82" s="33" t="s">
        <v>964</v>
      </c>
      <c r="D82" s="33" t="s">
        <v>228</v>
      </c>
      <c r="E82" s="33" t="s">
        <v>204</v>
      </c>
      <c r="F82" s="33" t="s">
        <v>20</v>
      </c>
      <c r="G82" s="33" t="s">
        <v>254</v>
      </c>
      <c r="H82" s="34">
        <v>97.76</v>
      </c>
      <c r="I82" s="34">
        <v>-97.76</v>
      </c>
      <c r="J82" s="34">
        <v>609419.22</v>
      </c>
    </row>
    <row r="83" spans="1:10" x14ac:dyDescent="0.15">
      <c r="A83" s="31">
        <v>42480</v>
      </c>
      <c r="B83" s="32">
        <v>152</v>
      </c>
      <c r="C83" s="33" t="s">
        <v>965</v>
      </c>
      <c r="D83" s="33" t="s">
        <v>966</v>
      </c>
      <c r="E83" s="33" t="s">
        <v>967</v>
      </c>
      <c r="F83" s="33" t="s">
        <v>20</v>
      </c>
      <c r="G83" s="33" t="s">
        <v>254</v>
      </c>
      <c r="H83" s="34">
        <v>500</v>
      </c>
      <c r="I83" s="34">
        <v>-500</v>
      </c>
      <c r="J83" s="34">
        <v>609919.22</v>
      </c>
    </row>
    <row r="84" spans="1:10" x14ac:dyDescent="0.15">
      <c r="A84" s="31">
        <v>42481</v>
      </c>
      <c r="B84" s="32">
        <v>151</v>
      </c>
      <c r="C84" s="33" t="s">
        <v>968</v>
      </c>
      <c r="D84" s="33" t="s">
        <v>969</v>
      </c>
      <c r="E84" s="33" t="s">
        <v>970</v>
      </c>
      <c r="F84" s="33" t="s">
        <v>20</v>
      </c>
      <c r="G84" s="33" t="s">
        <v>254</v>
      </c>
      <c r="H84" s="34"/>
      <c r="I84" s="34">
        <v>199405</v>
      </c>
      <c r="J84" s="34">
        <v>410514.22</v>
      </c>
    </row>
    <row r="85" spans="1:10" x14ac:dyDescent="0.15">
      <c r="A85" s="31">
        <v>42481</v>
      </c>
      <c r="B85" s="32">
        <v>151</v>
      </c>
      <c r="C85" s="33" t="s">
        <v>971</v>
      </c>
      <c r="D85" s="33" t="s">
        <v>972</v>
      </c>
      <c r="E85" s="33" t="s">
        <v>219</v>
      </c>
      <c r="F85" s="33" t="s">
        <v>20</v>
      </c>
      <c r="G85" s="33" t="s">
        <v>254</v>
      </c>
      <c r="H85" s="34"/>
      <c r="I85" s="34">
        <v>700</v>
      </c>
      <c r="J85" s="34">
        <v>409814.22</v>
      </c>
    </row>
    <row r="86" spans="1:10" x14ac:dyDescent="0.15">
      <c r="A86" s="31">
        <v>42482</v>
      </c>
      <c r="B86" s="32">
        <v>152</v>
      </c>
      <c r="C86" s="33" t="s">
        <v>973</v>
      </c>
      <c r="D86" s="33" t="s">
        <v>228</v>
      </c>
      <c r="E86" s="33" t="s">
        <v>974</v>
      </c>
      <c r="F86" s="33" t="s">
        <v>20</v>
      </c>
      <c r="G86" s="33" t="s">
        <v>1025</v>
      </c>
      <c r="H86" s="34">
        <v>7500</v>
      </c>
      <c r="I86" s="34"/>
      <c r="J86" s="34">
        <v>417314.22</v>
      </c>
    </row>
    <row r="87" spans="1:10" x14ac:dyDescent="0.15">
      <c r="A87" s="31">
        <v>42482</v>
      </c>
      <c r="B87" s="32">
        <v>152</v>
      </c>
      <c r="C87" s="33" t="s">
        <v>975</v>
      </c>
      <c r="D87" s="33" t="s">
        <v>976</v>
      </c>
      <c r="E87" s="33" t="s">
        <v>977</v>
      </c>
      <c r="F87" s="33" t="s">
        <v>978</v>
      </c>
      <c r="G87" s="33" t="s">
        <v>254</v>
      </c>
      <c r="H87" s="34">
        <v>750</v>
      </c>
      <c r="I87" s="34">
        <v>-750</v>
      </c>
      <c r="J87" s="34">
        <v>418064.22</v>
      </c>
    </row>
    <row r="88" spans="1:10" x14ac:dyDescent="0.15">
      <c r="A88" s="31">
        <v>42482</v>
      </c>
      <c r="B88" s="32">
        <v>152</v>
      </c>
      <c r="C88" s="33" t="s">
        <v>979</v>
      </c>
      <c r="D88" s="33" t="s">
        <v>980</v>
      </c>
      <c r="E88" s="33" t="s">
        <v>53</v>
      </c>
      <c r="F88" s="33" t="s">
        <v>20</v>
      </c>
      <c r="G88" s="33" t="s">
        <v>254</v>
      </c>
      <c r="H88" s="34">
        <v>12526.4</v>
      </c>
      <c r="I88" s="34">
        <v>-12526.4</v>
      </c>
      <c r="J88" s="34">
        <v>430590.62</v>
      </c>
    </row>
    <row r="89" spans="1:10" x14ac:dyDescent="0.15">
      <c r="A89" s="31">
        <v>42482</v>
      </c>
      <c r="B89" s="32">
        <v>156</v>
      </c>
      <c r="C89" s="33" t="s">
        <v>981</v>
      </c>
      <c r="D89" s="33" t="s">
        <v>20</v>
      </c>
      <c r="E89" s="33" t="s">
        <v>982</v>
      </c>
      <c r="F89" s="33" t="s">
        <v>20</v>
      </c>
      <c r="G89" s="33" t="s">
        <v>252</v>
      </c>
      <c r="H89" s="34">
        <v>1000</v>
      </c>
      <c r="I89" s="34"/>
      <c r="J89" s="34">
        <v>431590.62</v>
      </c>
    </row>
    <row r="90" spans="1:10" x14ac:dyDescent="0.15">
      <c r="A90" s="31">
        <v>42485</v>
      </c>
      <c r="B90" s="32">
        <v>151</v>
      </c>
      <c r="C90" s="33" t="s">
        <v>983</v>
      </c>
      <c r="D90" s="33" t="s">
        <v>313</v>
      </c>
      <c r="E90" s="33" t="s">
        <v>970</v>
      </c>
      <c r="F90" s="33" t="s">
        <v>20</v>
      </c>
      <c r="G90" s="33" t="s">
        <v>254</v>
      </c>
      <c r="H90" s="34"/>
      <c r="I90" s="34">
        <v>94735.8</v>
      </c>
      <c r="J90" s="34">
        <v>336854.82</v>
      </c>
    </row>
    <row r="91" spans="1:10" x14ac:dyDescent="0.15">
      <c r="A91" s="31">
        <v>42489</v>
      </c>
      <c r="B91" s="32">
        <v>151</v>
      </c>
      <c r="C91" s="33" t="s">
        <v>984</v>
      </c>
      <c r="D91" s="33" t="s">
        <v>231</v>
      </c>
      <c r="E91" s="33" t="s">
        <v>367</v>
      </c>
      <c r="F91" s="29"/>
      <c r="G91" s="33" t="s">
        <v>368</v>
      </c>
      <c r="H91" s="34"/>
      <c r="I91" s="34">
        <v>8000</v>
      </c>
      <c r="J91" s="34">
        <v>328649.32</v>
      </c>
    </row>
    <row r="92" spans="1:10" x14ac:dyDescent="0.15">
      <c r="A92" s="31"/>
      <c r="B92" s="32"/>
      <c r="C92" s="33"/>
      <c r="D92" s="33"/>
      <c r="E92" s="33" t="s">
        <v>956</v>
      </c>
      <c r="F92" s="33"/>
      <c r="G92" s="33" t="s">
        <v>254</v>
      </c>
      <c r="H92" s="34"/>
      <c r="I92" s="34">
        <v>205.5</v>
      </c>
      <c r="J92" s="34"/>
    </row>
    <row r="93" spans="1:10" x14ac:dyDescent="0.15">
      <c r="A93" s="31">
        <v>42489</v>
      </c>
      <c r="B93" s="32">
        <v>151</v>
      </c>
      <c r="C93" s="33" t="s">
        <v>985</v>
      </c>
      <c r="D93" s="33" t="s">
        <v>986</v>
      </c>
      <c r="E93" s="33" t="s">
        <v>436</v>
      </c>
      <c r="F93" s="33" t="s">
        <v>20</v>
      </c>
      <c r="G93" s="33" t="s">
        <v>1017</v>
      </c>
      <c r="H93" s="34"/>
      <c r="I93" s="34">
        <v>5936</v>
      </c>
      <c r="J93" s="34">
        <v>322713.32</v>
      </c>
    </row>
    <row r="94" spans="1:10" x14ac:dyDescent="0.15">
      <c r="A94" s="31">
        <v>42490</v>
      </c>
      <c r="B94" s="32">
        <v>151</v>
      </c>
      <c r="C94" s="33" t="s">
        <v>987</v>
      </c>
      <c r="D94" s="33" t="s">
        <v>972</v>
      </c>
      <c r="E94" s="33" t="s">
        <v>224</v>
      </c>
      <c r="F94" s="33" t="s">
        <v>20</v>
      </c>
      <c r="G94" s="33" t="s">
        <v>269</v>
      </c>
      <c r="H94" s="34"/>
      <c r="I94" s="34">
        <v>350</v>
      </c>
      <c r="J94" s="34">
        <v>322363.32</v>
      </c>
    </row>
    <row r="95" spans="1:10" x14ac:dyDescent="0.15">
      <c r="A95" s="31">
        <v>42490</v>
      </c>
      <c r="B95" s="32">
        <v>151</v>
      </c>
      <c r="C95" s="33" t="s">
        <v>988</v>
      </c>
      <c r="D95" s="33" t="s">
        <v>989</v>
      </c>
      <c r="E95" s="33" t="s">
        <v>224</v>
      </c>
      <c r="F95" s="33" t="s">
        <v>20</v>
      </c>
      <c r="G95" s="33" t="s">
        <v>269</v>
      </c>
      <c r="H95" s="34"/>
      <c r="I95" s="34">
        <v>280</v>
      </c>
      <c r="J95" s="34">
        <v>322083.32</v>
      </c>
    </row>
    <row r="96" spans="1:10" x14ac:dyDescent="0.15">
      <c r="A96" s="31">
        <v>42490</v>
      </c>
      <c r="B96" s="32">
        <v>151</v>
      </c>
      <c r="C96" s="33" t="s">
        <v>990</v>
      </c>
      <c r="D96" s="33" t="s">
        <v>991</v>
      </c>
      <c r="E96" s="33" t="s">
        <v>224</v>
      </c>
      <c r="F96" s="33" t="s">
        <v>20</v>
      </c>
      <c r="G96" s="33" t="s">
        <v>269</v>
      </c>
      <c r="H96" s="34"/>
      <c r="I96" s="34">
        <v>280</v>
      </c>
      <c r="J96" s="34">
        <v>321803.32</v>
      </c>
    </row>
    <row r="97" spans="1:10" x14ac:dyDescent="0.15">
      <c r="A97" s="31">
        <v>42490</v>
      </c>
      <c r="B97" s="32">
        <v>151</v>
      </c>
      <c r="C97" s="33" t="s">
        <v>992</v>
      </c>
      <c r="D97" s="33" t="s">
        <v>993</v>
      </c>
      <c r="E97" s="33" t="s">
        <v>209</v>
      </c>
      <c r="F97" s="33" t="s">
        <v>20</v>
      </c>
      <c r="G97" s="33" t="s">
        <v>1026</v>
      </c>
      <c r="H97" s="34"/>
      <c r="I97" s="34">
        <v>850</v>
      </c>
      <c r="J97" s="34">
        <v>320953.32</v>
      </c>
    </row>
    <row r="98" spans="1:10" x14ac:dyDescent="0.15">
      <c r="A98" s="31">
        <v>42490</v>
      </c>
      <c r="B98" s="32">
        <v>155</v>
      </c>
      <c r="C98" s="33" t="s">
        <v>994</v>
      </c>
      <c r="D98" s="33" t="s">
        <v>231</v>
      </c>
      <c r="E98" s="33" t="s">
        <v>995</v>
      </c>
      <c r="F98" s="33" t="s">
        <v>20</v>
      </c>
      <c r="G98" s="33" t="s">
        <v>279</v>
      </c>
      <c r="H98" s="34"/>
      <c r="I98" s="34">
        <v>71461.600000000006</v>
      </c>
      <c r="J98" s="34">
        <v>246432.68</v>
      </c>
    </row>
    <row r="99" spans="1:10" s="29" customFormat="1" x14ac:dyDescent="0.15">
      <c r="A99" s="31"/>
      <c r="B99" s="32"/>
      <c r="C99" s="33"/>
      <c r="D99" s="33"/>
      <c r="E99" s="33" t="s">
        <v>276</v>
      </c>
      <c r="F99" s="33"/>
      <c r="G99" s="33" t="s">
        <v>276</v>
      </c>
      <c r="H99" s="34"/>
      <c r="I99" s="34">
        <v>200</v>
      </c>
      <c r="J99" s="34"/>
    </row>
    <row r="100" spans="1:10" s="29" customFormat="1" x14ac:dyDescent="0.15">
      <c r="A100" s="31"/>
      <c r="B100" s="32"/>
      <c r="C100" s="33"/>
      <c r="D100" s="33"/>
      <c r="E100" s="33" t="s">
        <v>1028</v>
      </c>
      <c r="F100" s="33"/>
      <c r="G100" s="33" t="s">
        <v>280</v>
      </c>
      <c r="H100" s="34"/>
      <c r="I100" s="34">
        <v>134</v>
      </c>
      <c r="J100" s="34"/>
    </row>
    <row r="101" spans="1:10" s="29" customFormat="1" x14ac:dyDescent="0.15">
      <c r="A101" s="31"/>
      <c r="B101" s="32"/>
      <c r="C101" s="33"/>
      <c r="D101" s="33"/>
      <c r="E101" s="33" t="s">
        <v>278</v>
      </c>
      <c r="F101" s="33"/>
      <c r="G101" s="33" t="s">
        <v>278</v>
      </c>
      <c r="H101" s="34"/>
      <c r="I101" s="34">
        <v>566.47</v>
      </c>
      <c r="J101" s="34"/>
    </row>
    <row r="102" spans="1:10" s="29" customFormat="1" x14ac:dyDescent="0.15">
      <c r="A102" s="31"/>
      <c r="B102" s="32"/>
      <c r="C102" s="33"/>
      <c r="D102" s="33"/>
      <c r="E102" s="33" t="s">
        <v>19</v>
      </c>
      <c r="F102" s="33"/>
      <c r="G102" s="33" t="s">
        <v>249</v>
      </c>
      <c r="H102" s="34"/>
      <c r="I102" s="34">
        <v>1216.97</v>
      </c>
      <c r="J102" s="34"/>
    </row>
    <row r="103" spans="1:10" s="29" customFormat="1" x14ac:dyDescent="0.15">
      <c r="A103" s="31"/>
      <c r="B103" s="32"/>
      <c r="C103" s="33"/>
      <c r="D103" s="33"/>
      <c r="E103" s="33" t="s">
        <v>118</v>
      </c>
      <c r="F103" s="33"/>
      <c r="G103" s="33" t="s">
        <v>1020</v>
      </c>
      <c r="H103" s="34"/>
      <c r="I103" s="34">
        <v>400</v>
      </c>
      <c r="J103" s="34"/>
    </row>
    <row r="104" spans="1:10" s="29" customFormat="1" x14ac:dyDescent="0.15">
      <c r="A104" s="31"/>
      <c r="B104" s="32"/>
      <c r="C104" s="33"/>
      <c r="D104" s="33"/>
      <c r="E104" s="33" t="s">
        <v>384</v>
      </c>
      <c r="F104" s="33"/>
      <c r="G104" s="33" t="s">
        <v>385</v>
      </c>
      <c r="H104" s="34"/>
      <c r="I104" s="34">
        <v>202.7</v>
      </c>
      <c r="J104" s="34"/>
    </row>
    <row r="105" spans="1:10" s="29" customFormat="1" x14ac:dyDescent="0.15">
      <c r="A105" s="31"/>
      <c r="B105" s="32"/>
      <c r="C105" s="33"/>
      <c r="D105" s="33"/>
      <c r="E105" s="33" t="s">
        <v>360</v>
      </c>
      <c r="F105" s="33"/>
      <c r="G105" s="33" t="s">
        <v>1018</v>
      </c>
      <c r="H105" s="34"/>
      <c r="I105" s="34">
        <v>24</v>
      </c>
      <c r="J105" s="34"/>
    </row>
    <row r="106" spans="1:10" s="29" customFormat="1" x14ac:dyDescent="0.15">
      <c r="A106" s="31"/>
      <c r="B106" s="32"/>
      <c r="C106" s="33"/>
      <c r="D106" s="33"/>
      <c r="E106" s="33" t="s">
        <v>254</v>
      </c>
      <c r="F106" s="33"/>
      <c r="G106" s="33" t="s">
        <v>254</v>
      </c>
      <c r="H106" s="34"/>
      <c r="I106" s="34">
        <v>281.89999999999998</v>
      </c>
      <c r="J106" s="34"/>
    </row>
    <row r="107" spans="1:10" s="29" customFormat="1" x14ac:dyDescent="0.15">
      <c r="A107" s="31"/>
      <c r="B107" s="32"/>
      <c r="C107" s="33"/>
      <c r="D107" s="33"/>
      <c r="E107" s="33" t="s">
        <v>830</v>
      </c>
      <c r="F107" s="33"/>
      <c r="G107" s="33" t="s">
        <v>251</v>
      </c>
      <c r="H107" s="34"/>
      <c r="I107" s="11">
        <v>33</v>
      </c>
      <c r="J107" s="34"/>
    </row>
    <row r="108" spans="1:10" x14ac:dyDescent="0.15">
      <c r="A108" s="31">
        <v>42490</v>
      </c>
      <c r="B108" s="32">
        <v>155</v>
      </c>
      <c r="C108" s="33" t="s">
        <v>996</v>
      </c>
      <c r="D108" s="33" t="s">
        <v>997</v>
      </c>
      <c r="E108" s="33" t="s">
        <v>998</v>
      </c>
      <c r="F108" s="33" t="s">
        <v>20</v>
      </c>
      <c r="G108" s="33" t="s">
        <v>271</v>
      </c>
      <c r="H108" s="34"/>
      <c r="I108" s="34">
        <v>18790</v>
      </c>
      <c r="J108" s="34">
        <v>227642.68</v>
      </c>
    </row>
    <row r="109" spans="1:10" x14ac:dyDescent="0.15">
      <c r="A109" s="31">
        <v>42490</v>
      </c>
      <c r="B109" s="32">
        <v>155</v>
      </c>
      <c r="C109" s="33" t="s">
        <v>999</v>
      </c>
      <c r="D109" s="33" t="s">
        <v>1000</v>
      </c>
      <c r="E109" s="33" t="s">
        <v>1001</v>
      </c>
      <c r="F109" s="33" t="s">
        <v>20</v>
      </c>
      <c r="G109" s="33" t="s">
        <v>1027</v>
      </c>
      <c r="H109" s="34"/>
      <c r="I109" s="34">
        <v>1130</v>
      </c>
      <c r="J109" s="34">
        <v>226512.68</v>
      </c>
    </row>
    <row r="110" spans="1:10" x14ac:dyDescent="0.15">
      <c r="A110" s="31">
        <v>42490</v>
      </c>
      <c r="B110" s="32">
        <v>155</v>
      </c>
      <c r="C110" s="33" t="s">
        <v>1002</v>
      </c>
      <c r="D110" s="33" t="s">
        <v>1003</v>
      </c>
      <c r="E110" s="33" t="s">
        <v>1004</v>
      </c>
      <c r="F110" s="33" t="s">
        <v>20</v>
      </c>
      <c r="G110" s="33" t="s">
        <v>273</v>
      </c>
      <c r="H110" s="34"/>
      <c r="I110" s="34">
        <v>3854.9</v>
      </c>
      <c r="J110" s="34">
        <v>222657.78</v>
      </c>
    </row>
    <row r="111" spans="1:10" x14ac:dyDescent="0.15">
      <c r="A111" s="31">
        <v>42490</v>
      </c>
      <c r="B111" s="32">
        <v>156</v>
      </c>
      <c r="C111" s="33" t="s">
        <v>1005</v>
      </c>
      <c r="D111" s="33" t="s">
        <v>20</v>
      </c>
      <c r="E111" s="33" t="s">
        <v>1006</v>
      </c>
      <c r="F111" s="33" t="s">
        <v>20</v>
      </c>
      <c r="G111" s="33" t="s">
        <v>251</v>
      </c>
      <c r="H111" s="34"/>
      <c r="I111" s="11">
        <v>11.9</v>
      </c>
      <c r="J111" s="34">
        <v>222645.88</v>
      </c>
    </row>
    <row r="112" spans="1:10" x14ac:dyDescent="0.15">
      <c r="A112" s="31">
        <v>42490</v>
      </c>
      <c r="B112" s="32">
        <v>156</v>
      </c>
      <c r="C112" s="33" t="s">
        <v>1007</v>
      </c>
      <c r="D112" s="33" t="s">
        <v>20</v>
      </c>
      <c r="E112" s="33" t="s">
        <v>1008</v>
      </c>
      <c r="F112" s="33" t="s">
        <v>20</v>
      </c>
      <c r="G112" s="33" t="s">
        <v>251</v>
      </c>
      <c r="H112" s="34"/>
      <c r="I112" s="11">
        <v>2.83</v>
      </c>
      <c r="J112" s="34">
        <v>222643.05</v>
      </c>
    </row>
    <row r="113" spans="1:10" x14ac:dyDescent="0.15">
      <c r="A113" s="35">
        <v>42490</v>
      </c>
      <c r="B113" s="37">
        <v>152</v>
      </c>
      <c r="C113" s="38" t="s">
        <v>1009</v>
      </c>
      <c r="D113" s="38" t="s">
        <v>228</v>
      </c>
      <c r="E113" s="38" t="s">
        <v>1010</v>
      </c>
      <c r="F113" s="38" t="s">
        <v>20</v>
      </c>
      <c r="G113" s="38" t="s">
        <v>254</v>
      </c>
      <c r="H113" s="40">
        <v>500</v>
      </c>
      <c r="I113" s="40">
        <v>-500</v>
      </c>
      <c r="J113" s="40">
        <v>223143.05</v>
      </c>
    </row>
    <row r="114" spans="1:10" ht="12" thickBot="1" x14ac:dyDescent="0.2">
      <c r="A114" s="36"/>
      <c r="B114" s="29"/>
      <c r="C114" s="29"/>
      <c r="D114" s="29"/>
      <c r="E114" s="29"/>
      <c r="F114" s="29"/>
      <c r="G114" s="29"/>
      <c r="H114" s="39">
        <v>1022879.16</v>
      </c>
      <c r="I114" s="39">
        <v>1027603.06</v>
      </c>
      <c r="J114" s="29"/>
    </row>
    <row r="115" spans="1:10" ht="12" thickTop="1" x14ac:dyDescent="0.15">
      <c r="A115" s="29"/>
      <c r="B115" s="29"/>
      <c r="C115" s="29"/>
      <c r="D115" s="29"/>
      <c r="E115" s="29"/>
      <c r="F115" s="29"/>
      <c r="G115" s="29"/>
      <c r="H115" s="29"/>
      <c r="J115" s="29"/>
    </row>
    <row r="117" spans="1:10" x14ac:dyDescent="0.15">
      <c r="I117" s="11">
        <f>SUBTOTAL(9,I5:I113)</f>
        <v>1013228.8999999998</v>
      </c>
    </row>
  </sheetData>
  <autoFilter ref="A4:J114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I161" sqref="I161"/>
    </sheetView>
  </sheetViews>
  <sheetFormatPr defaultRowHeight="11.25" x14ac:dyDescent="0.15"/>
  <cols>
    <col min="1" max="1" width="10.125" style="29" bestFit="1" customWidth="1"/>
    <col min="2" max="2" width="5.25" style="29" bestFit="1" customWidth="1"/>
    <col min="3" max="3" width="9.75" style="29" bestFit="1" customWidth="1"/>
    <col min="4" max="4" width="10.625" style="29" bestFit="1" customWidth="1"/>
    <col min="5" max="5" width="39.75" style="29" bestFit="1" customWidth="1"/>
    <col min="6" max="6" width="39.125" style="29" bestFit="1" customWidth="1"/>
    <col min="7" max="7" width="11.5" style="29" customWidth="1"/>
    <col min="8" max="8" width="12.625" style="29" customWidth="1"/>
    <col min="9" max="9" width="12.625" style="11" customWidth="1"/>
    <col min="10" max="10" width="12.625" style="29" customWidth="1"/>
    <col min="11" max="16384" width="9" style="29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20.100000000000001" customHeight="1" x14ac:dyDescent="0.15">
      <c r="A2" s="112" t="s">
        <v>1029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23.1" customHeight="1" thickBot="1" x14ac:dyDescent="0.2">
      <c r="A4" s="3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/>
      <c r="H4" s="30" t="s">
        <v>9</v>
      </c>
      <c r="I4" s="10" t="s">
        <v>10</v>
      </c>
      <c r="J4" s="30" t="s">
        <v>11</v>
      </c>
    </row>
    <row r="5" spans="1:10" ht="12" thickTop="1" x14ac:dyDescent="0.15">
      <c r="A5" s="31"/>
      <c r="B5" s="32"/>
      <c r="C5" s="33"/>
      <c r="D5" s="33"/>
      <c r="E5" s="33" t="s">
        <v>12</v>
      </c>
      <c r="F5" s="33"/>
      <c r="G5" s="33"/>
      <c r="H5" s="34"/>
      <c r="I5" s="34"/>
      <c r="J5" s="34">
        <v>223143.05</v>
      </c>
    </row>
    <row r="6" spans="1:10" x14ac:dyDescent="0.15">
      <c r="A6" s="31">
        <v>42492</v>
      </c>
      <c r="B6" s="32">
        <v>161</v>
      </c>
      <c r="C6" s="33" t="s">
        <v>1030</v>
      </c>
      <c r="D6" s="33" t="s">
        <v>1031</v>
      </c>
      <c r="E6" s="33" t="s">
        <v>15</v>
      </c>
      <c r="F6" s="33" t="s">
        <v>16</v>
      </c>
      <c r="G6" s="33" t="s">
        <v>285</v>
      </c>
      <c r="H6" s="34"/>
      <c r="I6" s="34">
        <v>10667.84</v>
      </c>
      <c r="J6" s="34">
        <v>212475.21</v>
      </c>
    </row>
    <row r="7" spans="1:10" x14ac:dyDescent="0.15">
      <c r="A7" s="31">
        <v>42493</v>
      </c>
      <c r="B7" s="32">
        <v>166</v>
      </c>
      <c r="C7" s="33" t="s">
        <v>1032</v>
      </c>
      <c r="D7" s="33" t="s">
        <v>20</v>
      </c>
      <c r="E7" s="33" t="s">
        <v>1033</v>
      </c>
      <c r="F7" s="33" t="s">
        <v>1034</v>
      </c>
      <c r="G7" s="33" t="s">
        <v>266</v>
      </c>
      <c r="H7" s="34"/>
      <c r="I7" s="34">
        <v>100000</v>
      </c>
      <c r="J7" s="34">
        <v>112475.21</v>
      </c>
    </row>
    <row r="8" spans="1:10" x14ac:dyDescent="0.15">
      <c r="A8" s="31">
        <v>42494</v>
      </c>
      <c r="B8" s="32">
        <v>161</v>
      </c>
      <c r="C8" s="33" t="s">
        <v>1035</v>
      </c>
      <c r="D8" s="33" t="s">
        <v>1036</v>
      </c>
      <c r="E8" s="33" t="s">
        <v>19</v>
      </c>
      <c r="F8" s="33" t="s">
        <v>20</v>
      </c>
      <c r="G8" s="33" t="s">
        <v>249</v>
      </c>
      <c r="H8" s="34"/>
      <c r="I8" s="34">
        <v>170</v>
      </c>
      <c r="J8" s="34">
        <v>112305.21</v>
      </c>
    </row>
    <row r="9" spans="1:10" x14ac:dyDescent="0.15">
      <c r="A9" s="31">
        <v>42494</v>
      </c>
      <c r="B9" s="32">
        <v>161</v>
      </c>
      <c r="C9" s="33" t="s">
        <v>1037</v>
      </c>
      <c r="D9" s="33" t="s">
        <v>1038</v>
      </c>
      <c r="E9" s="33" t="s">
        <v>23</v>
      </c>
      <c r="F9" s="33" t="s">
        <v>20</v>
      </c>
      <c r="G9" s="33" t="s">
        <v>250</v>
      </c>
      <c r="H9" s="34"/>
      <c r="I9" s="34">
        <v>90</v>
      </c>
      <c r="J9" s="34">
        <v>112215.21</v>
      </c>
    </row>
    <row r="10" spans="1:10" x14ac:dyDescent="0.15">
      <c r="A10" s="31">
        <v>42494</v>
      </c>
      <c r="B10" s="32">
        <v>161</v>
      </c>
      <c r="C10" s="33" t="s">
        <v>1039</v>
      </c>
      <c r="D10" s="33" t="s">
        <v>1040</v>
      </c>
      <c r="E10" s="33" t="s">
        <v>290</v>
      </c>
      <c r="F10" s="33" t="s">
        <v>20</v>
      </c>
      <c r="G10" s="33" t="s">
        <v>291</v>
      </c>
      <c r="H10" s="34"/>
      <c r="I10" s="34">
        <v>2500</v>
      </c>
      <c r="J10" s="34">
        <v>109715.21</v>
      </c>
    </row>
    <row r="11" spans="1:10" x14ac:dyDescent="0.15">
      <c r="A11" s="31">
        <v>42494</v>
      </c>
      <c r="B11" s="32">
        <v>162</v>
      </c>
      <c r="C11" s="33" t="s">
        <v>1041</v>
      </c>
      <c r="D11" s="33" t="s">
        <v>670</v>
      </c>
      <c r="E11" s="33" t="s">
        <v>707</v>
      </c>
      <c r="F11" s="33" t="s">
        <v>20</v>
      </c>
      <c r="G11" s="33" t="s">
        <v>1317</v>
      </c>
      <c r="H11" s="34">
        <v>2000</v>
      </c>
      <c r="I11" s="34">
        <v>-2000</v>
      </c>
      <c r="J11" s="34">
        <v>111715.21</v>
      </c>
    </row>
    <row r="12" spans="1:10" x14ac:dyDescent="0.15">
      <c r="A12" s="31">
        <v>42503</v>
      </c>
      <c r="B12" s="32">
        <v>161</v>
      </c>
      <c r="C12" s="33" t="s">
        <v>1042</v>
      </c>
      <c r="D12" s="33" t="s">
        <v>1043</v>
      </c>
      <c r="E12" s="33" t="s">
        <v>352</v>
      </c>
      <c r="F12" s="33" t="s">
        <v>20</v>
      </c>
      <c r="G12" s="33" t="s">
        <v>353</v>
      </c>
      <c r="H12" s="34"/>
      <c r="I12" s="11">
        <v>380</v>
      </c>
      <c r="J12" s="34">
        <v>111335.21</v>
      </c>
    </row>
    <row r="13" spans="1:10" x14ac:dyDescent="0.15">
      <c r="A13" s="31">
        <v>42503</v>
      </c>
      <c r="B13" s="32">
        <v>161</v>
      </c>
      <c r="C13" s="33" t="s">
        <v>1044</v>
      </c>
      <c r="D13" s="33" t="s">
        <v>1045</v>
      </c>
      <c r="E13" s="33" t="s">
        <v>352</v>
      </c>
      <c r="F13" s="33" t="s">
        <v>20</v>
      </c>
      <c r="G13" s="33" t="s">
        <v>353</v>
      </c>
      <c r="H13" s="34"/>
      <c r="I13" s="11">
        <v>720.8</v>
      </c>
      <c r="J13" s="34">
        <v>110614.41</v>
      </c>
    </row>
    <row r="14" spans="1:10" x14ac:dyDescent="0.15">
      <c r="A14" s="31">
        <v>42503</v>
      </c>
      <c r="B14" s="32">
        <v>161</v>
      </c>
      <c r="C14" s="33" t="s">
        <v>1046</v>
      </c>
      <c r="D14" s="33" t="s">
        <v>1047</v>
      </c>
      <c r="E14" s="33" t="s">
        <v>145</v>
      </c>
      <c r="F14" s="33" t="s">
        <v>20</v>
      </c>
      <c r="G14" s="33" t="s">
        <v>255</v>
      </c>
      <c r="H14" s="34"/>
      <c r="I14" s="34">
        <v>1537</v>
      </c>
      <c r="J14" s="34">
        <v>109077.41</v>
      </c>
    </row>
    <row r="15" spans="1:10" x14ac:dyDescent="0.15">
      <c r="A15" s="31">
        <v>42503</v>
      </c>
      <c r="B15" s="32">
        <v>161</v>
      </c>
      <c r="C15" s="33" t="s">
        <v>1048</v>
      </c>
      <c r="D15" s="33" t="s">
        <v>1049</v>
      </c>
      <c r="E15" s="33" t="s">
        <v>1050</v>
      </c>
      <c r="F15" s="33" t="s">
        <v>20</v>
      </c>
      <c r="G15" s="33" t="s">
        <v>1318</v>
      </c>
      <c r="H15" s="34"/>
      <c r="I15" s="34">
        <v>4264</v>
      </c>
      <c r="J15" s="34">
        <v>104813.41</v>
      </c>
    </row>
    <row r="16" spans="1:10" x14ac:dyDescent="0.15">
      <c r="A16" s="31">
        <v>42503</v>
      </c>
      <c r="B16" s="32">
        <v>161</v>
      </c>
      <c r="C16" s="33" t="s">
        <v>1051</v>
      </c>
      <c r="D16" s="33" t="s">
        <v>1052</v>
      </c>
      <c r="E16" s="33" t="s">
        <v>219</v>
      </c>
      <c r="F16" s="33" t="s">
        <v>20</v>
      </c>
      <c r="G16" s="33" t="s">
        <v>1318</v>
      </c>
      <c r="H16" s="34"/>
      <c r="I16" s="34">
        <v>1220</v>
      </c>
      <c r="J16" s="34">
        <v>103593.41</v>
      </c>
    </row>
    <row r="17" spans="1:10" x14ac:dyDescent="0.15">
      <c r="A17" s="31">
        <v>42503</v>
      </c>
      <c r="B17" s="32">
        <v>161</v>
      </c>
      <c r="C17" s="33" t="s">
        <v>1053</v>
      </c>
      <c r="D17" s="33" t="s">
        <v>1054</v>
      </c>
      <c r="E17" s="33" t="s">
        <v>436</v>
      </c>
      <c r="F17" s="33" t="s">
        <v>20</v>
      </c>
      <c r="G17" s="33" t="s">
        <v>1319</v>
      </c>
      <c r="H17" s="34"/>
      <c r="I17" s="34">
        <v>8395.2000000000007</v>
      </c>
      <c r="J17" s="34">
        <v>95198.21</v>
      </c>
    </row>
    <row r="18" spans="1:10" x14ac:dyDescent="0.15">
      <c r="A18" s="31">
        <v>42503</v>
      </c>
      <c r="B18" s="32">
        <v>161</v>
      </c>
      <c r="C18" s="33" t="s">
        <v>1055</v>
      </c>
      <c r="D18" s="33" t="s">
        <v>1056</v>
      </c>
      <c r="E18" s="33" t="s">
        <v>631</v>
      </c>
      <c r="F18" s="33" t="s">
        <v>20</v>
      </c>
      <c r="G18" s="33" t="s">
        <v>1317</v>
      </c>
      <c r="H18" s="34"/>
      <c r="I18" s="34">
        <v>5027.51</v>
      </c>
      <c r="J18" s="34">
        <v>90170.7</v>
      </c>
    </row>
    <row r="19" spans="1:10" x14ac:dyDescent="0.15">
      <c r="A19" s="31">
        <v>42503</v>
      </c>
      <c r="B19" s="32">
        <v>161</v>
      </c>
      <c r="C19" s="33" t="s">
        <v>1057</v>
      </c>
      <c r="D19" s="33" t="s">
        <v>1058</v>
      </c>
      <c r="E19" s="33" t="s">
        <v>356</v>
      </c>
      <c r="F19" s="33" t="s">
        <v>20</v>
      </c>
      <c r="G19" s="33" t="s">
        <v>789</v>
      </c>
      <c r="H19" s="34"/>
      <c r="I19" s="34">
        <v>952.07</v>
      </c>
      <c r="J19" s="34">
        <v>89218.63</v>
      </c>
    </row>
    <row r="20" spans="1:10" x14ac:dyDescent="0.15">
      <c r="A20" s="31">
        <v>42503</v>
      </c>
      <c r="B20" s="32">
        <v>161</v>
      </c>
      <c r="C20" s="33" t="s">
        <v>1059</v>
      </c>
      <c r="D20" s="33" t="s">
        <v>1060</v>
      </c>
      <c r="E20" s="33" t="s">
        <v>1061</v>
      </c>
      <c r="F20" s="33" t="s">
        <v>20</v>
      </c>
      <c r="G20" s="33" t="s">
        <v>1320</v>
      </c>
      <c r="H20" s="34"/>
      <c r="I20" s="11">
        <v>411.67</v>
      </c>
      <c r="J20" s="34">
        <v>88806.96</v>
      </c>
    </row>
    <row r="21" spans="1:10" x14ac:dyDescent="0.15">
      <c r="A21" s="31">
        <v>42503</v>
      </c>
      <c r="B21" s="32">
        <v>161</v>
      </c>
      <c r="C21" s="33" t="s">
        <v>1062</v>
      </c>
      <c r="D21" s="33" t="s">
        <v>1063</v>
      </c>
      <c r="E21" s="33" t="s">
        <v>1050</v>
      </c>
      <c r="F21" s="33" t="s">
        <v>20</v>
      </c>
      <c r="G21" s="33" t="s">
        <v>1318</v>
      </c>
      <c r="H21" s="34"/>
      <c r="I21" s="34">
        <v>3021.8</v>
      </c>
      <c r="J21" s="34">
        <v>85785.16</v>
      </c>
    </row>
    <row r="22" spans="1:10" x14ac:dyDescent="0.15">
      <c r="A22" s="31">
        <v>42503</v>
      </c>
      <c r="B22" s="32">
        <v>161</v>
      </c>
      <c r="C22" s="33" t="s">
        <v>1064</v>
      </c>
      <c r="D22" s="33" t="s">
        <v>1065</v>
      </c>
      <c r="E22" s="33" t="s">
        <v>542</v>
      </c>
      <c r="F22" s="33" t="s">
        <v>20</v>
      </c>
      <c r="G22" s="33" t="s">
        <v>1321</v>
      </c>
      <c r="H22" s="34"/>
      <c r="I22" s="34">
        <v>2200</v>
      </c>
      <c r="J22" s="34">
        <v>83585.16</v>
      </c>
    </row>
    <row r="23" spans="1:10" x14ac:dyDescent="0.15">
      <c r="A23" s="31">
        <v>42503</v>
      </c>
      <c r="B23" s="32">
        <v>161</v>
      </c>
      <c r="C23" s="33" t="s">
        <v>1066</v>
      </c>
      <c r="D23" s="33" t="s">
        <v>1067</v>
      </c>
      <c r="E23" s="33" t="s">
        <v>1068</v>
      </c>
      <c r="F23" s="33" t="s">
        <v>20</v>
      </c>
      <c r="G23" s="33" t="s">
        <v>1322</v>
      </c>
      <c r="H23" s="34"/>
      <c r="I23" s="34">
        <v>90</v>
      </c>
      <c r="J23" s="34">
        <v>83495.16</v>
      </c>
    </row>
    <row r="24" spans="1:10" x14ac:dyDescent="0.15">
      <c r="A24" s="31">
        <v>42503</v>
      </c>
      <c r="B24" s="32">
        <v>161</v>
      </c>
      <c r="C24" s="33" t="s">
        <v>1069</v>
      </c>
      <c r="D24" s="33" t="s">
        <v>1070</v>
      </c>
      <c r="E24" s="33" t="s">
        <v>60</v>
      </c>
      <c r="F24" s="33" t="s">
        <v>20</v>
      </c>
      <c r="G24" s="33" t="s">
        <v>1318</v>
      </c>
      <c r="H24" s="34"/>
      <c r="I24" s="34">
        <v>720</v>
      </c>
      <c r="J24" s="34">
        <v>82775.16</v>
      </c>
    </row>
    <row r="25" spans="1:10" x14ac:dyDescent="0.15">
      <c r="A25" s="31">
        <v>42503</v>
      </c>
      <c r="B25" s="32">
        <v>161</v>
      </c>
      <c r="C25" s="33" t="s">
        <v>1071</v>
      </c>
      <c r="D25" s="33" t="s">
        <v>1072</v>
      </c>
      <c r="E25" s="33" t="s">
        <v>148</v>
      </c>
      <c r="F25" s="33" t="s">
        <v>1073</v>
      </c>
      <c r="G25" s="33" t="s">
        <v>1318</v>
      </c>
      <c r="H25" s="34"/>
      <c r="I25" s="34">
        <v>1160</v>
      </c>
      <c r="J25" s="34">
        <v>81615.16</v>
      </c>
    </row>
    <row r="26" spans="1:10" x14ac:dyDescent="0.15">
      <c r="A26" s="31">
        <v>42503</v>
      </c>
      <c r="B26" s="32">
        <v>161</v>
      </c>
      <c r="C26" s="33" t="s">
        <v>1074</v>
      </c>
      <c r="D26" s="33" t="s">
        <v>1075</v>
      </c>
      <c r="E26" s="33" t="s">
        <v>542</v>
      </c>
      <c r="F26" s="33" t="s">
        <v>20</v>
      </c>
      <c r="G26" s="33" t="s">
        <v>1321</v>
      </c>
      <c r="H26" s="34"/>
      <c r="I26" s="34">
        <v>1342.45</v>
      </c>
      <c r="J26" s="34">
        <v>80272.710000000006</v>
      </c>
    </row>
    <row r="27" spans="1:10" x14ac:dyDescent="0.15">
      <c r="A27" s="31">
        <v>42503</v>
      </c>
      <c r="B27" s="32">
        <v>161</v>
      </c>
      <c r="C27" s="33" t="s">
        <v>1076</v>
      </c>
      <c r="D27" s="33" t="s">
        <v>1077</v>
      </c>
      <c r="E27" s="33" t="s">
        <v>959</v>
      </c>
      <c r="F27" s="33" t="s">
        <v>1078</v>
      </c>
      <c r="G27" s="33" t="s">
        <v>1317</v>
      </c>
      <c r="H27" s="34"/>
      <c r="I27" s="34">
        <v>5297.23</v>
      </c>
      <c r="J27" s="34">
        <v>74975.48</v>
      </c>
    </row>
    <row r="28" spans="1:10" x14ac:dyDescent="0.15">
      <c r="A28" s="31">
        <v>42503</v>
      </c>
      <c r="B28" s="32">
        <v>161</v>
      </c>
      <c r="C28" s="33" t="s">
        <v>1079</v>
      </c>
      <c r="D28" s="33" t="s">
        <v>1080</v>
      </c>
      <c r="E28" s="33" t="s">
        <v>209</v>
      </c>
      <c r="F28" s="33" t="s">
        <v>20</v>
      </c>
      <c r="G28" s="33" t="s">
        <v>267</v>
      </c>
      <c r="H28" s="34"/>
      <c r="I28" s="34">
        <v>572.4</v>
      </c>
      <c r="J28" s="34">
        <v>74403.08</v>
      </c>
    </row>
    <row r="29" spans="1:10" x14ac:dyDescent="0.15">
      <c r="A29" s="31">
        <v>42503</v>
      </c>
      <c r="B29" s="32">
        <v>161</v>
      </c>
      <c r="C29" s="33" t="s">
        <v>1081</v>
      </c>
      <c r="D29" s="33" t="s">
        <v>1082</v>
      </c>
      <c r="E29" s="33" t="s">
        <v>1083</v>
      </c>
      <c r="F29" s="33" t="s">
        <v>20</v>
      </c>
      <c r="G29" s="33" t="s">
        <v>1323</v>
      </c>
      <c r="H29" s="34"/>
      <c r="I29" s="34">
        <v>385.6</v>
      </c>
      <c r="J29" s="34">
        <v>74017.48</v>
      </c>
    </row>
    <row r="30" spans="1:10" x14ac:dyDescent="0.15">
      <c r="A30" s="31">
        <v>42503</v>
      </c>
      <c r="B30" s="32">
        <v>161</v>
      </c>
      <c r="C30" s="33" t="s">
        <v>1084</v>
      </c>
      <c r="D30" s="33" t="s">
        <v>1085</v>
      </c>
      <c r="E30" s="33" t="s">
        <v>113</v>
      </c>
      <c r="F30" s="33" t="s">
        <v>20</v>
      </c>
      <c r="G30" s="33" t="s">
        <v>261</v>
      </c>
      <c r="H30" s="34"/>
      <c r="I30" s="34">
        <v>4000</v>
      </c>
      <c r="J30" s="34">
        <v>70017.48</v>
      </c>
    </row>
    <row r="31" spans="1:10" x14ac:dyDescent="0.15">
      <c r="A31" s="31">
        <v>42503</v>
      </c>
      <c r="B31" s="32">
        <v>161</v>
      </c>
      <c r="C31" s="33" t="s">
        <v>1086</v>
      </c>
      <c r="D31" s="33" t="s">
        <v>1087</v>
      </c>
      <c r="E31" s="33" t="s">
        <v>60</v>
      </c>
      <c r="F31" s="33" t="s">
        <v>20</v>
      </c>
      <c r="G31" s="33" t="s">
        <v>1318</v>
      </c>
      <c r="H31" s="34"/>
      <c r="I31" s="34">
        <v>742</v>
      </c>
      <c r="J31" s="34">
        <v>69275.48</v>
      </c>
    </row>
    <row r="32" spans="1:10" x14ac:dyDescent="0.15">
      <c r="A32" s="31">
        <v>42503</v>
      </c>
      <c r="B32" s="32">
        <v>161</v>
      </c>
      <c r="C32" s="33" t="s">
        <v>1088</v>
      </c>
      <c r="D32" s="33" t="s">
        <v>1089</v>
      </c>
      <c r="E32" s="33" t="s">
        <v>1090</v>
      </c>
      <c r="F32" s="33" t="s">
        <v>20</v>
      </c>
      <c r="G32" s="33" t="s">
        <v>813</v>
      </c>
      <c r="H32" s="34"/>
      <c r="I32" s="34">
        <v>352.1</v>
      </c>
      <c r="J32" s="34">
        <v>68923.38</v>
      </c>
    </row>
    <row r="33" spans="1:10" x14ac:dyDescent="0.15">
      <c r="A33" s="31">
        <v>42503</v>
      </c>
      <c r="B33" s="32">
        <v>161</v>
      </c>
      <c r="C33" s="33" t="s">
        <v>1091</v>
      </c>
      <c r="D33" s="33" t="s">
        <v>1092</v>
      </c>
      <c r="E33" s="33" t="s">
        <v>121</v>
      </c>
      <c r="G33" s="33" t="s">
        <v>1324</v>
      </c>
      <c r="H33" s="34"/>
      <c r="I33" s="34">
        <f>540+32.4+2900+174</f>
        <v>3646.4</v>
      </c>
      <c r="J33" s="34">
        <v>63527.98</v>
      </c>
    </row>
    <row r="34" spans="1:10" x14ac:dyDescent="0.15">
      <c r="A34" s="31"/>
      <c r="B34" s="32"/>
      <c r="C34" s="33"/>
      <c r="D34" s="33"/>
      <c r="E34" s="33" t="s">
        <v>1330</v>
      </c>
      <c r="F34" s="33"/>
      <c r="G34" s="33" t="s">
        <v>1318</v>
      </c>
      <c r="H34" s="34"/>
      <c r="I34" s="34">
        <f>95.4</f>
        <v>95.4</v>
      </c>
      <c r="J34" s="34"/>
    </row>
    <row r="35" spans="1:10" x14ac:dyDescent="0.15">
      <c r="A35" s="31"/>
      <c r="B35" s="32"/>
      <c r="C35" s="33"/>
      <c r="D35" s="33"/>
      <c r="E35" s="33" t="s">
        <v>1331</v>
      </c>
      <c r="F35" s="33"/>
      <c r="G35" s="33" t="s">
        <v>255</v>
      </c>
      <c r="H35" s="34"/>
      <c r="I35" s="34">
        <f>1560+93.6</f>
        <v>1653.6</v>
      </c>
      <c r="J35" s="34"/>
    </row>
    <row r="36" spans="1:10" x14ac:dyDescent="0.15">
      <c r="A36" s="31">
        <v>42503</v>
      </c>
      <c r="B36" s="32">
        <v>161</v>
      </c>
      <c r="C36" s="33" t="s">
        <v>1093</v>
      </c>
      <c r="D36" s="33" t="s">
        <v>1094</v>
      </c>
      <c r="E36" s="33" t="s">
        <v>118</v>
      </c>
      <c r="F36" s="33" t="s">
        <v>20</v>
      </c>
      <c r="G36" s="33" t="s">
        <v>1020</v>
      </c>
      <c r="H36" s="34"/>
      <c r="I36" s="34">
        <v>1270.94</v>
      </c>
      <c r="J36" s="34">
        <v>62257.04</v>
      </c>
    </row>
    <row r="37" spans="1:10" x14ac:dyDescent="0.15">
      <c r="A37" s="31">
        <v>42503</v>
      </c>
      <c r="B37" s="32">
        <v>161</v>
      </c>
      <c r="C37" s="33" t="s">
        <v>1095</v>
      </c>
      <c r="D37" s="33" t="s">
        <v>1096</v>
      </c>
      <c r="E37" s="33" t="s">
        <v>60</v>
      </c>
      <c r="F37" s="33" t="s">
        <v>20</v>
      </c>
      <c r="G37" s="33" t="s">
        <v>1318</v>
      </c>
      <c r="H37" s="34"/>
      <c r="I37" s="34">
        <v>3000</v>
      </c>
      <c r="J37" s="34">
        <v>59257.04</v>
      </c>
    </row>
    <row r="38" spans="1:10" x14ac:dyDescent="0.15">
      <c r="A38" s="31">
        <v>42503</v>
      </c>
      <c r="B38" s="32">
        <v>161</v>
      </c>
      <c r="C38" s="33" t="s">
        <v>1097</v>
      </c>
      <c r="D38" s="33" t="s">
        <v>1098</v>
      </c>
      <c r="E38" s="33" t="s">
        <v>675</v>
      </c>
      <c r="F38" s="33" t="s">
        <v>20</v>
      </c>
      <c r="G38" s="33" t="s">
        <v>1317</v>
      </c>
      <c r="H38" s="34"/>
      <c r="I38" s="34">
        <v>3112.38</v>
      </c>
      <c r="J38" s="34">
        <v>56144.66</v>
      </c>
    </row>
    <row r="39" spans="1:10" x14ac:dyDescent="0.15">
      <c r="A39" s="31">
        <v>42503</v>
      </c>
      <c r="B39" s="32">
        <v>161</v>
      </c>
      <c r="C39" s="33" t="s">
        <v>1099</v>
      </c>
      <c r="D39" s="33" t="s">
        <v>1100</v>
      </c>
      <c r="E39" s="33" t="s">
        <v>465</v>
      </c>
      <c r="F39" s="33" t="s">
        <v>20</v>
      </c>
      <c r="G39" s="33" t="s">
        <v>268</v>
      </c>
      <c r="H39" s="34"/>
      <c r="I39" s="34">
        <v>2655</v>
      </c>
      <c r="J39" s="34">
        <v>53489.66</v>
      </c>
    </row>
    <row r="40" spans="1:10" x14ac:dyDescent="0.15">
      <c r="A40" s="31">
        <v>42503</v>
      </c>
      <c r="B40" s="32">
        <v>161</v>
      </c>
      <c r="C40" s="33" t="s">
        <v>1101</v>
      </c>
      <c r="D40" s="33" t="s">
        <v>1102</v>
      </c>
      <c r="E40" s="33" t="s">
        <v>1050</v>
      </c>
      <c r="F40" s="33" t="s">
        <v>20</v>
      </c>
      <c r="G40" s="33" t="s">
        <v>1318</v>
      </c>
      <c r="H40" s="34"/>
      <c r="I40" s="34">
        <v>1152.2</v>
      </c>
      <c r="J40" s="34">
        <v>52337.46</v>
      </c>
    </row>
    <row r="41" spans="1:10" x14ac:dyDescent="0.15">
      <c r="A41" s="31">
        <v>42503</v>
      </c>
      <c r="B41" s="32">
        <v>161</v>
      </c>
      <c r="C41" s="33" t="s">
        <v>1103</v>
      </c>
      <c r="D41" s="33" t="s">
        <v>1104</v>
      </c>
      <c r="E41" s="33" t="s">
        <v>118</v>
      </c>
      <c r="F41" s="33" t="s">
        <v>20</v>
      </c>
      <c r="G41" s="33" t="s">
        <v>1020</v>
      </c>
      <c r="H41" s="34"/>
      <c r="I41" s="34">
        <v>528.35</v>
      </c>
      <c r="J41" s="34">
        <v>51809.11</v>
      </c>
    </row>
    <row r="42" spans="1:10" x14ac:dyDescent="0.15">
      <c r="A42" s="31">
        <v>42503</v>
      </c>
      <c r="B42" s="32">
        <v>161</v>
      </c>
      <c r="C42" s="33" t="s">
        <v>1105</v>
      </c>
      <c r="D42" s="33" t="s">
        <v>1106</v>
      </c>
      <c r="E42" s="33" t="s">
        <v>139</v>
      </c>
      <c r="F42" s="33" t="s">
        <v>20</v>
      </c>
      <c r="G42" s="33" t="s">
        <v>265</v>
      </c>
      <c r="H42" s="34"/>
      <c r="I42" s="34">
        <v>978.1</v>
      </c>
      <c r="J42" s="34">
        <v>50831.01</v>
      </c>
    </row>
    <row r="43" spans="1:10" x14ac:dyDescent="0.15">
      <c r="A43" s="31">
        <v>42503</v>
      </c>
      <c r="B43" s="32">
        <v>161</v>
      </c>
      <c r="C43" s="33" t="s">
        <v>1107</v>
      </c>
      <c r="D43" s="33" t="s">
        <v>1108</v>
      </c>
      <c r="E43" s="33" t="s">
        <v>142</v>
      </c>
      <c r="F43" s="33" t="s">
        <v>20</v>
      </c>
      <c r="G43" s="33" t="s">
        <v>265</v>
      </c>
      <c r="H43" s="34"/>
      <c r="I43" s="34">
        <v>1656.4</v>
      </c>
      <c r="J43" s="34">
        <v>49174.61</v>
      </c>
    </row>
    <row r="44" spans="1:10" x14ac:dyDescent="0.15">
      <c r="A44" s="31">
        <v>42503</v>
      </c>
      <c r="B44" s="32">
        <v>161</v>
      </c>
      <c r="C44" s="33" t="s">
        <v>1109</v>
      </c>
      <c r="D44" s="33" t="s">
        <v>1110</v>
      </c>
      <c r="E44" s="33" t="s">
        <v>142</v>
      </c>
      <c r="F44" s="33" t="s">
        <v>20</v>
      </c>
      <c r="G44" s="33" t="s">
        <v>265</v>
      </c>
      <c r="H44" s="34"/>
      <c r="I44" s="34">
        <v>553.9</v>
      </c>
      <c r="J44" s="34">
        <v>48620.71</v>
      </c>
    </row>
    <row r="45" spans="1:10" x14ac:dyDescent="0.15">
      <c r="A45" s="31">
        <v>42503</v>
      </c>
      <c r="B45" s="32">
        <v>161</v>
      </c>
      <c r="C45" s="33" t="s">
        <v>1111</v>
      </c>
      <c r="D45" s="33" t="s">
        <v>1112</v>
      </c>
      <c r="E45" s="33" t="s">
        <v>142</v>
      </c>
      <c r="F45" s="33" t="s">
        <v>20</v>
      </c>
      <c r="G45" s="33" t="s">
        <v>265</v>
      </c>
      <c r="H45" s="34"/>
      <c r="I45" s="34">
        <v>14</v>
      </c>
      <c r="J45" s="34">
        <v>48606.71</v>
      </c>
    </row>
    <row r="46" spans="1:10" x14ac:dyDescent="0.15">
      <c r="A46" s="31">
        <v>42503</v>
      </c>
      <c r="B46" s="32">
        <v>161</v>
      </c>
      <c r="C46" s="33" t="s">
        <v>1113</v>
      </c>
      <c r="D46" s="33" t="s">
        <v>1114</v>
      </c>
      <c r="E46" s="33" t="s">
        <v>384</v>
      </c>
      <c r="F46" s="33" t="s">
        <v>20</v>
      </c>
      <c r="G46" s="33" t="s">
        <v>385</v>
      </c>
      <c r="H46" s="34"/>
      <c r="I46" s="34">
        <v>149.88</v>
      </c>
      <c r="J46" s="34">
        <v>48456.83</v>
      </c>
    </row>
    <row r="47" spans="1:10" x14ac:dyDescent="0.15">
      <c r="A47" s="31">
        <v>42503</v>
      </c>
      <c r="B47" s="32">
        <v>161</v>
      </c>
      <c r="C47" s="33" t="s">
        <v>1115</v>
      </c>
      <c r="D47" s="33" t="s">
        <v>1116</v>
      </c>
      <c r="E47" s="33" t="s">
        <v>219</v>
      </c>
      <c r="F47" s="33" t="s">
        <v>20</v>
      </c>
      <c r="G47" s="33" t="s">
        <v>1318</v>
      </c>
      <c r="H47" s="34"/>
      <c r="I47" s="34">
        <v>650</v>
      </c>
      <c r="J47" s="34">
        <v>47806.83</v>
      </c>
    </row>
    <row r="48" spans="1:10" x14ac:dyDescent="0.15">
      <c r="A48" s="31">
        <v>42503</v>
      </c>
      <c r="B48" s="32">
        <v>161</v>
      </c>
      <c r="C48" s="33" t="s">
        <v>1117</v>
      </c>
      <c r="D48" s="33" t="s">
        <v>1118</v>
      </c>
      <c r="E48" s="33" t="s">
        <v>148</v>
      </c>
      <c r="F48" s="33" t="s">
        <v>20</v>
      </c>
      <c r="G48" s="33" t="s">
        <v>1318</v>
      </c>
      <c r="H48" s="34"/>
      <c r="I48" s="34">
        <v>810</v>
      </c>
      <c r="J48" s="34">
        <v>46996.83</v>
      </c>
    </row>
    <row r="49" spans="1:10" x14ac:dyDescent="0.15">
      <c r="A49" s="31">
        <v>42503</v>
      </c>
      <c r="B49" s="32">
        <v>161</v>
      </c>
      <c r="C49" s="33" t="s">
        <v>1119</v>
      </c>
      <c r="D49" s="33" t="s">
        <v>1120</v>
      </c>
      <c r="E49" s="33" t="s">
        <v>1121</v>
      </c>
      <c r="F49" s="33" t="s">
        <v>20</v>
      </c>
      <c r="G49" s="33" t="s">
        <v>1322</v>
      </c>
      <c r="H49" s="34"/>
      <c r="I49" s="34">
        <v>270</v>
      </c>
      <c r="J49" s="34">
        <v>46726.83</v>
      </c>
    </row>
    <row r="50" spans="1:10" x14ac:dyDescent="0.15">
      <c r="A50" s="31">
        <v>42503</v>
      </c>
      <c r="B50" s="32">
        <v>161</v>
      </c>
      <c r="C50" s="33" t="s">
        <v>1122</v>
      </c>
      <c r="D50" s="33" t="s">
        <v>1123</v>
      </c>
      <c r="E50" s="33" t="s">
        <v>1124</v>
      </c>
      <c r="F50" s="33" t="s">
        <v>20</v>
      </c>
      <c r="G50" s="33" t="s">
        <v>1322</v>
      </c>
      <c r="H50" s="34"/>
      <c r="I50" s="34">
        <v>180</v>
      </c>
      <c r="J50" s="34">
        <v>46546.83</v>
      </c>
    </row>
    <row r="51" spans="1:10" x14ac:dyDescent="0.15">
      <c r="A51" s="31">
        <v>42503</v>
      </c>
      <c r="B51" s="32">
        <v>161</v>
      </c>
      <c r="C51" s="33" t="s">
        <v>1125</v>
      </c>
      <c r="D51" s="33" t="s">
        <v>1126</v>
      </c>
      <c r="E51" s="33" t="s">
        <v>487</v>
      </c>
      <c r="G51" s="33" t="s">
        <v>800</v>
      </c>
      <c r="H51" s="34"/>
      <c r="I51" s="34">
        <f>687+620.1+1026</f>
        <v>2333.1</v>
      </c>
      <c r="J51" s="34">
        <v>42283.18</v>
      </c>
    </row>
    <row r="52" spans="1:10" x14ac:dyDescent="0.15">
      <c r="A52" s="31"/>
      <c r="B52" s="32"/>
      <c r="C52" s="33"/>
      <c r="D52" s="33"/>
      <c r="E52" s="33" t="s">
        <v>959</v>
      </c>
      <c r="F52" s="33"/>
      <c r="G52" s="33" t="s">
        <v>1317</v>
      </c>
      <c r="H52" s="34"/>
      <c r="I52" s="34">
        <f>751.67+751.67+427.21</f>
        <v>1930.55</v>
      </c>
      <c r="J52" s="34"/>
    </row>
    <row r="53" spans="1:10" x14ac:dyDescent="0.15">
      <c r="A53" s="31">
        <v>42503</v>
      </c>
      <c r="B53" s="32">
        <v>161</v>
      </c>
      <c r="C53" s="33" t="s">
        <v>1127</v>
      </c>
      <c r="D53" s="33" t="s">
        <v>1128</v>
      </c>
      <c r="E53" s="33" t="s">
        <v>121</v>
      </c>
      <c r="F53" s="33" t="s">
        <v>20</v>
      </c>
      <c r="G53" s="33" t="s">
        <v>1324</v>
      </c>
      <c r="H53" s="34"/>
      <c r="I53" s="34">
        <v>560</v>
      </c>
      <c r="J53" s="34">
        <v>41723.18</v>
      </c>
    </row>
    <row r="54" spans="1:10" x14ac:dyDescent="0.15">
      <c r="A54" s="31">
        <v>42503</v>
      </c>
      <c r="B54" s="32">
        <v>161</v>
      </c>
      <c r="C54" s="33" t="s">
        <v>1129</v>
      </c>
      <c r="D54" s="33" t="s">
        <v>1130</v>
      </c>
      <c r="E54" s="33" t="s">
        <v>219</v>
      </c>
      <c r="F54" s="33" t="s">
        <v>20</v>
      </c>
      <c r="G54" s="33" t="s">
        <v>1318</v>
      </c>
      <c r="H54" s="34"/>
      <c r="I54" s="34">
        <v>182.32</v>
      </c>
      <c r="J54" s="34">
        <v>41540.86</v>
      </c>
    </row>
    <row r="55" spans="1:10" x14ac:dyDescent="0.15">
      <c r="A55" s="31">
        <v>42503</v>
      </c>
      <c r="B55" s="32">
        <v>161</v>
      </c>
      <c r="C55" s="33" t="s">
        <v>1131</v>
      </c>
      <c r="D55" s="33" t="s">
        <v>1132</v>
      </c>
      <c r="E55" s="33" t="s">
        <v>1050</v>
      </c>
      <c r="F55" s="33" t="s">
        <v>20</v>
      </c>
      <c r="G55" s="33" t="s">
        <v>1318</v>
      </c>
      <c r="H55" s="34"/>
      <c r="I55" s="34">
        <v>4612.55</v>
      </c>
      <c r="J55" s="34">
        <v>36928.31</v>
      </c>
    </row>
    <row r="56" spans="1:10" x14ac:dyDescent="0.15">
      <c r="A56" s="31">
        <v>42503</v>
      </c>
      <c r="B56" s="32">
        <v>161</v>
      </c>
      <c r="C56" s="33" t="s">
        <v>1133</v>
      </c>
      <c r="D56" s="33" t="s">
        <v>1134</v>
      </c>
      <c r="E56" s="33" t="s">
        <v>548</v>
      </c>
      <c r="F56" s="33" t="s">
        <v>20</v>
      </c>
      <c r="G56" s="33" t="s">
        <v>1318</v>
      </c>
      <c r="H56" s="34"/>
      <c r="I56" s="34">
        <v>126</v>
      </c>
      <c r="J56" s="34">
        <v>36802.31</v>
      </c>
    </row>
    <row r="57" spans="1:10" x14ac:dyDescent="0.15">
      <c r="A57" s="31">
        <v>42503</v>
      </c>
      <c r="B57" s="32">
        <v>161</v>
      </c>
      <c r="C57" s="33" t="s">
        <v>1135</v>
      </c>
      <c r="D57" s="33" t="s">
        <v>1136</v>
      </c>
      <c r="E57" s="33" t="s">
        <v>204</v>
      </c>
      <c r="F57" s="33" t="s">
        <v>20</v>
      </c>
      <c r="G57" s="33" t="s">
        <v>1318</v>
      </c>
      <c r="H57" s="34"/>
      <c r="I57" s="34">
        <v>2000</v>
      </c>
      <c r="J57" s="34">
        <v>34802.31</v>
      </c>
    </row>
    <row r="58" spans="1:10" x14ac:dyDescent="0.15">
      <c r="A58" s="31">
        <v>42503</v>
      </c>
      <c r="B58" s="32">
        <v>161</v>
      </c>
      <c r="C58" s="33" t="s">
        <v>1137</v>
      </c>
      <c r="D58" s="33" t="s">
        <v>1138</v>
      </c>
      <c r="E58" s="33" t="s">
        <v>204</v>
      </c>
      <c r="F58" s="33" t="s">
        <v>20</v>
      </c>
      <c r="G58" s="33" t="s">
        <v>1318</v>
      </c>
      <c r="H58" s="34"/>
      <c r="I58" s="34">
        <v>1000</v>
      </c>
      <c r="J58" s="34">
        <v>33802.31</v>
      </c>
    </row>
    <row r="59" spans="1:10" x14ac:dyDescent="0.15">
      <c r="A59" s="31">
        <v>42503</v>
      </c>
      <c r="B59" s="32">
        <v>161</v>
      </c>
      <c r="C59" s="33" t="s">
        <v>1139</v>
      </c>
      <c r="D59" s="33" t="s">
        <v>1140</v>
      </c>
      <c r="E59" s="33" t="s">
        <v>204</v>
      </c>
      <c r="F59" s="33" t="s">
        <v>20</v>
      </c>
      <c r="G59" s="33" t="s">
        <v>1318</v>
      </c>
      <c r="H59" s="34"/>
      <c r="I59" s="34">
        <v>1000</v>
      </c>
      <c r="J59" s="34">
        <v>32802.31</v>
      </c>
    </row>
    <row r="60" spans="1:10" x14ac:dyDescent="0.15">
      <c r="A60" s="31">
        <v>42503</v>
      </c>
      <c r="B60" s="32">
        <v>161</v>
      </c>
      <c r="C60" s="33" t="s">
        <v>1141</v>
      </c>
      <c r="D60" s="33" t="s">
        <v>1142</v>
      </c>
      <c r="E60" s="33" t="s">
        <v>204</v>
      </c>
      <c r="F60" s="33" t="s">
        <v>20</v>
      </c>
      <c r="G60" s="33" t="s">
        <v>1318</v>
      </c>
      <c r="H60" s="34"/>
      <c r="I60" s="34">
        <v>1000</v>
      </c>
      <c r="J60" s="34">
        <v>31802.31</v>
      </c>
    </row>
    <row r="61" spans="1:10" x14ac:dyDescent="0.15">
      <c r="A61" s="31">
        <v>42503</v>
      </c>
      <c r="B61" s="32">
        <v>161</v>
      </c>
      <c r="C61" s="33" t="s">
        <v>1143</v>
      </c>
      <c r="D61" s="33" t="s">
        <v>1144</v>
      </c>
      <c r="E61" s="33" t="s">
        <v>204</v>
      </c>
      <c r="F61" s="33" t="s">
        <v>20</v>
      </c>
      <c r="G61" s="33" t="s">
        <v>1318</v>
      </c>
      <c r="H61" s="34"/>
      <c r="I61" s="34">
        <v>1000</v>
      </c>
      <c r="J61" s="34">
        <v>30802.31</v>
      </c>
    </row>
    <row r="62" spans="1:10" x14ac:dyDescent="0.15">
      <c r="A62" s="31">
        <v>42503</v>
      </c>
      <c r="B62" s="32">
        <v>161</v>
      </c>
      <c r="C62" s="33" t="s">
        <v>1145</v>
      </c>
      <c r="D62" s="33" t="s">
        <v>1146</v>
      </c>
      <c r="E62" s="33" t="s">
        <v>956</v>
      </c>
      <c r="F62" s="33" t="s">
        <v>20</v>
      </c>
      <c r="G62" s="33" t="s">
        <v>1318</v>
      </c>
      <c r="H62" s="34"/>
      <c r="I62" s="34">
        <v>15000</v>
      </c>
      <c r="J62" s="34">
        <v>15802.31</v>
      </c>
    </row>
    <row r="63" spans="1:10" x14ac:dyDescent="0.15">
      <c r="A63" s="31">
        <v>42503</v>
      </c>
      <c r="B63" s="32">
        <v>161</v>
      </c>
      <c r="C63" s="33" t="s">
        <v>1147</v>
      </c>
      <c r="D63" s="33" t="s">
        <v>1148</v>
      </c>
      <c r="E63" s="33" t="s">
        <v>176</v>
      </c>
      <c r="F63" s="33" t="s">
        <v>20</v>
      </c>
      <c r="G63" s="33" t="s">
        <v>1318</v>
      </c>
      <c r="H63" s="34"/>
      <c r="I63" s="34">
        <v>11880</v>
      </c>
      <c r="J63" s="34">
        <v>3922.31</v>
      </c>
    </row>
    <row r="64" spans="1:10" x14ac:dyDescent="0.15">
      <c r="A64" s="31">
        <v>42503</v>
      </c>
      <c r="B64" s="32">
        <v>161</v>
      </c>
      <c r="C64" s="33" t="s">
        <v>1149</v>
      </c>
      <c r="D64" s="33" t="s">
        <v>1150</v>
      </c>
      <c r="E64" s="33" t="s">
        <v>118</v>
      </c>
      <c r="F64" s="33" t="s">
        <v>20</v>
      </c>
      <c r="G64" s="33" t="s">
        <v>1020</v>
      </c>
      <c r="H64" s="34"/>
      <c r="I64" s="34">
        <v>72.099999999999994</v>
      </c>
      <c r="J64" s="34">
        <v>3850.21</v>
      </c>
    </row>
    <row r="65" spans="1:10" x14ac:dyDescent="0.15">
      <c r="A65" s="31">
        <v>42503</v>
      </c>
      <c r="B65" s="32">
        <v>161</v>
      </c>
      <c r="C65" s="33" t="s">
        <v>1151</v>
      </c>
      <c r="D65" s="33" t="s">
        <v>1152</v>
      </c>
      <c r="E65" s="33" t="s">
        <v>970</v>
      </c>
      <c r="F65" s="33" t="s">
        <v>20</v>
      </c>
      <c r="G65" s="33" t="s">
        <v>1318</v>
      </c>
      <c r="H65" s="34"/>
      <c r="I65" s="34">
        <v>16540</v>
      </c>
      <c r="J65" s="34">
        <v>-12689.79</v>
      </c>
    </row>
    <row r="66" spans="1:10" x14ac:dyDescent="0.15">
      <c r="A66" s="31">
        <v>42503</v>
      </c>
      <c r="B66" s="32">
        <v>161</v>
      </c>
      <c r="C66" s="33" t="s">
        <v>1153</v>
      </c>
      <c r="D66" s="33" t="s">
        <v>1154</v>
      </c>
      <c r="E66" s="33" t="s">
        <v>388</v>
      </c>
      <c r="G66" s="33" t="s">
        <v>1318</v>
      </c>
      <c r="H66" s="34"/>
      <c r="I66" s="34">
        <f>11500+300</f>
        <v>11800</v>
      </c>
      <c r="J66" s="34">
        <v>-27389.79</v>
      </c>
    </row>
    <row r="67" spans="1:10" x14ac:dyDescent="0.15">
      <c r="A67" s="31"/>
      <c r="B67" s="32"/>
      <c r="C67" s="33"/>
      <c r="D67" s="33"/>
      <c r="E67" s="33" t="s">
        <v>43</v>
      </c>
      <c r="F67" s="33"/>
      <c r="G67" s="33" t="s">
        <v>1332</v>
      </c>
      <c r="H67" s="34"/>
      <c r="I67" s="34">
        <f>600+400+150+1750</f>
        <v>2900</v>
      </c>
      <c r="J67" s="34"/>
    </row>
    <row r="68" spans="1:10" x14ac:dyDescent="0.15">
      <c r="A68" s="31">
        <v>42503</v>
      </c>
      <c r="B68" s="32">
        <v>161</v>
      </c>
      <c r="C68" s="33" t="s">
        <v>1155</v>
      </c>
      <c r="D68" s="33" t="s">
        <v>1156</v>
      </c>
      <c r="E68" s="33" t="s">
        <v>90</v>
      </c>
      <c r="F68" s="33" t="s">
        <v>20</v>
      </c>
      <c r="G68" s="33" t="s">
        <v>791</v>
      </c>
      <c r="H68" s="34"/>
      <c r="I68" s="11">
        <v>13419.6</v>
      </c>
      <c r="J68" s="34">
        <v>-40809.39</v>
      </c>
    </row>
    <row r="69" spans="1:10" x14ac:dyDescent="0.15">
      <c r="A69" s="31">
        <v>42503</v>
      </c>
      <c r="B69" s="32">
        <v>166</v>
      </c>
      <c r="C69" s="33" t="s">
        <v>1157</v>
      </c>
      <c r="D69" s="33" t="s">
        <v>20</v>
      </c>
      <c r="E69" s="33" t="s">
        <v>1158</v>
      </c>
      <c r="F69" s="33" t="s">
        <v>1159</v>
      </c>
      <c r="G69" s="33" t="s">
        <v>266</v>
      </c>
      <c r="H69" s="34">
        <v>100063.01</v>
      </c>
      <c r="I69" s="34"/>
      <c r="J69" s="34">
        <v>59253.62</v>
      </c>
    </row>
    <row r="70" spans="1:10" x14ac:dyDescent="0.15">
      <c r="A70" s="31">
        <v>42506</v>
      </c>
      <c r="B70" s="32">
        <v>161</v>
      </c>
      <c r="C70" s="33" t="s">
        <v>1160</v>
      </c>
      <c r="D70" s="33" t="s">
        <v>1161</v>
      </c>
      <c r="E70" s="33" t="s">
        <v>1162</v>
      </c>
      <c r="F70" s="33" t="s">
        <v>20</v>
      </c>
      <c r="G70" s="33" t="s">
        <v>1325</v>
      </c>
      <c r="H70" s="34"/>
      <c r="I70" s="34">
        <v>39856</v>
      </c>
      <c r="J70" s="34">
        <v>19397.62</v>
      </c>
    </row>
    <row r="71" spans="1:10" x14ac:dyDescent="0.15">
      <c r="A71" s="31">
        <v>42506</v>
      </c>
      <c r="B71" s="32">
        <v>161</v>
      </c>
      <c r="C71" s="33" t="s">
        <v>1163</v>
      </c>
      <c r="D71" s="33" t="s">
        <v>1164</v>
      </c>
      <c r="E71" s="33" t="s">
        <v>956</v>
      </c>
      <c r="F71" s="33" t="s">
        <v>20</v>
      </c>
      <c r="G71" s="33" t="s">
        <v>1318</v>
      </c>
      <c r="H71" s="34"/>
      <c r="I71" s="34">
        <v>142500</v>
      </c>
      <c r="J71" s="34">
        <v>-123102.38</v>
      </c>
    </row>
    <row r="72" spans="1:10" x14ac:dyDescent="0.15">
      <c r="A72" s="31">
        <v>42506</v>
      </c>
      <c r="B72" s="32">
        <v>161</v>
      </c>
      <c r="C72" s="33" t="s">
        <v>1165</v>
      </c>
      <c r="D72" s="33" t="s">
        <v>1166</v>
      </c>
      <c r="E72" s="33" t="s">
        <v>956</v>
      </c>
      <c r="F72" s="33" t="s">
        <v>20</v>
      </c>
      <c r="G72" s="33" t="s">
        <v>1318</v>
      </c>
      <c r="H72" s="34"/>
      <c r="I72" s="34">
        <v>5700</v>
      </c>
      <c r="J72" s="34">
        <v>-128802.38</v>
      </c>
    </row>
    <row r="73" spans="1:10" x14ac:dyDescent="0.15">
      <c r="A73" s="31">
        <v>42508</v>
      </c>
      <c r="B73" s="32">
        <v>161</v>
      </c>
      <c r="C73" s="33" t="s">
        <v>1167</v>
      </c>
      <c r="D73" s="33" t="s">
        <v>1168</v>
      </c>
      <c r="E73" s="33" t="s">
        <v>436</v>
      </c>
      <c r="F73" s="33" t="s">
        <v>20</v>
      </c>
      <c r="G73" s="33" t="s">
        <v>1319</v>
      </c>
      <c r="H73" s="34"/>
      <c r="I73" s="34">
        <v>2862</v>
      </c>
      <c r="J73" s="34">
        <v>-131664.38</v>
      </c>
    </row>
    <row r="74" spans="1:10" x14ac:dyDescent="0.15">
      <c r="A74" s="31">
        <v>42508</v>
      </c>
      <c r="B74" s="32">
        <v>161</v>
      </c>
      <c r="C74" s="33" t="s">
        <v>1169</v>
      </c>
      <c r="D74" s="33" t="s">
        <v>1170</v>
      </c>
      <c r="E74" s="33" t="s">
        <v>90</v>
      </c>
      <c r="F74" s="33" t="s">
        <v>20</v>
      </c>
      <c r="G74" s="33" t="s">
        <v>791</v>
      </c>
      <c r="H74" s="34"/>
      <c r="I74" s="11">
        <v>1083.82</v>
      </c>
      <c r="J74" s="34">
        <v>-132748.20000000001</v>
      </c>
    </row>
    <row r="75" spans="1:10" x14ac:dyDescent="0.15">
      <c r="A75" s="31">
        <v>42508</v>
      </c>
      <c r="B75" s="32">
        <v>161</v>
      </c>
      <c r="C75" s="33" t="s">
        <v>1171</v>
      </c>
      <c r="D75" s="33" t="s">
        <v>1172</v>
      </c>
      <c r="E75" s="33" t="s">
        <v>1173</v>
      </c>
      <c r="F75" s="33" t="s">
        <v>20</v>
      </c>
      <c r="G75" s="33" t="s">
        <v>1322</v>
      </c>
      <c r="H75" s="34"/>
      <c r="I75" s="34">
        <v>18</v>
      </c>
      <c r="J75" s="34">
        <v>-132766.20000000001</v>
      </c>
    </row>
    <row r="76" spans="1:10" x14ac:dyDescent="0.15">
      <c r="A76" s="31">
        <v>42508</v>
      </c>
      <c r="B76" s="32">
        <v>161</v>
      </c>
      <c r="C76" s="33" t="s">
        <v>1174</v>
      </c>
      <c r="D76" s="33" t="s">
        <v>1175</v>
      </c>
      <c r="E76" s="33" t="s">
        <v>219</v>
      </c>
      <c r="F76" s="33" t="s">
        <v>20</v>
      </c>
      <c r="G76" s="33" t="s">
        <v>1318</v>
      </c>
      <c r="H76" s="34"/>
      <c r="I76" s="34">
        <v>3286</v>
      </c>
      <c r="J76" s="34">
        <v>-136052.20000000001</v>
      </c>
    </row>
    <row r="77" spans="1:10" x14ac:dyDescent="0.15">
      <c r="A77" s="31">
        <v>42508</v>
      </c>
      <c r="B77" s="32">
        <v>161</v>
      </c>
      <c r="C77" s="33" t="s">
        <v>1176</v>
      </c>
      <c r="D77" s="33" t="s">
        <v>1177</v>
      </c>
      <c r="E77" s="33" t="s">
        <v>356</v>
      </c>
      <c r="F77" s="33" t="s">
        <v>20</v>
      </c>
      <c r="G77" s="33" t="s">
        <v>789</v>
      </c>
      <c r="H77" s="34"/>
      <c r="I77" s="34">
        <v>339.2</v>
      </c>
      <c r="J77" s="34">
        <v>-136391.4</v>
      </c>
    </row>
    <row r="78" spans="1:10" x14ac:dyDescent="0.15">
      <c r="A78" s="31">
        <v>42508</v>
      </c>
      <c r="B78" s="32">
        <v>161</v>
      </c>
      <c r="C78" s="33" t="s">
        <v>1178</v>
      </c>
      <c r="D78" s="33" t="s">
        <v>1179</v>
      </c>
      <c r="E78" s="33" t="s">
        <v>446</v>
      </c>
      <c r="G78" s="33" t="s">
        <v>1322</v>
      </c>
      <c r="H78" s="34"/>
      <c r="I78" s="34">
        <f>14+17.5+28+35+42+14+17.5+17.5</f>
        <v>185.5</v>
      </c>
      <c r="J78" s="34">
        <v>-136646.9</v>
      </c>
    </row>
    <row r="79" spans="1:10" x14ac:dyDescent="0.15">
      <c r="A79" s="31"/>
      <c r="B79" s="32"/>
      <c r="C79" s="33"/>
      <c r="D79" s="33"/>
      <c r="E79" s="33" t="s">
        <v>436</v>
      </c>
      <c r="F79" s="33"/>
      <c r="G79" s="33" t="s">
        <v>1319</v>
      </c>
      <c r="H79" s="34"/>
      <c r="I79" s="34">
        <f>70</f>
        <v>70</v>
      </c>
      <c r="J79" s="34"/>
    </row>
    <row r="80" spans="1:10" x14ac:dyDescent="0.15">
      <c r="A80" s="31">
        <v>42508</v>
      </c>
      <c r="B80" s="32">
        <v>161</v>
      </c>
      <c r="C80" s="33" t="s">
        <v>1180</v>
      </c>
      <c r="D80" s="33" t="s">
        <v>1181</v>
      </c>
      <c r="E80" s="33" t="s">
        <v>1061</v>
      </c>
      <c r="F80" s="33" t="s">
        <v>20</v>
      </c>
      <c r="G80" s="33" t="s">
        <v>1320</v>
      </c>
      <c r="H80" s="34"/>
      <c r="I80" s="11">
        <v>3000</v>
      </c>
      <c r="J80" s="34">
        <v>-139646.9</v>
      </c>
    </row>
    <row r="81" spans="1:10" x14ac:dyDescent="0.15">
      <c r="A81" s="31">
        <v>42508</v>
      </c>
      <c r="B81" s="32">
        <v>161</v>
      </c>
      <c r="C81" s="33" t="s">
        <v>1182</v>
      </c>
      <c r="D81" s="33" t="s">
        <v>1183</v>
      </c>
      <c r="E81" s="33" t="s">
        <v>148</v>
      </c>
      <c r="F81" s="33" t="s">
        <v>20</v>
      </c>
      <c r="G81" s="33" t="s">
        <v>1318</v>
      </c>
      <c r="H81" s="34"/>
      <c r="I81" s="34">
        <v>270</v>
      </c>
      <c r="J81" s="34">
        <v>-139916.9</v>
      </c>
    </row>
    <row r="82" spans="1:10" x14ac:dyDescent="0.15">
      <c r="A82" s="31">
        <v>42508</v>
      </c>
      <c r="B82" s="32">
        <v>161</v>
      </c>
      <c r="C82" s="33" t="s">
        <v>1184</v>
      </c>
      <c r="D82" s="33" t="s">
        <v>1185</v>
      </c>
      <c r="E82" s="33" t="s">
        <v>1186</v>
      </c>
      <c r="F82" s="33" t="s">
        <v>20</v>
      </c>
      <c r="G82" s="33" t="s">
        <v>1322</v>
      </c>
      <c r="H82" s="34"/>
      <c r="I82" s="34">
        <v>214.8</v>
      </c>
      <c r="J82" s="34">
        <v>-140131.70000000001</v>
      </c>
    </row>
    <row r="83" spans="1:10" x14ac:dyDescent="0.15">
      <c r="A83" s="31">
        <v>42508</v>
      </c>
      <c r="B83" s="32">
        <v>161</v>
      </c>
      <c r="C83" s="33" t="s">
        <v>1187</v>
      </c>
      <c r="D83" s="33" t="s">
        <v>1188</v>
      </c>
      <c r="E83" s="33" t="s">
        <v>108</v>
      </c>
      <c r="F83" s="33" t="s">
        <v>20</v>
      </c>
      <c r="G83" s="33" t="s">
        <v>1322</v>
      </c>
      <c r="H83" s="34"/>
      <c r="I83" s="34">
        <v>5.6</v>
      </c>
      <c r="J83" s="34">
        <v>-140137.29999999999</v>
      </c>
    </row>
    <row r="84" spans="1:10" x14ac:dyDescent="0.15">
      <c r="A84" s="31">
        <v>42508</v>
      </c>
      <c r="B84" s="32">
        <v>161</v>
      </c>
      <c r="C84" s="33" t="s">
        <v>1189</v>
      </c>
      <c r="D84" s="33" t="s">
        <v>1190</v>
      </c>
      <c r="E84" s="33" t="s">
        <v>219</v>
      </c>
      <c r="F84" s="33" t="s">
        <v>20</v>
      </c>
      <c r="G84" s="33" t="s">
        <v>1318</v>
      </c>
      <c r="H84" s="34"/>
      <c r="I84" s="34">
        <v>1988.03</v>
      </c>
      <c r="J84" s="34">
        <v>-142125.32999999999</v>
      </c>
    </row>
    <row r="85" spans="1:10" x14ac:dyDescent="0.15">
      <c r="A85" s="31">
        <v>42508</v>
      </c>
      <c r="B85" s="32">
        <v>161</v>
      </c>
      <c r="C85" s="33" t="s">
        <v>1191</v>
      </c>
      <c r="D85" s="33" t="s">
        <v>1192</v>
      </c>
      <c r="E85" s="33" t="s">
        <v>294</v>
      </c>
      <c r="F85" s="33" t="s">
        <v>20</v>
      </c>
      <c r="G85" s="33" t="s">
        <v>1020</v>
      </c>
      <c r="H85" s="34"/>
      <c r="I85" s="34">
        <v>902.95</v>
      </c>
      <c r="J85" s="34">
        <v>-143028.28</v>
      </c>
    </row>
    <row r="86" spans="1:10" x14ac:dyDescent="0.15">
      <c r="A86" s="31">
        <v>42508</v>
      </c>
      <c r="B86" s="32">
        <v>161</v>
      </c>
      <c r="C86" s="33" t="s">
        <v>1193</v>
      </c>
      <c r="D86" s="33" t="s">
        <v>1194</v>
      </c>
      <c r="E86" s="33" t="s">
        <v>148</v>
      </c>
      <c r="F86" s="33" t="s">
        <v>20</v>
      </c>
      <c r="G86" s="33" t="s">
        <v>1318</v>
      </c>
      <c r="H86" s="34"/>
      <c r="I86" s="34">
        <v>540</v>
      </c>
      <c r="J86" s="34">
        <v>-143568.28</v>
      </c>
    </row>
    <row r="87" spans="1:10" x14ac:dyDescent="0.15">
      <c r="A87" s="31">
        <v>42508</v>
      </c>
      <c r="B87" s="32">
        <v>161</v>
      </c>
      <c r="C87" s="33" t="s">
        <v>1195</v>
      </c>
      <c r="D87" s="33" t="s">
        <v>1196</v>
      </c>
      <c r="E87" s="33" t="s">
        <v>118</v>
      </c>
      <c r="F87" s="33" t="s">
        <v>20</v>
      </c>
      <c r="G87" s="33" t="s">
        <v>1020</v>
      </c>
      <c r="H87" s="34"/>
      <c r="I87" s="34">
        <v>117.15</v>
      </c>
      <c r="J87" s="34">
        <v>-143685.43</v>
      </c>
    </row>
    <row r="88" spans="1:10" x14ac:dyDescent="0.15">
      <c r="A88" s="31">
        <v>42508</v>
      </c>
      <c r="B88" s="32">
        <v>161</v>
      </c>
      <c r="C88" s="33" t="s">
        <v>1197</v>
      </c>
      <c r="D88" s="33" t="s">
        <v>1198</v>
      </c>
      <c r="E88" s="33" t="s">
        <v>219</v>
      </c>
      <c r="G88" s="33" t="s">
        <v>1318</v>
      </c>
      <c r="H88" s="34"/>
      <c r="I88" s="34">
        <f>114+1586.6+240</f>
        <v>1940.6</v>
      </c>
      <c r="J88" s="34">
        <v>-146812.43</v>
      </c>
    </row>
    <row r="89" spans="1:10" x14ac:dyDescent="0.15">
      <c r="A89" s="31"/>
      <c r="B89" s="32"/>
      <c r="C89" s="33"/>
      <c r="D89" s="33"/>
      <c r="E89" s="33" t="s">
        <v>128</v>
      </c>
      <c r="F89" s="33"/>
      <c r="G89" s="33" t="s">
        <v>1326</v>
      </c>
      <c r="H89" s="34"/>
      <c r="I89" s="34">
        <f>3127-1940.6</f>
        <v>1186.4000000000001</v>
      </c>
      <c r="J89" s="34"/>
    </row>
    <row r="90" spans="1:10" x14ac:dyDescent="0.15">
      <c r="A90" s="31">
        <v>42508</v>
      </c>
      <c r="B90" s="32">
        <v>161</v>
      </c>
      <c r="C90" s="33" t="s">
        <v>1199</v>
      </c>
      <c r="D90" s="33" t="s">
        <v>1200</v>
      </c>
      <c r="E90" s="33" t="s">
        <v>128</v>
      </c>
      <c r="F90" s="33" t="s">
        <v>20</v>
      </c>
      <c r="G90" s="33" t="s">
        <v>1326</v>
      </c>
      <c r="H90" s="34"/>
      <c r="I90" s="34">
        <v>419.83</v>
      </c>
      <c r="J90" s="34">
        <v>-147232.26</v>
      </c>
    </row>
    <row r="91" spans="1:10" x14ac:dyDescent="0.15">
      <c r="A91" s="31">
        <v>42508</v>
      </c>
      <c r="B91" s="32">
        <v>161</v>
      </c>
      <c r="C91" s="33" t="s">
        <v>1201</v>
      </c>
      <c r="D91" s="33" t="s">
        <v>1202</v>
      </c>
      <c r="E91" s="33" t="s">
        <v>1203</v>
      </c>
      <c r="F91" s="33" t="s">
        <v>20</v>
      </c>
      <c r="G91" s="33" t="s">
        <v>1322</v>
      </c>
      <c r="H91" s="34"/>
      <c r="I91" s="34">
        <v>465</v>
      </c>
      <c r="J91" s="34">
        <v>-147697.26</v>
      </c>
    </row>
    <row r="92" spans="1:10" x14ac:dyDescent="0.15">
      <c r="A92" s="31">
        <v>42508</v>
      </c>
      <c r="B92" s="32">
        <v>162</v>
      </c>
      <c r="C92" s="33" t="s">
        <v>1204</v>
      </c>
      <c r="D92" s="33" t="s">
        <v>670</v>
      </c>
      <c r="E92" s="33" t="s">
        <v>959</v>
      </c>
      <c r="F92" s="33" t="s">
        <v>20</v>
      </c>
      <c r="G92" s="33" t="s">
        <v>1317</v>
      </c>
      <c r="H92" s="34">
        <v>295.77999999999997</v>
      </c>
      <c r="I92" s="34">
        <v>-295.77999999999997</v>
      </c>
      <c r="J92" s="34">
        <v>-147401.48000000001</v>
      </c>
    </row>
    <row r="93" spans="1:10" x14ac:dyDescent="0.15">
      <c r="A93" s="31">
        <v>42509</v>
      </c>
      <c r="B93" s="32">
        <v>161</v>
      </c>
      <c r="C93" s="33" t="s">
        <v>1205</v>
      </c>
      <c r="D93" s="33" t="s">
        <v>313</v>
      </c>
      <c r="E93" s="33" t="s">
        <v>970</v>
      </c>
      <c r="F93" s="33" t="s">
        <v>20</v>
      </c>
      <c r="G93" s="33" t="s">
        <v>1318</v>
      </c>
      <c r="H93" s="34"/>
      <c r="I93" s="34">
        <v>17911.419999999998</v>
      </c>
      <c r="J93" s="34">
        <v>-165312.9</v>
      </c>
    </row>
    <row r="94" spans="1:10" x14ac:dyDescent="0.15">
      <c r="A94" s="31">
        <v>42510</v>
      </c>
      <c r="B94" s="32">
        <v>161</v>
      </c>
      <c r="C94" s="33" t="s">
        <v>1206</v>
      </c>
      <c r="D94" s="33" t="s">
        <v>1207</v>
      </c>
      <c r="E94" s="33" t="s">
        <v>970</v>
      </c>
      <c r="F94" s="33" t="s">
        <v>20</v>
      </c>
      <c r="G94" s="33" t="s">
        <v>1318</v>
      </c>
      <c r="H94" s="34"/>
      <c r="I94" s="34">
        <v>131467</v>
      </c>
      <c r="J94" s="34">
        <v>-296779.90000000002</v>
      </c>
    </row>
    <row r="95" spans="1:10" x14ac:dyDescent="0.15">
      <c r="A95" s="31">
        <v>42510</v>
      </c>
      <c r="B95" s="32">
        <v>161</v>
      </c>
      <c r="C95" s="33" t="s">
        <v>1208</v>
      </c>
      <c r="D95" s="33" t="s">
        <v>1209</v>
      </c>
      <c r="E95" s="33" t="s">
        <v>959</v>
      </c>
      <c r="F95" s="33" t="s">
        <v>20</v>
      </c>
      <c r="G95" s="33" t="s">
        <v>1317</v>
      </c>
      <c r="H95" s="34"/>
      <c r="I95" s="34">
        <v>12990.5</v>
      </c>
      <c r="J95" s="34">
        <v>-309770.40000000002</v>
      </c>
    </row>
    <row r="96" spans="1:10" x14ac:dyDescent="0.15">
      <c r="A96" s="31">
        <v>42510</v>
      </c>
      <c r="B96" s="32">
        <v>161</v>
      </c>
      <c r="C96" s="33" t="s">
        <v>1210</v>
      </c>
      <c r="D96" s="33" t="s">
        <v>1211</v>
      </c>
      <c r="E96" s="33" t="s">
        <v>1212</v>
      </c>
      <c r="F96" s="33" t="s">
        <v>20</v>
      </c>
      <c r="G96" s="33" t="s">
        <v>1318</v>
      </c>
      <c r="H96" s="34"/>
      <c r="I96" s="34">
        <v>1060</v>
      </c>
      <c r="J96" s="34">
        <v>-310830.40000000002</v>
      </c>
    </row>
    <row r="97" spans="1:10" x14ac:dyDescent="0.15">
      <c r="A97" s="31">
        <v>42510</v>
      </c>
      <c r="B97" s="32">
        <v>162</v>
      </c>
      <c r="C97" s="33" t="s">
        <v>1213</v>
      </c>
      <c r="D97" s="33" t="s">
        <v>228</v>
      </c>
      <c r="E97" s="33" t="s">
        <v>507</v>
      </c>
      <c r="F97" s="33" t="s">
        <v>20</v>
      </c>
      <c r="G97" s="33" t="s">
        <v>1327</v>
      </c>
      <c r="H97" s="34">
        <v>1000000</v>
      </c>
      <c r="I97" s="34"/>
      <c r="J97" s="34">
        <v>689169.6</v>
      </c>
    </row>
    <row r="98" spans="1:10" x14ac:dyDescent="0.15">
      <c r="A98" s="31">
        <v>42514</v>
      </c>
      <c r="B98" s="32">
        <v>161</v>
      </c>
      <c r="C98" s="33" t="s">
        <v>1214</v>
      </c>
      <c r="D98" s="33" t="s">
        <v>313</v>
      </c>
      <c r="E98" s="33" t="s">
        <v>101</v>
      </c>
      <c r="F98" s="33" t="s">
        <v>20</v>
      </c>
      <c r="G98" s="33" t="s">
        <v>1328</v>
      </c>
      <c r="H98" s="34"/>
      <c r="I98" s="34">
        <v>10882.34</v>
      </c>
      <c r="J98" s="34">
        <v>678287.26</v>
      </c>
    </row>
    <row r="99" spans="1:10" x14ac:dyDescent="0.15">
      <c r="A99" s="31">
        <v>42516</v>
      </c>
      <c r="B99" s="32">
        <v>161</v>
      </c>
      <c r="C99" s="33" t="s">
        <v>1215</v>
      </c>
      <c r="D99" s="33" t="s">
        <v>1216</v>
      </c>
      <c r="E99" s="33" t="s">
        <v>420</v>
      </c>
      <c r="F99" s="33" t="s">
        <v>20</v>
      </c>
      <c r="G99" s="33" t="s">
        <v>1322</v>
      </c>
      <c r="H99" s="34"/>
      <c r="I99" s="34">
        <v>216</v>
      </c>
      <c r="J99" s="34">
        <v>678071.26</v>
      </c>
    </row>
    <row r="100" spans="1:10" x14ac:dyDescent="0.15">
      <c r="A100" s="31">
        <v>42516</v>
      </c>
      <c r="B100" s="32">
        <v>161</v>
      </c>
      <c r="C100" s="33" t="s">
        <v>1217</v>
      </c>
      <c r="D100" s="33" t="s">
        <v>1218</v>
      </c>
      <c r="E100" s="33" t="s">
        <v>436</v>
      </c>
      <c r="F100" s="33" t="s">
        <v>20</v>
      </c>
      <c r="G100" s="33" t="s">
        <v>1319</v>
      </c>
      <c r="H100" s="34"/>
      <c r="I100" s="34">
        <v>5936</v>
      </c>
      <c r="J100" s="34">
        <v>672135.26</v>
      </c>
    </row>
    <row r="101" spans="1:10" x14ac:dyDescent="0.15">
      <c r="A101" s="31">
        <v>42516</v>
      </c>
      <c r="B101" s="32">
        <v>161</v>
      </c>
      <c r="C101" s="33" t="s">
        <v>1219</v>
      </c>
      <c r="D101" s="33" t="s">
        <v>1220</v>
      </c>
      <c r="E101" s="33" t="s">
        <v>1061</v>
      </c>
      <c r="F101" s="33" t="s">
        <v>20</v>
      </c>
      <c r="G101" s="33" t="s">
        <v>1320</v>
      </c>
      <c r="H101" s="34"/>
      <c r="I101" s="11">
        <v>5800</v>
      </c>
      <c r="J101" s="34">
        <v>666335.26</v>
      </c>
    </row>
    <row r="102" spans="1:10" x14ac:dyDescent="0.15">
      <c r="A102" s="31">
        <v>42516</v>
      </c>
      <c r="B102" s="32">
        <v>161</v>
      </c>
      <c r="C102" s="33" t="s">
        <v>1221</v>
      </c>
      <c r="D102" s="33" t="s">
        <v>1222</v>
      </c>
      <c r="E102" s="33" t="s">
        <v>446</v>
      </c>
      <c r="F102" s="33" t="s">
        <v>20</v>
      </c>
      <c r="G102" s="33" t="s">
        <v>1322</v>
      </c>
      <c r="H102" s="34"/>
      <c r="I102" s="34">
        <v>28</v>
      </c>
      <c r="J102" s="34">
        <v>666307.26</v>
      </c>
    </row>
    <row r="103" spans="1:10" x14ac:dyDescent="0.15">
      <c r="A103" s="31">
        <v>42516</v>
      </c>
      <c r="B103" s="32">
        <v>161</v>
      </c>
      <c r="C103" s="33" t="s">
        <v>1223</v>
      </c>
      <c r="D103" s="33" t="s">
        <v>1224</v>
      </c>
      <c r="E103" s="33" t="s">
        <v>862</v>
      </c>
      <c r="F103" s="33" t="s">
        <v>20</v>
      </c>
      <c r="G103" s="33" t="s">
        <v>1322</v>
      </c>
      <c r="H103" s="34"/>
      <c r="I103" s="34">
        <v>3.5</v>
      </c>
      <c r="J103" s="34">
        <v>666303.76</v>
      </c>
    </row>
    <row r="104" spans="1:10" x14ac:dyDescent="0.15">
      <c r="A104" s="31">
        <v>42516</v>
      </c>
      <c r="B104" s="32">
        <v>161</v>
      </c>
      <c r="C104" s="33" t="s">
        <v>1225</v>
      </c>
      <c r="D104" s="33" t="s">
        <v>1226</v>
      </c>
      <c r="E104" s="33" t="s">
        <v>204</v>
      </c>
      <c r="F104" s="33" t="s">
        <v>548</v>
      </c>
      <c r="G104" s="33" t="s">
        <v>1318</v>
      </c>
      <c r="H104" s="34"/>
      <c r="I104" s="34">
        <v>3892</v>
      </c>
      <c r="J104" s="34">
        <v>662411.76</v>
      </c>
    </row>
    <row r="105" spans="1:10" x14ac:dyDescent="0.15">
      <c r="A105" s="31">
        <v>42516</v>
      </c>
      <c r="B105" s="32">
        <v>161</v>
      </c>
      <c r="C105" s="33" t="s">
        <v>1227</v>
      </c>
      <c r="D105" s="33" t="s">
        <v>1228</v>
      </c>
      <c r="E105" s="33" t="s">
        <v>294</v>
      </c>
      <c r="F105" s="33" t="s">
        <v>20</v>
      </c>
      <c r="G105" s="33" t="s">
        <v>1020</v>
      </c>
      <c r="H105" s="34"/>
      <c r="I105" s="34">
        <v>891.75</v>
      </c>
      <c r="J105" s="34">
        <v>661520.01</v>
      </c>
    </row>
    <row r="106" spans="1:10" x14ac:dyDescent="0.15">
      <c r="A106" s="31">
        <v>42516</v>
      </c>
      <c r="B106" s="32">
        <v>161</v>
      </c>
      <c r="C106" s="33" t="s">
        <v>1229</v>
      </c>
      <c r="D106" s="33" t="s">
        <v>1230</v>
      </c>
      <c r="E106" s="33" t="s">
        <v>118</v>
      </c>
      <c r="F106" s="33" t="s">
        <v>20</v>
      </c>
      <c r="G106" s="33" t="s">
        <v>1020</v>
      </c>
      <c r="H106" s="34"/>
      <c r="I106" s="34">
        <v>524.4</v>
      </c>
      <c r="J106" s="34">
        <v>660995.61</v>
      </c>
    </row>
    <row r="107" spans="1:10" x14ac:dyDescent="0.15">
      <c r="A107" s="31">
        <v>42516</v>
      </c>
      <c r="B107" s="32">
        <v>161</v>
      </c>
      <c r="C107" s="33" t="s">
        <v>1231</v>
      </c>
      <c r="D107" s="33" t="s">
        <v>1232</v>
      </c>
      <c r="E107" s="33" t="s">
        <v>970</v>
      </c>
      <c r="F107" s="33" t="s">
        <v>20</v>
      </c>
      <c r="G107" s="33" t="s">
        <v>1318</v>
      </c>
      <c r="H107" s="34"/>
      <c r="I107" s="34">
        <v>2915</v>
      </c>
      <c r="J107" s="34">
        <v>658080.61</v>
      </c>
    </row>
    <row r="108" spans="1:10" x14ac:dyDescent="0.15">
      <c r="A108" s="31">
        <v>42516</v>
      </c>
      <c r="B108" s="32">
        <v>161</v>
      </c>
      <c r="C108" s="33" t="s">
        <v>1233</v>
      </c>
      <c r="D108" s="33" t="s">
        <v>1234</v>
      </c>
      <c r="E108" s="33" t="s">
        <v>118</v>
      </c>
      <c r="F108" s="33" t="s">
        <v>20</v>
      </c>
      <c r="G108" s="33" t="s">
        <v>1020</v>
      </c>
      <c r="H108" s="34"/>
      <c r="I108" s="34">
        <v>111.25</v>
      </c>
      <c r="J108" s="34">
        <v>657969.36</v>
      </c>
    </row>
    <row r="109" spans="1:10" x14ac:dyDescent="0.15">
      <c r="A109" s="31">
        <v>42516</v>
      </c>
      <c r="B109" s="32">
        <v>161</v>
      </c>
      <c r="C109" s="33" t="s">
        <v>1235</v>
      </c>
      <c r="D109" s="33" t="s">
        <v>1236</v>
      </c>
      <c r="E109" s="33" t="s">
        <v>204</v>
      </c>
      <c r="F109" s="33" t="s">
        <v>20</v>
      </c>
      <c r="G109" s="33" t="s">
        <v>1318</v>
      </c>
      <c r="H109" s="34"/>
      <c r="I109" s="34">
        <v>1000</v>
      </c>
      <c r="J109" s="34">
        <v>656969.36</v>
      </c>
    </row>
    <row r="110" spans="1:10" x14ac:dyDescent="0.15">
      <c r="A110" s="31">
        <v>42516</v>
      </c>
      <c r="B110" s="32">
        <v>161</v>
      </c>
      <c r="C110" s="33" t="s">
        <v>1237</v>
      </c>
      <c r="D110" s="33" t="s">
        <v>1238</v>
      </c>
      <c r="E110" s="33" t="s">
        <v>204</v>
      </c>
      <c r="F110" s="33" t="s">
        <v>20</v>
      </c>
      <c r="G110" s="33" t="s">
        <v>1318</v>
      </c>
      <c r="H110" s="34"/>
      <c r="I110" s="34">
        <v>1000</v>
      </c>
      <c r="J110" s="34">
        <v>655969.36</v>
      </c>
    </row>
    <row r="111" spans="1:10" x14ac:dyDescent="0.15">
      <c r="A111" s="31">
        <v>42516</v>
      </c>
      <c r="B111" s="32">
        <v>161</v>
      </c>
      <c r="C111" s="33" t="s">
        <v>1239</v>
      </c>
      <c r="D111" s="33" t="s">
        <v>1240</v>
      </c>
      <c r="E111" s="33" t="s">
        <v>204</v>
      </c>
      <c r="F111" s="33" t="s">
        <v>20</v>
      </c>
      <c r="G111" s="33" t="s">
        <v>1318</v>
      </c>
      <c r="H111" s="34"/>
      <c r="I111" s="34">
        <v>1000</v>
      </c>
      <c r="J111" s="34">
        <v>654969.36</v>
      </c>
    </row>
    <row r="112" spans="1:10" x14ac:dyDescent="0.15">
      <c r="A112" s="31">
        <v>42516</v>
      </c>
      <c r="B112" s="32">
        <v>161</v>
      </c>
      <c r="C112" s="33" t="s">
        <v>1241</v>
      </c>
      <c r="D112" s="33" t="s">
        <v>1242</v>
      </c>
      <c r="E112" s="33" t="s">
        <v>956</v>
      </c>
      <c r="F112" s="33" t="s">
        <v>20</v>
      </c>
      <c r="G112" s="33" t="s">
        <v>1318</v>
      </c>
      <c r="H112" s="34"/>
      <c r="I112" s="34">
        <v>1000</v>
      </c>
      <c r="J112" s="34">
        <v>653969.36</v>
      </c>
    </row>
    <row r="113" spans="1:10" x14ac:dyDescent="0.15">
      <c r="A113" s="31">
        <v>42516</v>
      </c>
      <c r="B113" s="32">
        <v>161</v>
      </c>
      <c r="C113" s="33" t="s">
        <v>1243</v>
      </c>
      <c r="D113" s="33" t="s">
        <v>313</v>
      </c>
      <c r="E113" s="33" t="s">
        <v>1244</v>
      </c>
      <c r="F113" s="33" t="s">
        <v>20</v>
      </c>
      <c r="G113" s="33" t="s">
        <v>1317</v>
      </c>
      <c r="H113" s="34"/>
      <c r="I113" s="34">
        <v>21097.13</v>
      </c>
      <c r="J113" s="34">
        <v>632872.23</v>
      </c>
    </row>
    <row r="114" spans="1:10" x14ac:dyDescent="0.15">
      <c r="A114" s="31">
        <v>42516</v>
      </c>
      <c r="B114" s="32">
        <v>162</v>
      </c>
      <c r="C114" s="33" t="s">
        <v>1245</v>
      </c>
      <c r="D114" s="33" t="s">
        <v>228</v>
      </c>
      <c r="E114" s="33" t="s">
        <v>1246</v>
      </c>
      <c r="F114" s="33" t="s">
        <v>20</v>
      </c>
      <c r="G114" s="33" t="s">
        <v>1317</v>
      </c>
      <c r="H114" s="34">
        <v>3000</v>
      </c>
      <c r="I114" s="34">
        <v>-3000</v>
      </c>
      <c r="J114" s="34">
        <v>635872.23</v>
      </c>
    </row>
    <row r="115" spans="1:10" x14ac:dyDescent="0.15">
      <c r="A115" s="31">
        <v>42517</v>
      </c>
      <c r="B115" s="32">
        <v>166</v>
      </c>
      <c r="C115" s="33" t="s">
        <v>1247</v>
      </c>
      <c r="D115" s="33" t="s">
        <v>20</v>
      </c>
      <c r="E115" s="33" t="s">
        <v>1248</v>
      </c>
      <c r="F115" s="33" t="s">
        <v>1249</v>
      </c>
      <c r="G115" s="33" t="s">
        <v>266</v>
      </c>
      <c r="H115" s="34"/>
      <c r="I115" s="34">
        <v>250000</v>
      </c>
      <c r="J115" s="34">
        <v>385872.23</v>
      </c>
    </row>
    <row r="116" spans="1:10" x14ac:dyDescent="0.15">
      <c r="A116" s="31">
        <v>42521</v>
      </c>
      <c r="B116" s="32">
        <v>161</v>
      </c>
      <c r="C116" s="33" t="s">
        <v>1250</v>
      </c>
      <c r="D116" s="33" t="s">
        <v>1251</v>
      </c>
      <c r="E116" s="33" t="s">
        <v>219</v>
      </c>
      <c r="F116" s="33" t="s">
        <v>20</v>
      </c>
      <c r="G116" s="33" t="s">
        <v>1318</v>
      </c>
      <c r="H116" s="34"/>
      <c r="I116" s="34">
        <v>1500</v>
      </c>
      <c r="J116" s="34">
        <v>384372.23</v>
      </c>
    </row>
    <row r="117" spans="1:10" x14ac:dyDescent="0.15">
      <c r="A117" s="31">
        <v>42521</v>
      </c>
      <c r="B117" s="32">
        <v>161</v>
      </c>
      <c r="C117" s="33" t="s">
        <v>1252</v>
      </c>
      <c r="D117" s="33" t="s">
        <v>1253</v>
      </c>
      <c r="E117" s="33" t="s">
        <v>219</v>
      </c>
      <c r="F117" s="33" t="s">
        <v>20</v>
      </c>
      <c r="G117" s="33" t="s">
        <v>1318</v>
      </c>
      <c r="H117" s="34"/>
      <c r="I117" s="34">
        <v>3000</v>
      </c>
      <c r="J117" s="34">
        <v>381372.23</v>
      </c>
    </row>
    <row r="118" spans="1:10" x14ac:dyDescent="0.15">
      <c r="A118" s="31">
        <v>42521</v>
      </c>
      <c r="B118" s="32">
        <v>161</v>
      </c>
      <c r="C118" s="33" t="s">
        <v>1254</v>
      </c>
      <c r="D118" s="33" t="s">
        <v>1255</v>
      </c>
      <c r="E118" s="33" t="s">
        <v>356</v>
      </c>
      <c r="F118" s="33" t="s">
        <v>20</v>
      </c>
      <c r="G118" s="33" t="s">
        <v>789</v>
      </c>
      <c r="H118" s="34"/>
      <c r="I118" s="34">
        <v>3087.23</v>
      </c>
      <c r="J118" s="34">
        <v>378285</v>
      </c>
    </row>
    <row r="119" spans="1:10" x14ac:dyDescent="0.15">
      <c r="A119" s="31">
        <v>42521</v>
      </c>
      <c r="B119" s="32">
        <v>161</v>
      </c>
      <c r="C119" s="33" t="s">
        <v>1256</v>
      </c>
      <c r="D119" s="33" t="s">
        <v>1257</v>
      </c>
      <c r="E119" s="33" t="s">
        <v>219</v>
      </c>
      <c r="F119" s="33" t="s">
        <v>20</v>
      </c>
      <c r="G119" s="33" t="s">
        <v>1318</v>
      </c>
      <c r="H119" s="34"/>
      <c r="I119" s="34">
        <v>2314.6</v>
      </c>
      <c r="J119" s="34">
        <v>375970.4</v>
      </c>
    </row>
    <row r="120" spans="1:10" x14ac:dyDescent="0.15">
      <c r="A120" s="31">
        <v>42521</v>
      </c>
      <c r="B120" s="32">
        <v>161</v>
      </c>
      <c r="C120" s="33" t="s">
        <v>1258</v>
      </c>
      <c r="D120" s="33" t="s">
        <v>1259</v>
      </c>
      <c r="E120" s="33" t="s">
        <v>209</v>
      </c>
      <c r="F120" s="33" t="s">
        <v>20</v>
      </c>
      <c r="G120" s="33" t="s">
        <v>267</v>
      </c>
      <c r="H120" s="34"/>
      <c r="I120" s="34">
        <v>1400</v>
      </c>
      <c r="J120" s="34">
        <v>374570.4</v>
      </c>
    </row>
    <row r="121" spans="1:10" x14ac:dyDescent="0.15">
      <c r="A121" s="31">
        <v>42521</v>
      </c>
      <c r="B121" s="32">
        <v>161</v>
      </c>
      <c r="C121" s="33" t="s">
        <v>1260</v>
      </c>
      <c r="D121" s="33" t="s">
        <v>1261</v>
      </c>
      <c r="E121" s="33" t="s">
        <v>148</v>
      </c>
      <c r="F121" s="33" t="s">
        <v>20</v>
      </c>
      <c r="G121" s="33" t="s">
        <v>1318</v>
      </c>
      <c r="H121" s="34"/>
      <c r="I121" s="34">
        <v>180</v>
      </c>
      <c r="J121" s="34">
        <v>374390.4</v>
      </c>
    </row>
    <row r="122" spans="1:10" x14ac:dyDescent="0.15">
      <c r="A122" s="31">
        <v>42521</v>
      </c>
      <c r="B122" s="32">
        <v>161</v>
      </c>
      <c r="C122" s="33" t="s">
        <v>1262</v>
      </c>
      <c r="D122" s="33" t="s">
        <v>1263</v>
      </c>
      <c r="E122" s="33" t="s">
        <v>360</v>
      </c>
      <c r="F122" s="33" t="s">
        <v>20</v>
      </c>
      <c r="G122" s="33" t="s">
        <v>361</v>
      </c>
      <c r="H122" s="34"/>
      <c r="I122" s="34">
        <v>222.6</v>
      </c>
      <c r="J122" s="34">
        <v>374167.8</v>
      </c>
    </row>
    <row r="123" spans="1:10" x14ac:dyDescent="0.15">
      <c r="A123" s="31">
        <v>42521</v>
      </c>
      <c r="B123" s="32">
        <v>161</v>
      </c>
      <c r="C123" s="33" t="s">
        <v>1264</v>
      </c>
      <c r="D123" s="33" t="s">
        <v>1265</v>
      </c>
      <c r="E123" s="33" t="s">
        <v>60</v>
      </c>
      <c r="F123" s="33" t="s">
        <v>20</v>
      </c>
      <c r="G123" s="33" t="s">
        <v>1318</v>
      </c>
      <c r="H123" s="34"/>
      <c r="I123" s="34">
        <v>2000</v>
      </c>
      <c r="J123" s="34">
        <v>372167.8</v>
      </c>
    </row>
    <row r="124" spans="1:10" x14ac:dyDescent="0.15">
      <c r="A124" s="31">
        <v>42521</v>
      </c>
      <c r="B124" s="32">
        <v>161</v>
      </c>
      <c r="C124" s="33" t="s">
        <v>1266</v>
      </c>
      <c r="D124" s="33" t="s">
        <v>1267</v>
      </c>
      <c r="E124" s="33" t="s">
        <v>113</v>
      </c>
      <c r="F124" s="33" t="s">
        <v>20</v>
      </c>
      <c r="G124" s="33" t="s">
        <v>261</v>
      </c>
      <c r="H124" s="34"/>
      <c r="I124" s="34">
        <v>3922</v>
      </c>
      <c r="J124" s="34">
        <v>368245.8</v>
      </c>
    </row>
    <row r="125" spans="1:10" x14ac:dyDescent="0.15">
      <c r="A125" s="31">
        <v>42521</v>
      </c>
      <c r="B125" s="32">
        <v>161</v>
      </c>
      <c r="C125" s="33" t="s">
        <v>1268</v>
      </c>
      <c r="D125" s="33" t="s">
        <v>1269</v>
      </c>
      <c r="E125" s="33" t="s">
        <v>219</v>
      </c>
      <c r="F125" s="33" t="s">
        <v>20</v>
      </c>
      <c r="G125" s="33" t="s">
        <v>1318</v>
      </c>
      <c r="H125" s="34"/>
      <c r="I125" s="34">
        <v>6270</v>
      </c>
      <c r="J125" s="34">
        <v>361975.8</v>
      </c>
    </row>
    <row r="126" spans="1:10" x14ac:dyDescent="0.15">
      <c r="A126" s="31">
        <v>42521</v>
      </c>
      <c r="B126" s="32">
        <v>161</v>
      </c>
      <c r="C126" s="33" t="s">
        <v>1270</v>
      </c>
      <c r="D126" s="33" t="s">
        <v>1271</v>
      </c>
      <c r="E126" s="33" t="s">
        <v>1272</v>
      </c>
      <c r="F126" s="33" t="s">
        <v>20</v>
      </c>
      <c r="G126" s="33" t="s">
        <v>268</v>
      </c>
      <c r="H126" s="34"/>
      <c r="I126" s="34">
        <v>120</v>
      </c>
      <c r="J126" s="34">
        <v>361855.8</v>
      </c>
    </row>
    <row r="127" spans="1:10" x14ac:dyDescent="0.15">
      <c r="A127" s="31">
        <v>42521</v>
      </c>
      <c r="B127" s="32">
        <v>161</v>
      </c>
      <c r="C127" s="33" t="s">
        <v>1273</v>
      </c>
      <c r="D127" s="33" t="s">
        <v>1274</v>
      </c>
      <c r="E127" s="33" t="s">
        <v>707</v>
      </c>
      <c r="F127" s="33" t="s">
        <v>20</v>
      </c>
      <c r="G127" s="33" t="s">
        <v>1317</v>
      </c>
      <c r="H127" s="34"/>
      <c r="I127" s="34">
        <v>1200</v>
      </c>
      <c r="J127" s="34">
        <v>360655.8</v>
      </c>
    </row>
    <row r="128" spans="1:10" x14ac:dyDescent="0.15">
      <c r="A128" s="31">
        <v>42521</v>
      </c>
      <c r="B128" s="32">
        <v>161</v>
      </c>
      <c r="C128" s="33" t="s">
        <v>1275</v>
      </c>
      <c r="D128" s="33" t="s">
        <v>1276</v>
      </c>
      <c r="E128" s="33" t="s">
        <v>148</v>
      </c>
      <c r="F128" s="33" t="s">
        <v>20</v>
      </c>
      <c r="G128" s="33" t="s">
        <v>1318</v>
      </c>
      <c r="H128" s="34"/>
      <c r="I128" s="34">
        <v>90</v>
      </c>
      <c r="J128" s="34">
        <v>360565.8</v>
      </c>
    </row>
    <row r="129" spans="1:10" x14ac:dyDescent="0.15">
      <c r="A129" s="31">
        <v>42521</v>
      </c>
      <c r="B129" s="32">
        <v>161</v>
      </c>
      <c r="C129" s="33" t="s">
        <v>1277</v>
      </c>
      <c r="D129" s="33" t="s">
        <v>1278</v>
      </c>
      <c r="E129" s="33" t="s">
        <v>970</v>
      </c>
      <c r="F129" s="33" t="s">
        <v>20</v>
      </c>
      <c r="G129" s="33" t="s">
        <v>1318</v>
      </c>
      <c r="H129" s="34"/>
      <c r="I129" s="34">
        <v>795</v>
      </c>
      <c r="J129" s="34">
        <v>359770.8</v>
      </c>
    </row>
    <row r="130" spans="1:10" x14ac:dyDescent="0.15">
      <c r="A130" s="31">
        <v>42521</v>
      </c>
      <c r="B130" s="32">
        <v>161</v>
      </c>
      <c r="C130" s="33" t="s">
        <v>1279</v>
      </c>
      <c r="D130" s="33" t="s">
        <v>1280</v>
      </c>
      <c r="E130" s="33" t="s">
        <v>219</v>
      </c>
      <c r="F130" s="33" t="s">
        <v>20</v>
      </c>
      <c r="G130" s="33" t="s">
        <v>1318</v>
      </c>
      <c r="H130" s="34"/>
      <c r="I130" s="34">
        <v>2069.6</v>
      </c>
      <c r="J130" s="34">
        <v>357701.2</v>
      </c>
    </row>
    <row r="131" spans="1:10" x14ac:dyDescent="0.15">
      <c r="A131" s="31">
        <v>42521</v>
      </c>
      <c r="B131" s="32">
        <v>161</v>
      </c>
      <c r="C131" s="33" t="s">
        <v>1281</v>
      </c>
      <c r="D131" s="33" t="s">
        <v>1282</v>
      </c>
      <c r="E131" s="33" t="s">
        <v>224</v>
      </c>
      <c r="F131" s="33" t="s">
        <v>20</v>
      </c>
      <c r="G131" s="33" t="s">
        <v>269</v>
      </c>
      <c r="H131" s="34"/>
      <c r="I131" s="34">
        <v>350</v>
      </c>
      <c r="J131" s="34">
        <v>357351.2</v>
      </c>
    </row>
    <row r="132" spans="1:10" x14ac:dyDescent="0.15">
      <c r="A132" s="31">
        <v>42521</v>
      </c>
      <c r="B132" s="32">
        <v>161</v>
      </c>
      <c r="C132" s="33" t="s">
        <v>1283</v>
      </c>
      <c r="D132" s="33" t="s">
        <v>1284</v>
      </c>
      <c r="E132" s="33" t="s">
        <v>224</v>
      </c>
      <c r="F132" s="33" t="s">
        <v>20</v>
      </c>
      <c r="G132" s="33" t="s">
        <v>269</v>
      </c>
      <c r="H132" s="34"/>
      <c r="I132" s="34">
        <v>259.7</v>
      </c>
      <c r="J132" s="34">
        <v>357091.5</v>
      </c>
    </row>
    <row r="133" spans="1:10" x14ac:dyDescent="0.15">
      <c r="A133" s="31">
        <v>42521</v>
      </c>
      <c r="B133" s="32">
        <v>161</v>
      </c>
      <c r="C133" s="33" t="s">
        <v>1285</v>
      </c>
      <c r="D133" s="33" t="s">
        <v>1286</v>
      </c>
      <c r="E133" s="33" t="s">
        <v>1287</v>
      </c>
      <c r="G133" s="33" t="s">
        <v>1324</v>
      </c>
      <c r="H133" s="34"/>
      <c r="I133" s="34">
        <f>2500+680+190.8</f>
        <v>3370.8</v>
      </c>
      <c r="J133" s="34">
        <v>352130.7</v>
      </c>
    </row>
    <row r="134" spans="1:10" x14ac:dyDescent="0.15">
      <c r="A134" s="31"/>
      <c r="B134" s="32"/>
      <c r="C134" s="33"/>
      <c r="D134" s="33"/>
      <c r="E134" s="33" t="s">
        <v>388</v>
      </c>
      <c r="F134" s="33"/>
      <c r="G134" s="33" t="s">
        <v>1318</v>
      </c>
      <c r="H134" s="34"/>
      <c r="I134" s="34">
        <f>1500+90</f>
        <v>1590</v>
      </c>
      <c r="J134" s="34"/>
    </row>
    <row r="135" spans="1:10" x14ac:dyDescent="0.15">
      <c r="A135" s="31">
        <v>42521</v>
      </c>
      <c r="B135" s="32">
        <v>161</v>
      </c>
      <c r="C135" s="33" t="s">
        <v>1288</v>
      </c>
      <c r="D135" s="33" t="s">
        <v>1289</v>
      </c>
      <c r="E135" s="33" t="s">
        <v>487</v>
      </c>
      <c r="F135" s="33" t="s">
        <v>20</v>
      </c>
      <c r="G135" s="33" t="s">
        <v>800</v>
      </c>
      <c r="H135" s="34"/>
      <c r="I135" s="34">
        <v>80.05</v>
      </c>
      <c r="J135" s="34">
        <v>352050.65</v>
      </c>
    </row>
    <row r="136" spans="1:10" x14ac:dyDescent="0.15">
      <c r="A136" s="31">
        <v>42521</v>
      </c>
      <c r="B136" s="32">
        <v>161</v>
      </c>
      <c r="C136" s="33" t="s">
        <v>1290</v>
      </c>
      <c r="D136" s="33" t="s">
        <v>1291</v>
      </c>
      <c r="E136" s="33" t="s">
        <v>956</v>
      </c>
      <c r="F136" s="33" t="s">
        <v>20</v>
      </c>
      <c r="G136" s="33" t="s">
        <v>1318</v>
      </c>
      <c r="H136" s="34"/>
      <c r="I136" s="34">
        <v>7500</v>
      </c>
      <c r="J136" s="34">
        <v>344550.65</v>
      </c>
    </row>
    <row r="137" spans="1:10" x14ac:dyDescent="0.15">
      <c r="A137" s="31">
        <v>42521</v>
      </c>
      <c r="B137" s="32">
        <v>161</v>
      </c>
      <c r="C137" s="33" t="s">
        <v>1292</v>
      </c>
      <c r="D137" s="33" t="s">
        <v>1293</v>
      </c>
      <c r="E137" s="33" t="s">
        <v>956</v>
      </c>
      <c r="F137" s="33" t="s">
        <v>20</v>
      </c>
      <c r="G137" s="33" t="s">
        <v>1318</v>
      </c>
      <c r="H137" s="34"/>
      <c r="I137" s="34">
        <v>1875</v>
      </c>
      <c r="J137" s="34">
        <v>342675.65</v>
      </c>
    </row>
    <row r="138" spans="1:10" x14ac:dyDescent="0.15">
      <c r="A138" s="31">
        <v>42521</v>
      </c>
      <c r="B138" s="32">
        <v>161</v>
      </c>
      <c r="C138" s="33" t="s">
        <v>1294</v>
      </c>
      <c r="D138" s="33" t="s">
        <v>1295</v>
      </c>
      <c r="E138" s="33" t="s">
        <v>209</v>
      </c>
      <c r="F138" s="33" t="s">
        <v>20</v>
      </c>
      <c r="G138" s="33" t="s">
        <v>267</v>
      </c>
      <c r="H138" s="34"/>
      <c r="I138" s="34">
        <v>850</v>
      </c>
      <c r="J138" s="34">
        <v>341825.65</v>
      </c>
    </row>
    <row r="139" spans="1:10" x14ac:dyDescent="0.15">
      <c r="A139" s="31">
        <v>42521</v>
      </c>
      <c r="B139" s="32">
        <v>161</v>
      </c>
      <c r="C139" s="33" t="s">
        <v>1296</v>
      </c>
      <c r="D139" s="33" t="s">
        <v>1297</v>
      </c>
      <c r="E139" s="33" t="s">
        <v>290</v>
      </c>
      <c r="F139" s="33" t="s">
        <v>20</v>
      </c>
      <c r="G139" s="33" t="s">
        <v>291</v>
      </c>
      <c r="H139" s="34"/>
      <c r="I139" s="34">
        <v>2500</v>
      </c>
      <c r="J139" s="34">
        <v>339325.65</v>
      </c>
    </row>
    <row r="140" spans="1:10" x14ac:dyDescent="0.15">
      <c r="A140" s="31">
        <v>42521</v>
      </c>
      <c r="B140" s="32">
        <v>161</v>
      </c>
      <c r="C140" s="33" t="s">
        <v>1298</v>
      </c>
      <c r="D140" s="33" t="s">
        <v>313</v>
      </c>
      <c r="E140" s="33" t="s">
        <v>1299</v>
      </c>
      <c r="F140" s="33" t="s">
        <v>20</v>
      </c>
      <c r="G140" s="33" t="s">
        <v>1329</v>
      </c>
      <c r="H140" s="34"/>
      <c r="I140" s="34">
        <v>216110.36</v>
      </c>
      <c r="J140" s="34">
        <v>123215.29</v>
      </c>
    </row>
    <row r="141" spans="1:10" x14ac:dyDescent="0.15">
      <c r="A141" s="31">
        <v>42521</v>
      </c>
      <c r="B141" s="32">
        <v>165</v>
      </c>
      <c r="C141" s="33" t="s">
        <v>1300</v>
      </c>
      <c r="D141" s="33" t="s">
        <v>231</v>
      </c>
      <c r="E141" s="33" t="s">
        <v>1301</v>
      </c>
      <c r="F141" s="33" t="s">
        <v>20</v>
      </c>
      <c r="G141" s="33" t="s">
        <v>279</v>
      </c>
      <c r="H141" s="34"/>
      <c r="I141" s="34">
        <v>72031.990000000005</v>
      </c>
      <c r="J141" s="34">
        <v>48249.15</v>
      </c>
    </row>
    <row r="142" spans="1:10" x14ac:dyDescent="0.15">
      <c r="A142" s="31"/>
      <c r="B142" s="32"/>
      <c r="C142" s="33"/>
      <c r="D142" s="33"/>
      <c r="E142" s="33" t="s">
        <v>276</v>
      </c>
      <c r="F142" s="33"/>
      <c r="G142" s="33" t="s">
        <v>817</v>
      </c>
      <c r="H142" s="34"/>
      <c r="I142" s="34">
        <v>200</v>
      </c>
      <c r="J142" s="34"/>
    </row>
    <row r="143" spans="1:10" x14ac:dyDescent="0.15">
      <c r="A143" s="31"/>
      <c r="B143" s="32"/>
      <c r="C143" s="33"/>
      <c r="D143" s="33"/>
      <c r="E143" s="33" t="s">
        <v>280</v>
      </c>
      <c r="F143" s="33"/>
      <c r="G143" s="33" t="s">
        <v>818</v>
      </c>
      <c r="H143" s="34"/>
      <c r="I143" s="34">
        <v>107</v>
      </c>
      <c r="J143" s="34"/>
    </row>
    <row r="144" spans="1:10" x14ac:dyDescent="0.15">
      <c r="A144" s="31"/>
      <c r="B144" s="32"/>
      <c r="C144" s="33"/>
      <c r="D144" s="33"/>
      <c r="E144" s="33" t="s">
        <v>278</v>
      </c>
      <c r="F144" s="33"/>
      <c r="G144" s="33" t="s">
        <v>819</v>
      </c>
      <c r="H144" s="34"/>
      <c r="I144" s="34">
        <v>542.67000000000007</v>
      </c>
      <c r="J144" s="34"/>
    </row>
    <row r="145" spans="1:10" x14ac:dyDescent="0.15">
      <c r="A145" s="31"/>
      <c r="B145" s="32"/>
      <c r="C145" s="33"/>
      <c r="D145" s="33"/>
      <c r="E145" s="33" t="s">
        <v>19</v>
      </c>
      <c r="F145" s="33"/>
      <c r="G145" s="33" t="s">
        <v>249</v>
      </c>
      <c r="H145" s="34"/>
      <c r="I145" s="34">
        <v>1090.4299999999998</v>
      </c>
      <c r="J145" s="34"/>
    </row>
    <row r="146" spans="1:10" x14ac:dyDescent="0.15">
      <c r="A146" s="31"/>
      <c r="B146" s="32"/>
      <c r="C146" s="33"/>
      <c r="D146" s="33"/>
      <c r="E146" s="33" t="s">
        <v>118</v>
      </c>
      <c r="F146" s="33"/>
      <c r="G146" s="33" t="s">
        <v>1020</v>
      </c>
      <c r="H146" s="34"/>
      <c r="I146" s="34">
        <v>400</v>
      </c>
      <c r="J146" s="34"/>
    </row>
    <row r="147" spans="1:10" x14ac:dyDescent="0.15">
      <c r="A147" s="31"/>
      <c r="B147" s="32"/>
      <c r="C147" s="33"/>
      <c r="D147" s="33"/>
      <c r="E147" s="33" t="s">
        <v>384</v>
      </c>
      <c r="F147" s="33"/>
      <c r="G147" s="33" t="s">
        <v>385</v>
      </c>
      <c r="H147" s="34"/>
      <c r="I147" s="34">
        <v>155</v>
      </c>
      <c r="J147" s="34"/>
    </row>
    <row r="148" spans="1:10" x14ac:dyDescent="0.15">
      <c r="A148" s="31"/>
      <c r="B148" s="32"/>
      <c r="C148" s="33"/>
      <c r="D148" s="33"/>
      <c r="E148" s="33" t="s">
        <v>209</v>
      </c>
      <c r="F148" s="33"/>
      <c r="G148" s="33" t="s">
        <v>267</v>
      </c>
      <c r="H148" s="34"/>
      <c r="I148" s="34">
        <v>25</v>
      </c>
      <c r="J148" s="34"/>
    </row>
    <row r="149" spans="1:10" x14ac:dyDescent="0.15">
      <c r="A149" s="31"/>
      <c r="B149" s="32"/>
      <c r="C149" s="33"/>
      <c r="D149" s="33"/>
      <c r="E149" s="33" t="s">
        <v>360</v>
      </c>
      <c r="F149" s="33"/>
      <c r="G149" s="33" t="s">
        <v>361</v>
      </c>
      <c r="H149" s="34"/>
      <c r="I149" s="34">
        <v>11</v>
      </c>
      <c r="J149" s="34"/>
    </row>
    <row r="150" spans="1:10" x14ac:dyDescent="0.15">
      <c r="A150" s="31"/>
      <c r="B150" s="32"/>
      <c r="C150" s="33"/>
      <c r="D150" s="33"/>
      <c r="E150" s="33" t="s">
        <v>254</v>
      </c>
      <c r="F150" s="33"/>
      <c r="G150" s="33" t="s">
        <v>1318</v>
      </c>
      <c r="H150" s="34"/>
      <c r="I150" s="34">
        <v>370.05</v>
      </c>
      <c r="J150" s="34"/>
    </row>
    <row r="151" spans="1:10" x14ac:dyDescent="0.15">
      <c r="A151" s="31"/>
      <c r="B151" s="32"/>
      <c r="C151" s="33"/>
      <c r="D151" s="33"/>
      <c r="E151" s="33" t="s">
        <v>251</v>
      </c>
      <c r="F151" s="33"/>
      <c r="G151" s="33" t="s">
        <v>580</v>
      </c>
      <c r="H151" s="34"/>
      <c r="I151" s="34">
        <v>33</v>
      </c>
      <c r="J151" s="34"/>
    </row>
    <row r="152" spans="1:10" x14ac:dyDescent="0.15">
      <c r="A152" s="31">
        <v>42521</v>
      </c>
      <c r="B152" s="32">
        <v>163</v>
      </c>
      <c r="C152" s="33" t="s">
        <v>1302</v>
      </c>
      <c r="D152" s="33" t="s">
        <v>1303</v>
      </c>
      <c r="E152" s="33" t="s">
        <v>1304</v>
      </c>
      <c r="F152" s="33" t="s">
        <v>20</v>
      </c>
      <c r="G152" s="33" t="s">
        <v>809</v>
      </c>
      <c r="H152" s="34"/>
      <c r="I152" s="34">
        <v>18954</v>
      </c>
      <c r="J152" s="34">
        <v>29295.15</v>
      </c>
    </row>
    <row r="153" spans="1:10" x14ac:dyDescent="0.15">
      <c r="A153" s="31">
        <v>42521</v>
      </c>
      <c r="B153" s="32">
        <v>163</v>
      </c>
      <c r="C153" s="33" t="s">
        <v>1305</v>
      </c>
      <c r="D153" s="33" t="s">
        <v>1306</v>
      </c>
      <c r="E153" s="33" t="s">
        <v>1307</v>
      </c>
      <c r="F153" s="33" t="s">
        <v>20</v>
      </c>
      <c r="G153" s="33" t="s">
        <v>810</v>
      </c>
      <c r="H153" s="34"/>
      <c r="I153" s="34">
        <v>1143.5</v>
      </c>
      <c r="J153" s="34">
        <v>28151.65</v>
      </c>
    </row>
    <row r="154" spans="1:10" x14ac:dyDescent="0.15">
      <c r="A154" s="31">
        <v>42521</v>
      </c>
      <c r="B154" s="32">
        <v>163</v>
      </c>
      <c r="C154" s="33" t="s">
        <v>1308</v>
      </c>
      <c r="D154" s="33" t="s">
        <v>1309</v>
      </c>
      <c r="E154" s="33" t="s">
        <v>1310</v>
      </c>
      <c r="F154" s="33" t="s">
        <v>20</v>
      </c>
      <c r="G154" s="33" t="s">
        <v>811</v>
      </c>
      <c r="H154" s="34"/>
      <c r="I154" s="34">
        <v>3854.9</v>
      </c>
      <c r="J154" s="34">
        <v>24296.75</v>
      </c>
    </row>
    <row r="155" spans="1:10" x14ac:dyDescent="0.15">
      <c r="A155" s="31">
        <v>42521</v>
      </c>
      <c r="B155" s="32">
        <v>166</v>
      </c>
      <c r="C155" s="33" t="s">
        <v>1311</v>
      </c>
      <c r="D155" s="33" t="s">
        <v>20</v>
      </c>
      <c r="E155" s="33" t="s">
        <v>1312</v>
      </c>
      <c r="F155" s="33" t="s">
        <v>20</v>
      </c>
      <c r="G155" s="33" t="s">
        <v>580</v>
      </c>
      <c r="H155" s="34"/>
      <c r="I155" s="34">
        <v>14.8</v>
      </c>
      <c r="J155" s="34">
        <v>24281.95</v>
      </c>
    </row>
    <row r="156" spans="1:10" x14ac:dyDescent="0.15">
      <c r="A156" s="31">
        <v>42521</v>
      </c>
      <c r="B156" s="32">
        <v>166</v>
      </c>
      <c r="C156" s="33" t="s">
        <v>1313</v>
      </c>
      <c r="D156" s="33" t="s">
        <v>20</v>
      </c>
      <c r="E156" s="33" t="s">
        <v>1314</v>
      </c>
      <c r="F156" s="33" t="s">
        <v>20</v>
      </c>
      <c r="G156" s="33" t="s">
        <v>580</v>
      </c>
      <c r="H156" s="34"/>
      <c r="I156" s="34">
        <v>3.12</v>
      </c>
      <c r="J156" s="34">
        <v>24278.83</v>
      </c>
    </row>
    <row r="157" spans="1:10" x14ac:dyDescent="0.15">
      <c r="A157" s="35">
        <v>42521</v>
      </c>
      <c r="B157" s="37">
        <v>166</v>
      </c>
      <c r="C157" s="38" t="s">
        <v>1315</v>
      </c>
      <c r="D157" s="38" t="s">
        <v>20</v>
      </c>
      <c r="E157" s="38" t="s">
        <v>1316</v>
      </c>
      <c r="F157" s="38" t="s">
        <v>20</v>
      </c>
      <c r="G157" s="38" t="s">
        <v>1020</v>
      </c>
      <c r="H157" s="40"/>
      <c r="I157" s="40">
        <v>0.03</v>
      </c>
      <c r="J157" s="40">
        <v>24278.799999999999</v>
      </c>
    </row>
    <row r="158" spans="1:10" ht="12" thickBot="1" x14ac:dyDescent="0.2">
      <c r="A158" s="36"/>
      <c r="H158" s="39">
        <v>1105358.79</v>
      </c>
      <c r="I158" s="39">
        <v>1304223.04</v>
      </c>
    </row>
    <row r="159" spans="1:10" ht="12" thickTop="1" x14ac:dyDescent="0.15"/>
    <row r="161" spans="9:9" x14ac:dyDescent="0.15">
      <c r="I161" s="11">
        <f>SUBTOTAL(9,I6:I157)</f>
        <v>1298927.26</v>
      </c>
    </row>
  </sheetData>
  <autoFilter ref="A4:J158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workbookViewId="0">
      <selection activeCell="I135" sqref="I13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9.75" bestFit="1" customWidth="1"/>
    <col min="6" max="6" width="39.75" customWidth="1"/>
    <col min="7" max="7" width="16.5" bestFit="1" customWidth="1"/>
    <col min="8" max="9" width="12.625" bestFit="1" customWidth="1"/>
    <col min="10" max="10" width="12.625" style="11" bestFit="1" customWidth="1"/>
  </cols>
  <sheetData>
    <row r="1" spans="1:10" ht="15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2.75" x14ac:dyDescent="0.15">
      <c r="A2" s="56" t="s">
        <v>1333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.75" x14ac:dyDescent="0.1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9"/>
    </row>
    <row r="4" spans="1:10" ht="12" thickBot="1" x14ac:dyDescent="0.2">
      <c r="A4" s="43" t="s">
        <v>3</v>
      </c>
      <c r="B4" s="43" t="s">
        <v>4</v>
      </c>
      <c r="C4" s="43" t="s">
        <v>5</v>
      </c>
      <c r="D4" s="43" t="s">
        <v>6</v>
      </c>
      <c r="E4" s="43" t="s">
        <v>7</v>
      </c>
      <c r="F4" s="43" t="s">
        <v>8</v>
      </c>
      <c r="G4" s="43"/>
      <c r="H4" s="43" t="s">
        <v>9</v>
      </c>
      <c r="I4" s="43" t="s">
        <v>10</v>
      </c>
      <c r="J4" s="10" t="s">
        <v>11</v>
      </c>
    </row>
    <row r="5" spans="1:10" ht="12" thickTop="1" x14ac:dyDescent="0.15">
      <c r="A5" s="44"/>
      <c r="B5" s="45"/>
      <c r="C5" s="46"/>
      <c r="D5" s="46"/>
      <c r="E5" s="46" t="s">
        <v>12</v>
      </c>
      <c r="F5" s="46"/>
      <c r="G5" s="47"/>
      <c r="H5" s="47"/>
      <c r="I5" s="47"/>
      <c r="J5" s="47">
        <v>24278.799999999999</v>
      </c>
    </row>
    <row r="6" spans="1:10" x14ac:dyDescent="0.15">
      <c r="A6" s="44">
        <v>42522</v>
      </c>
      <c r="B6" s="45">
        <v>51</v>
      </c>
      <c r="C6" s="46" t="s">
        <v>1334</v>
      </c>
      <c r="D6" s="46" t="s">
        <v>1335</v>
      </c>
      <c r="E6" s="46" t="s">
        <v>15</v>
      </c>
      <c r="F6" s="46" t="s">
        <v>16</v>
      </c>
      <c r="G6" s="47" t="s">
        <v>1576</v>
      </c>
      <c r="H6" s="47"/>
      <c r="I6" s="47">
        <v>10667.84</v>
      </c>
      <c r="J6" s="47">
        <v>13610.96</v>
      </c>
    </row>
    <row r="7" spans="1:10" x14ac:dyDescent="0.15">
      <c r="A7" s="44">
        <v>42522</v>
      </c>
      <c r="B7" s="45">
        <v>51</v>
      </c>
      <c r="C7" s="46" t="s">
        <v>1336</v>
      </c>
      <c r="D7" s="46" t="s">
        <v>1337</v>
      </c>
      <c r="E7" s="46" t="s">
        <v>19</v>
      </c>
      <c r="F7" s="46" t="s">
        <v>20</v>
      </c>
      <c r="G7" s="47" t="s">
        <v>249</v>
      </c>
      <c r="H7" s="47"/>
      <c r="I7" s="47">
        <v>170</v>
      </c>
      <c r="J7" s="47">
        <v>13440.96</v>
      </c>
    </row>
    <row r="8" spans="1:10" x14ac:dyDescent="0.15">
      <c r="A8" s="44">
        <v>42522</v>
      </c>
      <c r="B8" s="45">
        <v>51</v>
      </c>
      <c r="C8" s="46" t="s">
        <v>1338</v>
      </c>
      <c r="D8" s="46" t="s">
        <v>1339</v>
      </c>
      <c r="E8" s="46" t="s">
        <v>23</v>
      </c>
      <c r="F8" s="46" t="s">
        <v>20</v>
      </c>
      <c r="G8" s="47" t="s">
        <v>250</v>
      </c>
      <c r="H8" s="47"/>
      <c r="I8" s="47">
        <v>90</v>
      </c>
      <c r="J8" s="47">
        <v>13350.96</v>
      </c>
    </row>
    <row r="9" spans="1:10" x14ac:dyDescent="0.15">
      <c r="A9" s="44">
        <v>42522</v>
      </c>
      <c r="B9" s="45">
        <v>56</v>
      </c>
      <c r="C9" s="46" t="s">
        <v>1340</v>
      </c>
      <c r="D9" s="46" t="s">
        <v>20</v>
      </c>
      <c r="E9" s="46" t="s">
        <v>1341</v>
      </c>
      <c r="F9" s="46" t="s">
        <v>20</v>
      </c>
      <c r="G9" s="47" t="s">
        <v>1577</v>
      </c>
      <c r="H9" s="47">
        <v>150000</v>
      </c>
      <c r="I9" s="47"/>
      <c r="J9" s="47">
        <v>163350.96</v>
      </c>
    </row>
    <row r="10" spans="1:10" x14ac:dyDescent="0.15">
      <c r="A10" s="44">
        <v>42523</v>
      </c>
      <c r="B10" s="45">
        <v>51</v>
      </c>
      <c r="C10" s="46" t="s">
        <v>1342</v>
      </c>
      <c r="D10" s="46" t="s">
        <v>313</v>
      </c>
      <c r="E10" s="46" t="s">
        <v>707</v>
      </c>
      <c r="F10" s="46" t="s">
        <v>20</v>
      </c>
      <c r="G10" s="47" t="s">
        <v>1578</v>
      </c>
      <c r="H10" s="47"/>
      <c r="I10" s="47">
        <v>45613.06</v>
      </c>
      <c r="J10" s="47">
        <v>117737.9</v>
      </c>
    </row>
    <row r="11" spans="1:10" x14ac:dyDescent="0.15">
      <c r="A11" s="44">
        <v>42523</v>
      </c>
      <c r="B11" s="45">
        <v>51</v>
      </c>
      <c r="C11" s="46" t="s">
        <v>1343</v>
      </c>
      <c r="D11" s="46" t="s">
        <v>1344</v>
      </c>
      <c r="E11" s="46" t="s">
        <v>1345</v>
      </c>
      <c r="F11" s="46" t="s">
        <v>20</v>
      </c>
      <c r="G11" s="47" t="s">
        <v>421</v>
      </c>
      <c r="H11" s="47"/>
      <c r="I11" s="47">
        <v>9.4</v>
      </c>
      <c r="J11" s="47">
        <v>117728.5</v>
      </c>
    </row>
    <row r="12" spans="1:10" x14ac:dyDescent="0.15">
      <c r="A12" s="44">
        <v>42523</v>
      </c>
      <c r="B12" s="45">
        <v>51</v>
      </c>
      <c r="C12" s="46" t="s">
        <v>1346</v>
      </c>
      <c r="D12" s="46" t="s">
        <v>1347</v>
      </c>
      <c r="E12" s="46" t="s">
        <v>970</v>
      </c>
      <c r="F12" s="46" t="s">
        <v>20</v>
      </c>
      <c r="G12" s="47" t="s">
        <v>254</v>
      </c>
      <c r="H12" s="47"/>
      <c r="I12" s="47">
        <v>8000</v>
      </c>
      <c r="J12" s="47">
        <v>109728.5</v>
      </c>
    </row>
    <row r="13" spans="1:10" x14ac:dyDescent="0.15">
      <c r="A13" s="44">
        <v>42523</v>
      </c>
      <c r="B13" s="45">
        <v>51</v>
      </c>
      <c r="C13" s="46" t="s">
        <v>1348</v>
      </c>
      <c r="D13" s="46" t="s">
        <v>1349</v>
      </c>
      <c r="E13" s="46" t="s">
        <v>352</v>
      </c>
      <c r="F13" s="46" t="s">
        <v>20</v>
      </c>
      <c r="G13" s="47" t="s">
        <v>792</v>
      </c>
      <c r="H13" s="47"/>
      <c r="I13" s="47">
        <v>380</v>
      </c>
      <c r="J13" s="47">
        <v>109348.5</v>
      </c>
    </row>
    <row r="14" spans="1:10" x14ac:dyDescent="0.15">
      <c r="A14" s="44">
        <v>42523</v>
      </c>
      <c r="B14" s="45">
        <v>51</v>
      </c>
      <c r="C14" s="46" t="s">
        <v>1350</v>
      </c>
      <c r="D14" s="46" t="s">
        <v>1351</v>
      </c>
      <c r="E14" s="46" t="s">
        <v>1244</v>
      </c>
      <c r="F14" s="46" t="s">
        <v>20</v>
      </c>
      <c r="G14" s="47" t="s">
        <v>1578</v>
      </c>
      <c r="H14" s="47"/>
      <c r="I14" s="47">
        <v>7966.8</v>
      </c>
      <c r="J14" s="47">
        <v>101381.7</v>
      </c>
    </row>
    <row r="15" spans="1:10" x14ac:dyDescent="0.15">
      <c r="A15" s="44">
        <v>42523</v>
      </c>
      <c r="B15" s="45">
        <v>51</v>
      </c>
      <c r="C15" s="46" t="s">
        <v>1352</v>
      </c>
      <c r="D15" s="46" t="s">
        <v>1353</v>
      </c>
      <c r="E15" s="46" t="s">
        <v>1061</v>
      </c>
      <c r="F15" s="46" t="s">
        <v>20</v>
      </c>
      <c r="G15" s="47" t="s">
        <v>1579</v>
      </c>
      <c r="H15" s="47"/>
      <c r="I15" s="47">
        <v>2400.87</v>
      </c>
      <c r="J15" s="47">
        <v>98980.83</v>
      </c>
    </row>
    <row r="16" spans="1:10" x14ac:dyDescent="0.15">
      <c r="A16" s="44">
        <v>42523</v>
      </c>
      <c r="B16" s="45">
        <v>51</v>
      </c>
      <c r="C16" s="46" t="s">
        <v>1354</v>
      </c>
      <c r="D16" s="46" t="s">
        <v>1355</v>
      </c>
      <c r="E16" s="46" t="s">
        <v>443</v>
      </c>
      <c r="F16" s="46" t="s">
        <v>20</v>
      </c>
      <c r="G16" s="47" t="s">
        <v>1580</v>
      </c>
      <c r="H16" s="47"/>
      <c r="I16" s="47">
        <v>120</v>
      </c>
      <c r="J16" s="47">
        <v>98860.83</v>
      </c>
    </row>
    <row r="17" spans="1:10" x14ac:dyDescent="0.15">
      <c r="A17" s="44">
        <v>42523</v>
      </c>
      <c r="B17" s="45">
        <v>51</v>
      </c>
      <c r="C17" s="46" t="s">
        <v>1356</v>
      </c>
      <c r="D17" s="46" t="s">
        <v>1357</v>
      </c>
      <c r="E17" s="46" t="s">
        <v>219</v>
      </c>
      <c r="F17" s="46" t="s">
        <v>20</v>
      </c>
      <c r="G17" s="47" t="s">
        <v>254</v>
      </c>
      <c r="H17" s="47"/>
      <c r="I17" s="47">
        <v>2675.3</v>
      </c>
      <c r="J17" s="47">
        <v>96185.53</v>
      </c>
    </row>
    <row r="18" spans="1:10" x14ac:dyDescent="0.15">
      <c r="A18" s="44">
        <v>42523</v>
      </c>
      <c r="B18" s="45">
        <v>52</v>
      </c>
      <c r="C18" s="46" t="s">
        <v>1358</v>
      </c>
      <c r="D18" s="46" t="s">
        <v>1359</v>
      </c>
      <c r="E18" s="46" t="s">
        <v>1360</v>
      </c>
      <c r="F18" s="46" t="s">
        <v>20</v>
      </c>
      <c r="G18" s="47" t="s">
        <v>1578</v>
      </c>
      <c r="H18" s="47">
        <v>3000</v>
      </c>
      <c r="I18" s="47">
        <v>-3000</v>
      </c>
      <c r="J18" s="47">
        <v>99185.53</v>
      </c>
    </row>
    <row r="19" spans="1:10" x14ac:dyDescent="0.15">
      <c r="A19" s="44">
        <v>42524</v>
      </c>
      <c r="B19" s="45">
        <v>52</v>
      </c>
      <c r="C19" s="46" t="s">
        <v>1361</v>
      </c>
      <c r="D19" s="46" t="s">
        <v>228</v>
      </c>
      <c r="E19" s="46" t="s">
        <v>507</v>
      </c>
      <c r="F19" s="46" t="s">
        <v>20</v>
      </c>
      <c r="G19" s="47" t="s">
        <v>1327</v>
      </c>
      <c r="H19" s="47">
        <v>114242.6</v>
      </c>
      <c r="I19" s="47"/>
      <c r="J19" s="47">
        <v>213428.13</v>
      </c>
    </row>
    <row r="20" spans="1:10" x14ac:dyDescent="0.15">
      <c r="A20" s="44">
        <v>42528</v>
      </c>
      <c r="B20" s="45">
        <v>51</v>
      </c>
      <c r="C20" s="46" t="s">
        <v>1362</v>
      </c>
      <c r="D20" s="46" t="s">
        <v>1363</v>
      </c>
      <c r="E20" s="46" t="s">
        <v>436</v>
      </c>
      <c r="F20" s="46" t="s">
        <v>20</v>
      </c>
      <c r="G20" s="47" t="s">
        <v>1017</v>
      </c>
      <c r="H20" s="47"/>
      <c r="I20" s="47">
        <v>7738</v>
      </c>
      <c r="J20" s="47">
        <v>205690.13</v>
      </c>
    </row>
    <row r="21" spans="1:10" x14ac:dyDescent="0.15">
      <c r="A21" s="44">
        <v>42528</v>
      </c>
      <c r="B21" s="45">
        <v>51</v>
      </c>
      <c r="C21" s="46" t="s">
        <v>1364</v>
      </c>
      <c r="D21" s="46" t="s">
        <v>1365</v>
      </c>
      <c r="E21" s="46" t="s">
        <v>707</v>
      </c>
      <c r="F21" s="46" t="s">
        <v>20</v>
      </c>
      <c r="G21" s="47" t="s">
        <v>1578</v>
      </c>
      <c r="H21" s="47"/>
      <c r="I21" s="47">
        <v>1825</v>
      </c>
      <c r="J21" s="47">
        <v>203865.13</v>
      </c>
    </row>
    <row r="22" spans="1:10" x14ac:dyDescent="0.15">
      <c r="A22" s="44">
        <v>42528</v>
      </c>
      <c r="B22" s="45">
        <v>51</v>
      </c>
      <c r="C22" s="46" t="s">
        <v>1366</v>
      </c>
      <c r="D22" s="46" t="s">
        <v>1367</v>
      </c>
      <c r="E22" s="46" t="s">
        <v>707</v>
      </c>
      <c r="F22" s="46" t="s">
        <v>20</v>
      </c>
      <c r="G22" s="47" t="s">
        <v>1578</v>
      </c>
      <c r="H22" s="47"/>
      <c r="I22" s="47">
        <v>2827</v>
      </c>
      <c r="J22" s="47">
        <v>201038.13</v>
      </c>
    </row>
    <row r="23" spans="1:10" x14ac:dyDescent="0.15">
      <c r="A23" s="44">
        <v>42528</v>
      </c>
      <c r="B23" s="45">
        <v>51</v>
      </c>
      <c r="C23" s="46" t="s">
        <v>1368</v>
      </c>
      <c r="D23" s="46" t="s">
        <v>1369</v>
      </c>
      <c r="E23" s="46" t="s">
        <v>707</v>
      </c>
      <c r="F23" s="46" t="s">
        <v>20</v>
      </c>
      <c r="G23" s="47" t="s">
        <v>1578</v>
      </c>
      <c r="H23" s="47"/>
      <c r="I23" s="47">
        <v>1727</v>
      </c>
      <c r="J23" s="47">
        <v>199311.13</v>
      </c>
    </row>
    <row r="24" spans="1:10" x14ac:dyDescent="0.15">
      <c r="A24" s="44">
        <v>42528</v>
      </c>
      <c r="B24" s="45">
        <v>51</v>
      </c>
      <c r="C24" s="46" t="s">
        <v>1370</v>
      </c>
      <c r="D24" s="46" t="s">
        <v>1371</v>
      </c>
      <c r="E24" s="46" t="s">
        <v>219</v>
      </c>
      <c r="F24" s="46" t="s">
        <v>20</v>
      </c>
      <c r="G24" s="47" t="s">
        <v>254</v>
      </c>
      <c r="H24" s="47"/>
      <c r="I24" s="47">
        <v>1176.5999999999999</v>
      </c>
      <c r="J24" s="47">
        <v>198134.53</v>
      </c>
    </row>
    <row r="25" spans="1:10" x14ac:dyDescent="0.15">
      <c r="A25" s="44">
        <v>42528</v>
      </c>
      <c r="B25" s="45">
        <v>51</v>
      </c>
      <c r="C25" s="46" t="s">
        <v>1372</v>
      </c>
      <c r="D25" s="46" t="s">
        <v>1373</v>
      </c>
      <c r="E25" s="46" t="s">
        <v>219</v>
      </c>
      <c r="F25" s="46" t="s">
        <v>20</v>
      </c>
      <c r="G25" s="47" t="s">
        <v>254</v>
      </c>
      <c r="H25" s="47"/>
      <c r="I25" s="47">
        <v>1504.14</v>
      </c>
      <c r="J25" s="47">
        <v>196630.39</v>
      </c>
    </row>
    <row r="26" spans="1:10" x14ac:dyDescent="0.15">
      <c r="A26" s="44">
        <v>42528</v>
      </c>
      <c r="B26" s="45">
        <v>51</v>
      </c>
      <c r="C26" s="46" t="s">
        <v>1374</v>
      </c>
      <c r="D26" s="46" t="s">
        <v>1375</v>
      </c>
      <c r="E26" s="46" t="s">
        <v>970</v>
      </c>
      <c r="F26" s="46" t="s">
        <v>20</v>
      </c>
      <c r="G26" s="47" t="s">
        <v>254</v>
      </c>
      <c r="H26" s="47"/>
      <c r="I26" s="47">
        <v>2293.84</v>
      </c>
      <c r="J26" s="47">
        <v>194336.55</v>
      </c>
    </row>
    <row r="27" spans="1:10" x14ac:dyDescent="0.15">
      <c r="A27" s="44">
        <v>42528</v>
      </c>
      <c r="B27" s="45">
        <v>51</v>
      </c>
      <c r="C27" s="46" t="s">
        <v>1376</v>
      </c>
      <c r="D27" s="46" t="s">
        <v>1377</v>
      </c>
      <c r="E27" s="46" t="s">
        <v>1378</v>
      </c>
      <c r="F27" s="46" t="s">
        <v>20</v>
      </c>
      <c r="G27" s="47" t="s">
        <v>254</v>
      </c>
      <c r="H27" s="47"/>
      <c r="I27" s="47">
        <v>1000</v>
      </c>
      <c r="J27" s="47">
        <v>193336.55</v>
      </c>
    </row>
    <row r="28" spans="1:10" x14ac:dyDescent="0.15">
      <c r="A28" s="44">
        <v>42528</v>
      </c>
      <c r="B28" s="45">
        <v>51</v>
      </c>
      <c r="C28" s="46" t="s">
        <v>1379</v>
      </c>
      <c r="D28" s="46" t="s">
        <v>1380</v>
      </c>
      <c r="E28" s="46" t="s">
        <v>60</v>
      </c>
      <c r="F28" s="46" t="s">
        <v>20</v>
      </c>
      <c r="G28" s="47" t="s">
        <v>254</v>
      </c>
      <c r="H28" s="47"/>
      <c r="I28" s="47">
        <v>1000</v>
      </c>
      <c r="J28" s="47">
        <v>192336.55</v>
      </c>
    </row>
    <row r="29" spans="1:10" x14ac:dyDescent="0.15">
      <c r="A29" s="44">
        <v>42528</v>
      </c>
      <c r="B29" s="45">
        <v>51</v>
      </c>
      <c r="C29" s="46" t="s">
        <v>1381</v>
      </c>
      <c r="D29" s="46" t="s">
        <v>1382</v>
      </c>
      <c r="E29" s="46" t="s">
        <v>148</v>
      </c>
      <c r="F29" s="46" t="s">
        <v>20</v>
      </c>
      <c r="G29" s="47" t="s">
        <v>254</v>
      </c>
      <c r="H29" s="47"/>
      <c r="I29" s="47">
        <v>270</v>
      </c>
      <c r="J29" s="47">
        <v>192066.55</v>
      </c>
    </row>
    <row r="30" spans="1:10" x14ac:dyDescent="0.15">
      <c r="A30" s="44">
        <v>42528</v>
      </c>
      <c r="B30" s="45">
        <v>51</v>
      </c>
      <c r="C30" s="46" t="s">
        <v>1383</v>
      </c>
      <c r="D30" s="46" t="s">
        <v>1384</v>
      </c>
      <c r="E30" s="46" t="s">
        <v>139</v>
      </c>
      <c r="F30" s="46" t="s">
        <v>20</v>
      </c>
      <c r="G30" s="47" t="s">
        <v>1581</v>
      </c>
      <c r="H30" s="47"/>
      <c r="I30" s="47">
        <v>1033.9000000000001</v>
      </c>
      <c r="J30" s="47">
        <v>191032.65</v>
      </c>
    </row>
    <row r="31" spans="1:10" x14ac:dyDescent="0.15">
      <c r="A31" s="44">
        <v>42528</v>
      </c>
      <c r="B31" s="45">
        <v>51</v>
      </c>
      <c r="C31" s="46" t="s">
        <v>1385</v>
      </c>
      <c r="D31" s="46" t="s">
        <v>1386</v>
      </c>
      <c r="E31" s="46" t="s">
        <v>142</v>
      </c>
      <c r="F31" s="46" t="s">
        <v>20</v>
      </c>
      <c r="G31" s="47" t="s">
        <v>1581</v>
      </c>
      <c r="H31" s="47"/>
      <c r="I31" s="47">
        <v>1770.15</v>
      </c>
      <c r="J31" s="47">
        <v>189262.5</v>
      </c>
    </row>
    <row r="32" spans="1:10" x14ac:dyDescent="0.15">
      <c r="A32" s="44">
        <v>42528</v>
      </c>
      <c r="B32" s="45">
        <v>51</v>
      </c>
      <c r="C32" s="46" t="s">
        <v>1387</v>
      </c>
      <c r="D32" s="46" t="s">
        <v>1388</v>
      </c>
      <c r="E32" s="46" t="s">
        <v>142</v>
      </c>
      <c r="F32" s="46" t="s">
        <v>20</v>
      </c>
      <c r="G32" s="47" t="s">
        <v>1581</v>
      </c>
      <c r="H32" s="47"/>
      <c r="I32" s="47">
        <v>161.75</v>
      </c>
      <c r="J32" s="47">
        <v>189100.75</v>
      </c>
    </row>
    <row r="33" spans="1:10" x14ac:dyDescent="0.15">
      <c r="A33" s="44">
        <v>42528</v>
      </c>
      <c r="B33" s="45">
        <v>51</v>
      </c>
      <c r="C33" s="46" t="s">
        <v>1389</v>
      </c>
      <c r="D33" s="46" t="s">
        <v>1390</v>
      </c>
      <c r="E33" s="46" t="s">
        <v>142</v>
      </c>
      <c r="F33" s="46" t="s">
        <v>20</v>
      </c>
      <c r="G33" s="47" t="s">
        <v>1581</v>
      </c>
      <c r="H33" s="47"/>
      <c r="I33" s="47">
        <v>22.15</v>
      </c>
      <c r="J33" s="47">
        <v>189078.6</v>
      </c>
    </row>
    <row r="34" spans="1:10" x14ac:dyDescent="0.15">
      <c r="A34" s="44">
        <v>42528</v>
      </c>
      <c r="B34" s="45">
        <v>51</v>
      </c>
      <c r="C34" s="46" t="s">
        <v>1391</v>
      </c>
      <c r="D34" s="46" t="s">
        <v>1392</v>
      </c>
      <c r="E34" s="46" t="s">
        <v>118</v>
      </c>
      <c r="F34" s="46" t="s">
        <v>20</v>
      </c>
      <c r="G34" s="47" t="s">
        <v>1020</v>
      </c>
      <c r="H34" s="47"/>
      <c r="I34" s="47">
        <v>415.6</v>
      </c>
      <c r="J34" s="47">
        <v>188663</v>
      </c>
    </row>
    <row r="35" spans="1:10" x14ac:dyDescent="0.15">
      <c r="A35" s="44">
        <v>42528</v>
      </c>
      <c r="B35" s="45">
        <v>51</v>
      </c>
      <c r="C35" s="46" t="s">
        <v>1393</v>
      </c>
      <c r="D35" s="46" t="s">
        <v>1394</v>
      </c>
      <c r="E35" s="46" t="s">
        <v>487</v>
      </c>
      <c r="F35" s="46" t="s">
        <v>20</v>
      </c>
      <c r="G35" s="47" t="s">
        <v>577</v>
      </c>
      <c r="H35" s="47"/>
      <c r="I35" s="47">
        <v>230.33</v>
      </c>
      <c r="J35" s="47">
        <v>188432.67</v>
      </c>
    </row>
    <row r="36" spans="1:10" x14ac:dyDescent="0.15">
      <c r="A36" s="44">
        <v>42528</v>
      </c>
      <c r="B36" s="45">
        <v>51</v>
      </c>
      <c r="C36" s="46" t="s">
        <v>1395</v>
      </c>
      <c r="D36" s="46" t="s">
        <v>1396</v>
      </c>
      <c r="E36" s="46" t="s">
        <v>707</v>
      </c>
      <c r="F36" s="46" t="s">
        <v>20</v>
      </c>
      <c r="G36" s="47" t="s">
        <v>1578</v>
      </c>
      <c r="H36" s="47"/>
      <c r="I36" s="47">
        <v>58100</v>
      </c>
      <c r="J36" s="47">
        <v>130332.67</v>
      </c>
    </row>
    <row r="37" spans="1:10" x14ac:dyDescent="0.15">
      <c r="A37" s="44">
        <v>42528</v>
      </c>
      <c r="B37" s="45">
        <v>51</v>
      </c>
      <c r="C37" s="46" t="s">
        <v>1397</v>
      </c>
      <c r="D37" s="46" t="s">
        <v>313</v>
      </c>
      <c r="E37" s="46" t="s">
        <v>1398</v>
      </c>
      <c r="F37" s="46" t="s">
        <v>20</v>
      </c>
      <c r="G37" s="47" t="s">
        <v>801</v>
      </c>
      <c r="H37" s="47"/>
      <c r="I37" s="47">
        <v>29924.3</v>
      </c>
      <c r="J37" s="47">
        <v>100408.37</v>
      </c>
    </row>
    <row r="38" spans="1:10" x14ac:dyDescent="0.15">
      <c r="A38" s="44">
        <v>42528</v>
      </c>
      <c r="B38" s="45">
        <v>52</v>
      </c>
      <c r="C38" s="46" t="s">
        <v>1399</v>
      </c>
      <c r="D38" s="46" t="s">
        <v>1400</v>
      </c>
      <c r="E38" s="46" t="s">
        <v>1246</v>
      </c>
      <c r="F38" s="46" t="s">
        <v>20</v>
      </c>
      <c r="G38" s="47" t="s">
        <v>1578</v>
      </c>
      <c r="H38" s="47">
        <v>3000</v>
      </c>
      <c r="I38" s="47">
        <v>-3000</v>
      </c>
      <c r="J38" s="47">
        <v>103408.37</v>
      </c>
    </row>
    <row r="39" spans="1:10" x14ac:dyDescent="0.15">
      <c r="A39" s="44">
        <v>42529</v>
      </c>
      <c r="B39" s="45">
        <v>52</v>
      </c>
      <c r="C39" s="46" t="s">
        <v>1401</v>
      </c>
      <c r="D39" s="46" t="s">
        <v>1402</v>
      </c>
      <c r="E39" s="46" t="s">
        <v>1403</v>
      </c>
      <c r="F39" s="46" t="s">
        <v>1404</v>
      </c>
      <c r="G39" s="47" t="s">
        <v>254</v>
      </c>
      <c r="H39" s="47">
        <v>1500</v>
      </c>
      <c r="I39" s="47">
        <v>-1500</v>
      </c>
      <c r="J39" s="47">
        <v>104908.37</v>
      </c>
    </row>
    <row r="40" spans="1:10" x14ac:dyDescent="0.15">
      <c r="A40" s="44">
        <v>42529</v>
      </c>
      <c r="B40" s="45">
        <v>52</v>
      </c>
      <c r="C40" s="46" t="s">
        <v>1405</v>
      </c>
      <c r="D40" s="46" t="s">
        <v>1406</v>
      </c>
      <c r="E40" s="46" t="s">
        <v>707</v>
      </c>
      <c r="F40" s="46" t="s">
        <v>20</v>
      </c>
      <c r="G40" s="47" t="s">
        <v>1578</v>
      </c>
      <c r="H40" s="47">
        <v>1813</v>
      </c>
      <c r="I40" s="47">
        <v>-1813</v>
      </c>
      <c r="J40" s="47">
        <v>106721.37</v>
      </c>
    </row>
    <row r="41" spans="1:10" x14ac:dyDescent="0.15">
      <c r="A41" s="44">
        <v>42530</v>
      </c>
      <c r="B41" s="45">
        <v>52</v>
      </c>
      <c r="C41" s="46" t="s">
        <v>1407</v>
      </c>
      <c r="D41" s="46" t="s">
        <v>1408</v>
      </c>
      <c r="E41" s="46" t="s">
        <v>1409</v>
      </c>
      <c r="F41" s="46" t="s">
        <v>20</v>
      </c>
      <c r="G41" s="47" t="s">
        <v>1578</v>
      </c>
      <c r="H41" s="47">
        <v>3000</v>
      </c>
      <c r="I41" s="47">
        <v>-3000</v>
      </c>
      <c r="J41" s="47">
        <v>109721.37</v>
      </c>
    </row>
    <row r="42" spans="1:10" x14ac:dyDescent="0.15">
      <c r="A42" s="44">
        <v>42534</v>
      </c>
      <c r="B42" s="45">
        <v>51</v>
      </c>
      <c r="C42" s="46" t="s">
        <v>1410</v>
      </c>
      <c r="D42" s="46" t="s">
        <v>1411</v>
      </c>
      <c r="E42" s="46" t="s">
        <v>970</v>
      </c>
      <c r="F42" s="46" t="s">
        <v>20</v>
      </c>
      <c r="G42" s="47" t="s">
        <v>254</v>
      </c>
      <c r="H42" s="47"/>
      <c r="I42" s="47">
        <v>10724.9</v>
      </c>
      <c r="J42" s="47">
        <v>98996.47</v>
      </c>
    </row>
    <row r="43" spans="1:10" x14ac:dyDescent="0.15">
      <c r="A43" s="44">
        <v>42534</v>
      </c>
      <c r="B43" s="45">
        <v>51</v>
      </c>
      <c r="C43" s="46" t="s">
        <v>1412</v>
      </c>
      <c r="D43" s="46" t="s">
        <v>1413</v>
      </c>
      <c r="E43" s="46" t="s">
        <v>707</v>
      </c>
      <c r="F43" s="46" t="s">
        <v>1414</v>
      </c>
      <c r="G43" s="47" t="s">
        <v>1578</v>
      </c>
      <c r="H43" s="47"/>
      <c r="I43" s="47">
        <v>19017.900000000001</v>
      </c>
      <c r="J43" s="47">
        <v>79978.570000000007</v>
      </c>
    </row>
    <row r="44" spans="1:10" x14ac:dyDescent="0.15">
      <c r="A44" s="44">
        <v>42534</v>
      </c>
      <c r="B44" s="45">
        <v>51</v>
      </c>
      <c r="C44" s="46" t="s">
        <v>1415</v>
      </c>
      <c r="D44" s="46" t="s">
        <v>1416</v>
      </c>
      <c r="E44" s="46" t="s">
        <v>436</v>
      </c>
      <c r="F44" s="46" t="s">
        <v>20</v>
      </c>
      <c r="G44" s="47" t="s">
        <v>1017</v>
      </c>
      <c r="H44" s="47"/>
      <c r="I44" s="47">
        <v>11650</v>
      </c>
      <c r="J44" s="47">
        <v>68328.570000000007</v>
      </c>
    </row>
    <row r="45" spans="1:10" x14ac:dyDescent="0.15">
      <c r="A45" s="44">
        <v>42534</v>
      </c>
      <c r="B45" s="45">
        <v>51</v>
      </c>
      <c r="C45" s="46" t="s">
        <v>1417</v>
      </c>
      <c r="D45" s="46" t="s">
        <v>1418</v>
      </c>
      <c r="E45" s="46" t="s">
        <v>388</v>
      </c>
      <c r="F45" s="46" t="s">
        <v>20</v>
      </c>
      <c r="G45" s="47" t="s">
        <v>254</v>
      </c>
      <c r="H45" s="47"/>
      <c r="I45" s="47">
        <v>11800</v>
      </c>
      <c r="J45" s="47">
        <v>56528.57</v>
      </c>
    </row>
    <row r="46" spans="1:10" x14ac:dyDescent="0.15">
      <c r="A46" s="44">
        <v>42534</v>
      </c>
      <c r="B46" s="45">
        <v>51</v>
      </c>
      <c r="C46" s="46" t="s">
        <v>1419</v>
      </c>
      <c r="D46" s="46" t="s">
        <v>1420</v>
      </c>
      <c r="E46" s="46" t="s">
        <v>1421</v>
      </c>
      <c r="F46" s="42"/>
      <c r="G46" s="47" t="s">
        <v>795</v>
      </c>
      <c r="H46" s="47"/>
      <c r="I46" s="47">
        <f>2900+174+6600+600+200+408</f>
        <v>10882</v>
      </c>
      <c r="J46" s="47">
        <v>45291.47</v>
      </c>
    </row>
    <row r="47" spans="1:10" x14ac:dyDescent="0.15">
      <c r="A47" s="44"/>
      <c r="B47" s="45"/>
      <c r="C47" s="46"/>
      <c r="D47" s="46"/>
      <c r="E47" s="46" t="s">
        <v>1422</v>
      </c>
      <c r="F47" s="46"/>
      <c r="G47" s="47" t="s">
        <v>254</v>
      </c>
      <c r="H47" s="47"/>
      <c r="I47" s="47">
        <f>90+45+8.1</f>
        <v>143.1</v>
      </c>
      <c r="J47" s="47"/>
    </row>
    <row r="48" spans="1:10" x14ac:dyDescent="0.15">
      <c r="A48" s="44"/>
      <c r="B48" s="45"/>
      <c r="C48" s="46"/>
      <c r="D48" s="46"/>
      <c r="E48" s="46" t="s">
        <v>1423</v>
      </c>
      <c r="F48" s="46"/>
      <c r="G48" s="47" t="s">
        <v>1582</v>
      </c>
      <c r="H48" s="47"/>
      <c r="I48" s="47">
        <f>200+12</f>
        <v>212</v>
      </c>
      <c r="J48" s="47"/>
    </row>
    <row r="49" spans="1:10" x14ac:dyDescent="0.15">
      <c r="A49" s="44">
        <v>42534</v>
      </c>
      <c r="B49" s="45">
        <v>51</v>
      </c>
      <c r="C49" s="46" t="s">
        <v>1424</v>
      </c>
      <c r="D49" s="46" t="s">
        <v>1425</v>
      </c>
      <c r="E49" s="46" t="s">
        <v>1426</v>
      </c>
      <c r="F49" s="46" t="s">
        <v>20</v>
      </c>
      <c r="G49" s="47" t="s">
        <v>255</v>
      </c>
      <c r="H49" s="47"/>
      <c r="I49" s="47">
        <v>42930</v>
      </c>
      <c r="J49" s="47">
        <v>2361.4699999999998</v>
      </c>
    </row>
    <row r="50" spans="1:10" x14ac:dyDescent="0.15">
      <c r="A50" s="44">
        <v>42534</v>
      </c>
      <c r="B50" s="45">
        <v>51</v>
      </c>
      <c r="C50" s="46" t="s">
        <v>1427</v>
      </c>
      <c r="D50" s="46" t="s">
        <v>313</v>
      </c>
      <c r="E50" s="46" t="s">
        <v>707</v>
      </c>
      <c r="F50" s="46" t="s">
        <v>20</v>
      </c>
      <c r="G50" s="47" t="s">
        <v>1578</v>
      </c>
      <c r="H50" s="47"/>
      <c r="I50" s="47">
        <v>5161.12</v>
      </c>
      <c r="J50" s="47">
        <v>-2799.65</v>
      </c>
    </row>
    <row r="51" spans="1:10" x14ac:dyDescent="0.15">
      <c r="A51" s="44">
        <v>42535</v>
      </c>
      <c r="B51" s="45">
        <v>52</v>
      </c>
      <c r="C51" s="46" t="s">
        <v>1428</v>
      </c>
      <c r="D51" s="46" t="s">
        <v>228</v>
      </c>
      <c r="E51" s="46" t="s">
        <v>342</v>
      </c>
      <c r="F51" s="46" t="s">
        <v>20</v>
      </c>
      <c r="G51" s="47" t="s">
        <v>1583</v>
      </c>
      <c r="H51" s="47">
        <v>5151.1499999999996</v>
      </c>
      <c r="I51" s="47"/>
      <c r="J51" s="11">
        <v>2351.5</v>
      </c>
    </row>
    <row r="52" spans="1:10" x14ac:dyDescent="0.15">
      <c r="A52" s="44">
        <v>42535</v>
      </c>
      <c r="B52" s="45">
        <v>52</v>
      </c>
      <c r="C52" s="46" t="s">
        <v>1429</v>
      </c>
      <c r="D52" s="46" t="s">
        <v>1430</v>
      </c>
      <c r="E52" s="46" t="s">
        <v>1431</v>
      </c>
      <c r="F52" s="46" t="s">
        <v>20</v>
      </c>
      <c r="G52" s="47" t="s">
        <v>1578</v>
      </c>
      <c r="H52" s="47">
        <v>5000</v>
      </c>
      <c r="I52" s="47">
        <v>-5000</v>
      </c>
      <c r="J52" s="47">
        <v>7351.5</v>
      </c>
    </row>
    <row r="53" spans="1:10" x14ac:dyDescent="0.15">
      <c r="A53" s="44">
        <v>42535</v>
      </c>
      <c r="B53" s="45">
        <v>52</v>
      </c>
      <c r="C53" s="46" t="s">
        <v>1432</v>
      </c>
      <c r="D53" s="46" t="s">
        <v>1433</v>
      </c>
      <c r="E53" s="46" t="s">
        <v>548</v>
      </c>
      <c r="F53" s="46" t="s">
        <v>20</v>
      </c>
      <c r="G53" s="47" t="s">
        <v>254</v>
      </c>
      <c r="H53" s="47">
        <v>2000</v>
      </c>
      <c r="I53" s="47">
        <v>-2000</v>
      </c>
      <c r="J53" s="47">
        <v>9351.5</v>
      </c>
    </row>
    <row r="54" spans="1:10" x14ac:dyDescent="0.15">
      <c r="A54" s="44">
        <v>42538</v>
      </c>
      <c r="B54" s="45">
        <v>52</v>
      </c>
      <c r="C54" s="46" t="s">
        <v>1434</v>
      </c>
      <c r="D54" s="46" t="s">
        <v>1435</v>
      </c>
      <c r="E54" s="46" t="s">
        <v>507</v>
      </c>
      <c r="F54" s="46" t="s">
        <v>20</v>
      </c>
      <c r="G54" s="47" t="s">
        <v>1327</v>
      </c>
      <c r="H54" s="47">
        <v>1000000</v>
      </c>
      <c r="I54" s="47"/>
      <c r="J54" s="47">
        <v>1009351.5</v>
      </c>
    </row>
    <row r="55" spans="1:10" x14ac:dyDescent="0.15">
      <c r="A55" s="44">
        <v>42541</v>
      </c>
      <c r="B55" s="45">
        <v>51</v>
      </c>
      <c r="C55" s="46" t="s">
        <v>1436</v>
      </c>
      <c r="D55" s="46" t="s">
        <v>1437</v>
      </c>
      <c r="E55" s="46" t="s">
        <v>360</v>
      </c>
      <c r="F55" s="46" t="s">
        <v>20</v>
      </c>
      <c r="G55" s="47" t="s">
        <v>1584</v>
      </c>
      <c r="H55" s="47"/>
      <c r="I55" s="47">
        <v>1254.4000000000001</v>
      </c>
      <c r="J55" s="47">
        <v>1008097.1</v>
      </c>
    </row>
    <row r="56" spans="1:10" x14ac:dyDescent="0.15">
      <c r="A56" s="44">
        <v>42541</v>
      </c>
      <c r="B56" s="45">
        <v>51</v>
      </c>
      <c r="C56" s="46" t="s">
        <v>1438</v>
      </c>
      <c r="D56" s="46" t="s">
        <v>1439</v>
      </c>
      <c r="E56" s="46" t="s">
        <v>1440</v>
      </c>
      <c r="F56" s="46" t="s">
        <v>1441</v>
      </c>
      <c r="G56" s="47" t="s">
        <v>1585</v>
      </c>
      <c r="H56" s="47"/>
      <c r="I56" s="47">
        <v>2700</v>
      </c>
      <c r="J56" s="47">
        <v>1005397.1</v>
      </c>
    </row>
    <row r="57" spans="1:10" x14ac:dyDescent="0.15">
      <c r="A57" s="44">
        <v>42541</v>
      </c>
      <c r="B57" s="45">
        <v>56</v>
      </c>
      <c r="C57" s="46" t="s">
        <v>1442</v>
      </c>
      <c r="D57" s="46" t="s">
        <v>20</v>
      </c>
      <c r="E57" s="46" t="s">
        <v>1443</v>
      </c>
      <c r="F57" s="46" t="s">
        <v>1444</v>
      </c>
      <c r="G57" s="47" t="s">
        <v>368</v>
      </c>
      <c r="H57" s="47">
        <v>8000</v>
      </c>
      <c r="I57" s="47"/>
      <c r="J57" s="47">
        <v>1013397.1</v>
      </c>
    </row>
    <row r="58" spans="1:10" x14ac:dyDescent="0.15">
      <c r="A58" s="44">
        <v>42542</v>
      </c>
      <c r="B58" s="45">
        <v>52</v>
      </c>
      <c r="C58" s="46" t="s">
        <v>1445</v>
      </c>
      <c r="D58" s="46" t="s">
        <v>228</v>
      </c>
      <c r="E58" s="46" t="s">
        <v>507</v>
      </c>
      <c r="F58" s="46" t="s">
        <v>20</v>
      </c>
      <c r="G58" s="47" t="s">
        <v>1327</v>
      </c>
      <c r="H58" s="47">
        <v>1000000</v>
      </c>
      <c r="I58" s="47"/>
      <c r="J58" s="47">
        <v>2013397.1</v>
      </c>
    </row>
    <row r="59" spans="1:10" x14ac:dyDescent="0.15">
      <c r="A59" s="44">
        <v>42544</v>
      </c>
      <c r="B59" s="45">
        <v>51</v>
      </c>
      <c r="C59" s="46" t="s">
        <v>1446</v>
      </c>
      <c r="D59" s="46" t="s">
        <v>1447</v>
      </c>
      <c r="E59" s="46" t="s">
        <v>352</v>
      </c>
      <c r="F59" s="46" t="s">
        <v>20</v>
      </c>
      <c r="G59" s="47" t="s">
        <v>792</v>
      </c>
      <c r="H59" s="47"/>
      <c r="I59" s="47">
        <v>360.4</v>
      </c>
      <c r="J59" s="47">
        <v>2013036.7</v>
      </c>
    </row>
    <row r="60" spans="1:10" x14ac:dyDescent="0.15">
      <c r="A60" s="44">
        <v>42544</v>
      </c>
      <c r="B60" s="45">
        <v>51</v>
      </c>
      <c r="C60" s="46" t="s">
        <v>1448</v>
      </c>
      <c r="D60" s="46" t="s">
        <v>1449</v>
      </c>
      <c r="E60" s="46" t="s">
        <v>420</v>
      </c>
      <c r="F60" s="46" t="s">
        <v>20</v>
      </c>
      <c r="G60" s="47" t="s">
        <v>421</v>
      </c>
      <c r="H60" s="47"/>
      <c r="I60" s="47">
        <v>168</v>
      </c>
      <c r="J60" s="47">
        <v>2012868.7</v>
      </c>
    </row>
    <row r="61" spans="1:10" x14ac:dyDescent="0.15">
      <c r="A61" s="44">
        <v>42544</v>
      </c>
      <c r="B61" s="45">
        <v>51</v>
      </c>
      <c r="C61" s="46" t="s">
        <v>1450</v>
      </c>
      <c r="D61" s="46" t="s">
        <v>1451</v>
      </c>
      <c r="E61" s="46" t="s">
        <v>446</v>
      </c>
      <c r="F61" s="46" t="s">
        <v>20</v>
      </c>
      <c r="G61" s="47" t="s">
        <v>421</v>
      </c>
      <c r="H61" s="47"/>
      <c r="I61" s="47">
        <v>31.5</v>
      </c>
      <c r="J61" s="47">
        <v>2012837.2</v>
      </c>
    </row>
    <row r="62" spans="1:10" x14ac:dyDescent="0.15">
      <c r="A62" s="44">
        <v>42544</v>
      </c>
      <c r="B62" s="45">
        <v>51</v>
      </c>
      <c r="C62" s="46" t="s">
        <v>1452</v>
      </c>
      <c r="D62" s="46" t="s">
        <v>1453</v>
      </c>
      <c r="E62" s="46" t="s">
        <v>145</v>
      </c>
      <c r="F62" s="46" t="s">
        <v>20</v>
      </c>
      <c r="G62" s="47" t="s">
        <v>255</v>
      </c>
      <c r="H62" s="47"/>
      <c r="I62" s="47">
        <v>4240</v>
      </c>
      <c r="J62" s="47">
        <v>2008597.2</v>
      </c>
    </row>
    <row r="63" spans="1:10" x14ac:dyDescent="0.15">
      <c r="A63" s="44">
        <v>42544</v>
      </c>
      <c r="B63" s="45">
        <v>51</v>
      </c>
      <c r="C63" s="46" t="s">
        <v>1454</v>
      </c>
      <c r="D63" s="46" t="s">
        <v>1455</v>
      </c>
      <c r="E63" s="46" t="s">
        <v>90</v>
      </c>
      <c r="F63" s="46" t="s">
        <v>20</v>
      </c>
      <c r="G63" s="47" t="s">
        <v>258</v>
      </c>
      <c r="H63" s="47"/>
      <c r="I63" s="47">
        <v>3392</v>
      </c>
      <c r="J63" s="47">
        <v>2005205.2</v>
      </c>
    </row>
    <row r="64" spans="1:10" x14ac:dyDescent="0.15">
      <c r="A64" s="44">
        <v>42544</v>
      </c>
      <c r="B64" s="45">
        <v>51</v>
      </c>
      <c r="C64" s="46" t="s">
        <v>1456</v>
      </c>
      <c r="D64" s="46" t="s">
        <v>1457</v>
      </c>
      <c r="E64" s="46" t="s">
        <v>219</v>
      </c>
      <c r="F64" s="46" t="s">
        <v>20</v>
      </c>
      <c r="G64" s="47" t="s">
        <v>254</v>
      </c>
      <c r="H64" s="47"/>
      <c r="I64" s="47">
        <v>4943.49</v>
      </c>
      <c r="J64" s="47">
        <v>2000261.71</v>
      </c>
    </row>
    <row r="65" spans="1:10" x14ac:dyDescent="0.15">
      <c r="A65" s="44">
        <v>42544</v>
      </c>
      <c r="B65" s="45">
        <v>51</v>
      </c>
      <c r="C65" s="46" t="s">
        <v>1458</v>
      </c>
      <c r="D65" s="46" t="s">
        <v>1459</v>
      </c>
      <c r="E65" s="46" t="s">
        <v>90</v>
      </c>
      <c r="F65" s="46" t="s">
        <v>20</v>
      </c>
      <c r="G65" s="47" t="s">
        <v>258</v>
      </c>
      <c r="H65" s="47"/>
      <c r="I65" s="47">
        <v>300</v>
      </c>
      <c r="J65" s="47">
        <v>1999961.71</v>
      </c>
    </row>
    <row r="66" spans="1:10" x14ac:dyDescent="0.15">
      <c r="A66" s="44">
        <v>42544</v>
      </c>
      <c r="B66" s="45">
        <v>51</v>
      </c>
      <c r="C66" s="46" t="s">
        <v>1460</v>
      </c>
      <c r="D66" s="46" t="s">
        <v>1461</v>
      </c>
      <c r="E66" s="46" t="s">
        <v>118</v>
      </c>
      <c r="F66" s="46" t="s">
        <v>20</v>
      </c>
      <c r="G66" s="47" t="s">
        <v>1020</v>
      </c>
      <c r="H66" s="47"/>
      <c r="I66" s="47">
        <v>1270.94</v>
      </c>
      <c r="J66" s="47">
        <v>1998690.77</v>
      </c>
    </row>
    <row r="67" spans="1:10" x14ac:dyDescent="0.15">
      <c r="A67" s="44">
        <v>42544</v>
      </c>
      <c r="B67" s="45">
        <v>51</v>
      </c>
      <c r="C67" s="46" t="s">
        <v>1462</v>
      </c>
      <c r="D67" s="46" t="s">
        <v>1463</v>
      </c>
      <c r="E67" s="46" t="s">
        <v>940</v>
      </c>
      <c r="F67" s="46" t="s">
        <v>20</v>
      </c>
      <c r="G67" s="47" t="s">
        <v>1023</v>
      </c>
      <c r="H67" s="47"/>
      <c r="I67" s="47">
        <v>9540</v>
      </c>
      <c r="J67" s="47">
        <v>1989150.77</v>
      </c>
    </row>
    <row r="68" spans="1:10" x14ac:dyDescent="0.15">
      <c r="A68" s="44">
        <v>42544</v>
      </c>
      <c r="B68" s="45">
        <v>51</v>
      </c>
      <c r="C68" s="46" t="s">
        <v>1464</v>
      </c>
      <c r="D68" s="46" t="s">
        <v>1465</v>
      </c>
      <c r="E68" s="46" t="s">
        <v>1466</v>
      </c>
      <c r="F68" s="46" t="s">
        <v>20</v>
      </c>
      <c r="G68" s="47" t="s">
        <v>255</v>
      </c>
      <c r="H68" s="47"/>
      <c r="I68" s="47">
        <v>420</v>
      </c>
      <c r="J68" s="47">
        <v>1988730.77</v>
      </c>
    </row>
    <row r="69" spans="1:10" x14ac:dyDescent="0.15">
      <c r="A69" s="44">
        <v>42544</v>
      </c>
      <c r="B69" s="45">
        <v>51</v>
      </c>
      <c r="C69" s="46" t="s">
        <v>1467</v>
      </c>
      <c r="D69" s="46" t="s">
        <v>1468</v>
      </c>
      <c r="E69" s="46" t="s">
        <v>209</v>
      </c>
      <c r="F69" s="46" t="s">
        <v>20</v>
      </c>
      <c r="G69" s="47" t="s">
        <v>803</v>
      </c>
      <c r="H69" s="47"/>
      <c r="I69" s="47">
        <v>480</v>
      </c>
      <c r="J69" s="47">
        <v>1988250.77</v>
      </c>
    </row>
    <row r="70" spans="1:10" x14ac:dyDescent="0.15">
      <c r="A70" s="44">
        <v>42544</v>
      </c>
      <c r="B70" s="45">
        <v>51</v>
      </c>
      <c r="C70" s="46" t="s">
        <v>1469</v>
      </c>
      <c r="D70" s="46" t="s">
        <v>1470</v>
      </c>
      <c r="E70" s="46" t="s">
        <v>356</v>
      </c>
      <c r="F70" s="46" t="s">
        <v>20</v>
      </c>
      <c r="G70" s="47" t="s">
        <v>1586</v>
      </c>
      <c r="H70" s="47"/>
      <c r="I70" s="47">
        <v>971.1</v>
      </c>
      <c r="J70" s="47">
        <v>1987279.67</v>
      </c>
    </row>
    <row r="71" spans="1:10" x14ac:dyDescent="0.15">
      <c r="A71" s="44">
        <v>42544</v>
      </c>
      <c r="B71" s="45">
        <v>51</v>
      </c>
      <c r="C71" s="46" t="s">
        <v>1471</v>
      </c>
      <c r="D71" s="46" t="s">
        <v>1472</v>
      </c>
      <c r="E71" s="46" t="s">
        <v>60</v>
      </c>
      <c r="F71" s="46" t="s">
        <v>20</v>
      </c>
      <c r="G71" s="47" t="s">
        <v>254</v>
      </c>
      <c r="H71" s="47"/>
      <c r="I71" s="47">
        <v>2000</v>
      </c>
      <c r="J71" s="47">
        <v>1985279.67</v>
      </c>
    </row>
    <row r="72" spans="1:10" x14ac:dyDescent="0.15">
      <c r="A72" s="44">
        <v>42544</v>
      </c>
      <c r="B72" s="45">
        <v>51</v>
      </c>
      <c r="C72" s="46" t="s">
        <v>1473</v>
      </c>
      <c r="D72" s="46" t="s">
        <v>1474</v>
      </c>
      <c r="E72" s="46" t="s">
        <v>113</v>
      </c>
      <c r="F72" s="46" t="s">
        <v>20</v>
      </c>
      <c r="G72" s="47" t="s">
        <v>793</v>
      </c>
      <c r="H72" s="47"/>
      <c r="I72" s="47">
        <v>3922</v>
      </c>
      <c r="J72" s="11">
        <v>1981357.67</v>
      </c>
    </row>
    <row r="73" spans="1:10" x14ac:dyDescent="0.15">
      <c r="A73" s="44">
        <v>42544</v>
      </c>
      <c r="B73" s="45">
        <v>51</v>
      </c>
      <c r="C73" s="46" t="s">
        <v>1475</v>
      </c>
      <c r="D73" s="46" t="s">
        <v>1476</v>
      </c>
      <c r="E73" s="46" t="s">
        <v>60</v>
      </c>
      <c r="F73" s="46" t="s">
        <v>20</v>
      </c>
      <c r="G73" s="47" t="s">
        <v>254</v>
      </c>
      <c r="H73" s="47"/>
      <c r="I73" s="47">
        <v>2000</v>
      </c>
      <c r="J73" s="47">
        <v>1979357.67</v>
      </c>
    </row>
    <row r="74" spans="1:10" x14ac:dyDescent="0.15">
      <c r="A74" s="44">
        <v>42544</v>
      </c>
      <c r="B74" s="45">
        <v>51</v>
      </c>
      <c r="C74" s="46" t="s">
        <v>1477</v>
      </c>
      <c r="D74" s="46" t="s">
        <v>1478</v>
      </c>
      <c r="E74" s="46" t="s">
        <v>1479</v>
      </c>
      <c r="F74" s="46" t="s">
        <v>1480</v>
      </c>
      <c r="G74" s="47" t="s">
        <v>254</v>
      </c>
      <c r="H74" s="47"/>
      <c r="I74" s="47">
        <v>1500</v>
      </c>
      <c r="J74" s="47">
        <v>1977857.67</v>
      </c>
    </row>
    <row r="75" spans="1:10" x14ac:dyDescent="0.15">
      <c r="A75" s="44">
        <v>42544</v>
      </c>
      <c r="B75" s="45">
        <v>51</v>
      </c>
      <c r="C75" s="46" t="s">
        <v>1481</v>
      </c>
      <c r="D75" s="46" t="s">
        <v>1482</v>
      </c>
      <c r="E75" s="46" t="s">
        <v>1483</v>
      </c>
      <c r="F75" s="46" t="s">
        <v>20</v>
      </c>
      <c r="G75" s="47" t="s">
        <v>255</v>
      </c>
      <c r="H75" s="47"/>
      <c r="I75" s="47">
        <v>9800</v>
      </c>
      <c r="J75" s="47">
        <v>1968057.67</v>
      </c>
    </row>
    <row r="76" spans="1:10" x14ac:dyDescent="0.15">
      <c r="A76" s="44">
        <v>42544</v>
      </c>
      <c r="B76" s="45">
        <v>51</v>
      </c>
      <c r="C76" s="46" t="s">
        <v>1484</v>
      </c>
      <c r="D76" s="46" t="s">
        <v>1485</v>
      </c>
      <c r="E76" s="46" t="s">
        <v>1486</v>
      </c>
      <c r="F76" s="46" t="s">
        <v>20</v>
      </c>
      <c r="G76" s="47" t="s">
        <v>813</v>
      </c>
      <c r="H76" s="47"/>
      <c r="I76" s="47">
        <v>300</v>
      </c>
      <c r="J76" s="47">
        <v>1967757.67</v>
      </c>
    </row>
    <row r="77" spans="1:10" x14ac:dyDescent="0.15">
      <c r="A77" s="44">
        <v>42544</v>
      </c>
      <c r="B77" s="45">
        <v>51</v>
      </c>
      <c r="C77" s="46" t="s">
        <v>1487</v>
      </c>
      <c r="D77" s="46" t="s">
        <v>1488</v>
      </c>
      <c r="E77" s="46" t="s">
        <v>933</v>
      </c>
      <c r="F77" s="46" t="s">
        <v>20</v>
      </c>
      <c r="G77" s="47" t="s">
        <v>1587</v>
      </c>
      <c r="H77" s="47"/>
      <c r="I77" s="47">
        <v>55109.4</v>
      </c>
      <c r="J77" s="47">
        <v>1912648.27</v>
      </c>
    </row>
    <row r="78" spans="1:10" x14ac:dyDescent="0.15">
      <c r="A78" s="44">
        <v>42544</v>
      </c>
      <c r="B78" s="45">
        <v>51</v>
      </c>
      <c r="C78" s="46" t="s">
        <v>1489</v>
      </c>
      <c r="D78" s="46" t="s">
        <v>1490</v>
      </c>
      <c r="E78" s="46" t="s">
        <v>1466</v>
      </c>
      <c r="F78" s="42"/>
      <c r="G78" s="47" t="s">
        <v>255</v>
      </c>
      <c r="H78" s="47"/>
      <c r="I78" s="47">
        <f>550+33+580+34.8</f>
        <v>1197.8</v>
      </c>
      <c r="J78" s="47">
        <v>1902148.97</v>
      </c>
    </row>
    <row r="79" spans="1:10" x14ac:dyDescent="0.15">
      <c r="A79" s="44"/>
      <c r="B79" s="45"/>
      <c r="C79" s="46"/>
      <c r="D79" s="46"/>
      <c r="E79" s="46" t="s">
        <v>1287</v>
      </c>
      <c r="F79" s="46"/>
      <c r="G79" s="47" t="s">
        <v>795</v>
      </c>
      <c r="H79" s="47"/>
      <c r="I79" s="47">
        <f>2000+680+160.8</f>
        <v>2840.8</v>
      </c>
      <c r="J79" s="47"/>
    </row>
    <row r="80" spans="1:10" s="42" customFormat="1" x14ac:dyDescent="0.15">
      <c r="A80" s="44"/>
      <c r="B80" s="45"/>
      <c r="C80" s="46"/>
      <c r="D80" s="46"/>
      <c r="E80" s="46" t="s">
        <v>1575</v>
      </c>
      <c r="F80" s="46"/>
      <c r="G80" s="47" t="s">
        <v>255</v>
      </c>
      <c r="H80" s="47"/>
      <c r="I80" s="47">
        <f>6095+365.7</f>
        <v>6460.7</v>
      </c>
      <c r="J80" s="47"/>
    </row>
    <row r="81" spans="1:10" x14ac:dyDescent="0.15">
      <c r="A81" s="44">
        <v>42544</v>
      </c>
      <c r="B81" s="45">
        <v>51</v>
      </c>
      <c r="C81" s="46" t="s">
        <v>1491</v>
      </c>
      <c r="D81" s="46" t="s">
        <v>1492</v>
      </c>
      <c r="E81" s="46" t="s">
        <v>384</v>
      </c>
      <c r="F81" s="46" t="s">
        <v>20</v>
      </c>
      <c r="G81" s="47" t="s">
        <v>1588</v>
      </c>
      <c r="H81" s="47"/>
      <c r="I81" s="47">
        <v>165.89</v>
      </c>
      <c r="J81" s="47">
        <v>1901983.08</v>
      </c>
    </row>
    <row r="82" spans="1:10" x14ac:dyDescent="0.15">
      <c r="A82" s="44">
        <v>42544</v>
      </c>
      <c r="B82" s="45">
        <v>51</v>
      </c>
      <c r="C82" s="46" t="s">
        <v>1493</v>
      </c>
      <c r="D82" s="46" t="s">
        <v>1494</v>
      </c>
      <c r="E82" s="46" t="s">
        <v>219</v>
      </c>
      <c r="G82" s="47" t="s">
        <v>254</v>
      </c>
      <c r="H82" s="47"/>
      <c r="I82" s="47">
        <v>350</v>
      </c>
      <c r="J82" s="47">
        <v>1901383.08</v>
      </c>
    </row>
    <row r="83" spans="1:10" s="42" customFormat="1" x14ac:dyDescent="0.15">
      <c r="A83" s="44"/>
      <c r="B83" s="45"/>
      <c r="C83" s="46"/>
      <c r="D83" s="46"/>
      <c r="E83" s="46" t="s">
        <v>90</v>
      </c>
      <c r="F83" s="46"/>
      <c r="G83" s="47" t="s">
        <v>258</v>
      </c>
      <c r="H83" s="47"/>
      <c r="I83" s="47">
        <v>250</v>
      </c>
      <c r="J83" s="47"/>
    </row>
    <row r="84" spans="1:10" x14ac:dyDescent="0.15">
      <c r="A84" s="44">
        <v>42544</v>
      </c>
      <c r="B84" s="45">
        <v>51</v>
      </c>
      <c r="C84" s="46" t="s">
        <v>1495</v>
      </c>
      <c r="D84" s="46" t="s">
        <v>1496</v>
      </c>
      <c r="E84" s="46" t="s">
        <v>1287</v>
      </c>
      <c r="G84" s="47" t="s">
        <v>795</v>
      </c>
      <c r="H84" s="47"/>
      <c r="I84" s="47">
        <f>616.5+286.2</f>
        <v>902.7</v>
      </c>
      <c r="J84" s="47">
        <v>1899812.58</v>
      </c>
    </row>
    <row r="85" spans="1:10" s="42" customFormat="1" x14ac:dyDescent="0.15">
      <c r="A85" s="44"/>
      <c r="B85" s="45"/>
      <c r="C85" s="46"/>
      <c r="D85" s="46"/>
      <c r="E85" s="46" t="s">
        <v>1466</v>
      </c>
      <c r="F85" s="46"/>
      <c r="G85" s="47" t="s">
        <v>255</v>
      </c>
      <c r="H85" s="47"/>
      <c r="I85" s="47">
        <f>667.8</f>
        <v>667.8</v>
      </c>
      <c r="J85" s="47"/>
    </row>
    <row r="86" spans="1:10" x14ac:dyDescent="0.15">
      <c r="A86" s="44">
        <v>42545</v>
      </c>
      <c r="B86" s="45">
        <v>51</v>
      </c>
      <c r="C86" s="46" t="s">
        <v>1497</v>
      </c>
      <c r="D86" s="46" t="s">
        <v>1498</v>
      </c>
      <c r="E86" s="46" t="s">
        <v>118</v>
      </c>
      <c r="F86" s="46" t="s">
        <v>20</v>
      </c>
      <c r="G86" s="47" t="s">
        <v>1020</v>
      </c>
      <c r="H86" s="47"/>
      <c r="I86" s="47">
        <v>516.79999999999995</v>
      </c>
      <c r="J86" s="47">
        <v>1899295.78</v>
      </c>
    </row>
    <row r="87" spans="1:10" x14ac:dyDescent="0.15">
      <c r="A87" s="44">
        <v>42545</v>
      </c>
      <c r="B87" s="45">
        <v>51</v>
      </c>
      <c r="C87" s="46" t="s">
        <v>1499</v>
      </c>
      <c r="D87" s="46" t="s">
        <v>1500</v>
      </c>
      <c r="E87" s="46" t="s">
        <v>108</v>
      </c>
      <c r="F87" s="46" t="s">
        <v>20</v>
      </c>
      <c r="G87" s="47" t="s">
        <v>421</v>
      </c>
      <c r="H87" s="47"/>
      <c r="I87" s="47">
        <v>5.6</v>
      </c>
      <c r="J87" s="47">
        <v>1899290.18</v>
      </c>
    </row>
    <row r="88" spans="1:10" x14ac:dyDescent="0.15">
      <c r="A88" s="44">
        <v>42545</v>
      </c>
      <c r="B88" s="45">
        <v>51</v>
      </c>
      <c r="C88" s="46" t="s">
        <v>1501</v>
      </c>
      <c r="D88" s="46" t="s">
        <v>1502</v>
      </c>
      <c r="E88" s="46" t="s">
        <v>487</v>
      </c>
      <c r="F88" s="46" t="s">
        <v>20</v>
      </c>
      <c r="G88" s="47" t="s">
        <v>577</v>
      </c>
      <c r="H88" s="47"/>
      <c r="I88" s="47">
        <v>258.82</v>
      </c>
      <c r="J88" s="47">
        <v>1899031.36</v>
      </c>
    </row>
    <row r="89" spans="1:10" x14ac:dyDescent="0.15">
      <c r="A89" s="44">
        <v>42545</v>
      </c>
      <c r="B89" s="45">
        <v>51</v>
      </c>
      <c r="C89" s="46" t="s">
        <v>1503</v>
      </c>
      <c r="D89" s="46" t="s">
        <v>1504</v>
      </c>
      <c r="E89" s="46" t="s">
        <v>118</v>
      </c>
      <c r="F89" s="46" t="s">
        <v>20</v>
      </c>
      <c r="G89" s="47" t="s">
        <v>1020</v>
      </c>
      <c r="H89" s="47"/>
      <c r="I89" s="47">
        <v>72.45</v>
      </c>
      <c r="J89" s="47">
        <v>1898958.91</v>
      </c>
    </row>
    <row r="90" spans="1:10" x14ac:dyDescent="0.15">
      <c r="A90" s="44">
        <v>42545</v>
      </c>
      <c r="B90" s="45">
        <v>51</v>
      </c>
      <c r="C90" s="46" t="s">
        <v>1505</v>
      </c>
      <c r="D90" s="46" t="s">
        <v>1506</v>
      </c>
      <c r="E90" s="46" t="s">
        <v>360</v>
      </c>
      <c r="F90" s="46" t="s">
        <v>20</v>
      </c>
      <c r="G90" s="47" t="s">
        <v>1584</v>
      </c>
      <c r="H90" s="47"/>
      <c r="I90" s="47">
        <v>222.6</v>
      </c>
      <c r="J90" s="47">
        <v>1898736.31</v>
      </c>
    </row>
    <row r="91" spans="1:10" x14ac:dyDescent="0.15">
      <c r="A91" s="44">
        <v>42545</v>
      </c>
      <c r="B91" s="45">
        <v>51</v>
      </c>
      <c r="C91" s="46" t="s">
        <v>1507</v>
      </c>
      <c r="D91" s="46" t="s">
        <v>1508</v>
      </c>
      <c r="E91" s="46" t="s">
        <v>1244</v>
      </c>
      <c r="F91" s="46" t="s">
        <v>20</v>
      </c>
      <c r="G91" s="47" t="s">
        <v>1578</v>
      </c>
      <c r="H91" s="47"/>
      <c r="I91" s="47">
        <v>5703.27</v>
      </c>
      <c r="J91" s="47">
        <v>1893033.04</v>
      </c>
    </row>
    <row r="92" spans="1:10" x14ac:dyDescent="0.15">
      <c r="A92" s="44">
        <v>42545</v>
      </c>
      <c r="B92" s="45">
        <v>51</v>
      </c>
      <c r="C92" s="46" t="s">
        <v>1509</v>
      </c>
      <c r="D92" s="46" t="s">
        <v>1510</v>
      </c>
      <c r="E92" s="46" t="s">
        <v>204</v>
      </c>
      <c r="F92" s="46" t="s">
        <v>20</v>
      </c>
      <c r="G92" s="47" t="s">
        <v>254</v>
      </c>
      <c r="H92" s="47"/>
      <c r="I92" s="47">
        <v>1000</v>
      </c>
      <c r="J92" s="47">
        <v>1892033.04</v>
      </c>
    </row>
    <row r="93" spans="1:10" x14ac:dyDescent="0.15">
      <c r="A93" s="44">
        <v>42545</v>
      </c>
      <c r="B93" s="45">
        <v>51</v>
      </c>
      <c r="C93" s="46" t="s">
        <v>1511</v>
      </c>
      <c r="D93" s="46" t="s">
        <v>1512</v>
      </c>
      <c r="E93" s="46" t="s">
        <v>60</v>
      </c>
      <c r="F93" s="46" t="s">
        <v>20</v>
      </c>
      <c r="G93" s="47" t="s">
        <v>254</v>
      </c>
      <c r="H93" s="47"/>
      <c r="I93" s="47">
        <v>5350</v>
      </c>
      <c r="J93" s="47">
        <v>1886683.04</v>
      </c>
    </row>
    <row r="94" spans="1:10" x14ac:dyDescent="0.15">
      <c r="A94" s="44">
        <v>42548</v>
      </c>
      <c r="B94" s="45">
        <v>55</v>
      </c>
      <c r="C94" s="46" t="s">
        <v>1513</v>
      </c>
      <c r="D94" s="46" t="s">
        <v>231</v>
      </c>
      <c r="E94" s="46" t="s">
        <v>1514</v>
      </c>
      <c r="F94" s="46" t="s">
        <v>20</v>
      </c>
      <c r="G94" s="47" t="s">
        <v>1589</v>
      </c>
      <c r="H94" s="47"/>
      <c r="I94" s="47">
        <v>51874.11</v>
      </c>
      <c r="J94" s="11">
        <v>1834781.93</v>
      </c>
    </row>
    <row r="95" spans="1:10" s="42" customFormat="1" x14ac:dyDescent="0.15">
      <c r="A95" s="44"/>
      <c r="B95" s="45"/>
      <c r="C95" s="46"/>
      <c r="D95" s="46"/>
      <c r="E95" s="46"/>
      <c r="F95" s="46"/>
      <c r="G95" s="47" t="s">
        <v>251</v>
      </c>
      <c r="H95" s="47"/>
      <c r="I95" s="47">
        <v>27</v>
      </c>
      <c r="J95" s="47"/>
    </row>
    <row r="96" spans="1:10" x14ac:dyDescent="0.15">
      <c r="A96" s="44">
        <v>42548</v>
      </c>
      <c r="B96" s="45">
        <v>56</v>
      </c>
      <c r="C96" s="46" t="s">
        <v>1515</v>
      </c>
      <c r="D96" s="46" t="s">
        <v>20</v>
      </c>
      <c r="E96" s="46" t="s">
        <v>1516</v>
      </c>
      <c r="F96" s="46" t="s">
        <v>1517</v>
      </c>
      <c r="G96" s="47" t="s">
        <v>1590</v>
      </c>
      <c r="H96" s="47"/>
      <c r="I96" s="47">
        <v>1500000</v>
      </c>
      <c r="J96" s="47">
        <v>334781.93</v>
      </c>
    </row>
    <row r="97" spans="1:10" x14ac:dyDescent="0.15">
      <c r="A97" s="44">
        <v>42550</v>
      </c>
      <c r="B97" s="45">
        <v>51</v>
      </c>
      <c r="C97" s="46" t="s">
        <v>1518</v>
      </c>
      <c r="D97" s="46" t="s">
        <v>1519</v>
      </c>
      <c r="E97" s="46" t="s">
        <v>352</v>
      </c>
      <c r="F97" s="46" t="s">
        <v>20</v>
      </c>
      <c r="G97" s="47" t="s">
        <v>792</v>
      </c>
      <c r="H97" s="47"/>
      <c r="I97" s="47">
        <v>360.4</v>
      </c>
      <c r="J97" s="47">
        <v>334421.53000000003</v>
      </c>
    </row>
    <row r="98" spans="1:10" x14ac:dyDescent="0.15">
      <c r="A98" s="44">
        <v>42550</v>
      </c>
      <c r="B98" s="45">
        <v>51</v>
      </c>
      <c r="C98" s="46" t="s">
        <v>1520</v>
      </c>
      <c r="D98" s="46" t="s">
        <v>1521</v>
      </c>
      <c r="E98" s="46" t="s">
        <v>352</v>
      </c>
      <c r="F98" s="46" t="s">
        <v>20</v>
      </c>
      <c r="G98" s="47" t="s">
        <v>792</v>
      </c>
      <c r="H98" s="47"/>
      <c r="I98" s="47">
        <v>380</v>
      </c>
      <c r="J98" s="47">
        <v>334041.53000000003</v>
      </c>
    </row>
    <row r="99" spans="1:10" x14ac:dyDescent="0.15">
      <c r="A99" s="44">
        <v>42550</v>
      </c>
      <c r="B99" s="45">
        <v>51</v>
      </c>
      <c r="C99" s="46" t="s">
        <v>1522</v>
      </c>
      <c r="D99" s="46" t="s">
        <v>1523</v>
      </c>
      <c r="E99" s="46" t="s">
        <v>707</v>
      </c>
      <c r="F99" s="46" t="s">
        <v>20</v>
      </c>
      <c r="G99" s="47" t="s">
        <v>1578</v>
      </c>
      <c r="H99" s="47"/>
      <c r="I99" s="47">
        <v>50.39</v>
      </c>
      <c r="J99" s="47">
        <v>333991.14</v>
      </c>
    </row>
    <row r="100" spans="1:10" x14ac:dyDescent="0.15">
      <c r="A100" s="44">
        <v>42550</v>
      </c>
      <c r="B100" s="45">
        <v>51</v>
      </c>
      <c r="C100" s="46" t="s">
        <v>1524</v>
      </c>
      <c r="D100" s="46" t="s">
        <v>1525</v>
      </c>
      <c r="E100" s="46" t="s">
        <v>77</v>
      </c>
      <c r="F100" s="46" t="s">
        <v>20</v>
      </c>
      <c r="G100" s="47" t="s">
        <v>1591</v>
      </c>
      <c r="H100" s="47"/>
      <c r="I100" s="47">
        <v>9381</v>
      </c>
      <c r="J100" s="47">
        <v>324610.14</v>
      </c>
    </row>
    <row r="101" spans="1:10" x14ac:dyDescent="0.15">
      <c r="A101" s="44">
        <v>42550</v>
      </c>
      <c r="B101" s="45">
        <v>51</v>
      </c>
      <c r="C101" s="46" t="s">
        <v>1526</v>
      </c>
      <c r="D101" s="46" t="s">
        <v>1527</v>
      </c>
      <c r="E101" s="46" t="s">
        <v>209</v>
      </c>
      <c r="F101" s="46" t="s">
        <v>20</v>
      </c>
      <c r="G101" s="47" t="s">
        <v>803</v>
      </c>
      <c r="H101" s="47"/>
      <c r="I101" s="47">
        <v>850</v>
      </c>
      <c r="J101" s="47">
        <v>323760.14</v>
      </c>
    </row>
    <row r="102" spans="1:10" x14ac:dyDescent="0.15">
      <c r="A102" s="44">
        <v>42550</v>
      </c>
      <c r="B102" s="45">
        <v>51</v>
      </c>
      <c r="C102" s="46" t="s">
        <v>1528</v>
      </c>
      <c r="D102" s="46" t="s">
        <v>1529</v>
      </c>
      <c r="E102" s="46" t="s">
        <v>862</v>
      </c>
      <c r="F102" s="46" t="s">
        <v>20</v>
      </c>
      <c r="G102" s="47" t="s">
        <v>421</v>
      </c>
      <c r="H102" s="47"/>
      <c r="I102" s="47">
        <v>17.5</v>
      </c>
      <c r="J102" s="47">
        <v>323742.64</v>
      </c>
    </row>
    <row r="103" spans="1:10" x14ac:dyDescent="0.15">
      <c r="A103" s="44">
        <v>42550</v>
      </c>
      <c r="B103" s="45">
        <v>51</v>
      </c>
      <c r="C103" s="46" t="s">
        <v>1530</v>
      </c>
      <c r="D103" s="46" t="s">
        <v>1531</v>
      </c>
      <c r="E103" s="46" t="s">
        <v>128</v>
      </c>
      <c r="F103" s="46" t="s">
        <v>20</v>
      </c>
      <c r="G103" s="47" t="s">
        <v>1326</v>
      </c>
      <c r="H103" s="47"/>
      <c r="I103" s="47">
        <v>1447.4</v>
      </c>
      <c r="J103" s="47">
        <v>322295.24</v>
      </c>
    </row>
    <row r="104" spans="1:10" x14ac:dyDescent="0.15">
      <c r="A104" s="44">
        <v>42550</v>
      </c>
      <c r="B104" s="45">
        <v>51</v>
      </c>
      <c r="C104" s="46" t="s">
        <v>1532</v>
      </c>
      <c r="D104" s="46" t="s">
        <v>1533</v>
      </c>
      <c r="E104" s="46" t="s">
        <v>148</v>
      </c>
      <c r="F104" s="46" t="s">
        <v>20</v>
      </c>
      <c r="G104" s="47" t="s">
        <v>254</v>
      </c>
      <c r="H104" s="47"/>
      <c r="I104" s="47">
        <v>360</v>
      </c>
      <c r="J104" s="47">
        <v>321935.24</v>
      </c>
    </row>
    <row r="105" spans="1:10" x14ac:dyDescent="0.15">
      <c r="A105" s="44">
        <v>42550</v>
      </c>
      <c r="B105" s="45">
        <v>51</v>
      </c>
      <c r="C105" s="46" t="s">
        <v>1534</v>
      </c>
      <c r="D105" s="46" t="s">
        <v>1535</v>
      </c>
      <c r="E105" s="46" t="s">
        <v>294</v>
      </c>
      <c r="F105" s="46" t="s">
        <v>20</v>
      </c>
      <c r="G105" s="47" t="s">
        <v>1020</v>
      </c>
      <c r="H105" s="47"/>
      <c r="I105" s="47">
        <v>932.4</v>
      </c>
      <c r="J105" s="47">
        <v>321002.84000000003</v>
      </c>
    </row>
    <row r="106" spans="1:10" x14ac:dyDescent="0.15">
      <c r="A106" s="44">
        <v>42550</v>
      </c>
      <c r="B106" s="45">
        <v>51</v>
      </c>
      <c r="C106" s="46" t="s">
        <v>1536</v>
      </c>
      <c r="D106" s="46" t="s">
        <v>1537</v>
      </c>
      <c r="E106" s="46" t="s">
        <v>148</v>
      </c>
      <c r="F106" s="46" t="s">
        <v>20</v>
      </c>
      <c r="G106" s="47" t="s">
        <v>254</v>
      </c>
      <c r="H106" s="47"/>
      <c r="I106" s="47">
        <v>630</v>
      </c>
      <c r="J106" s="47">
        <v>320372.84000000003</v>
      </c>
    </row>
    <row r="107" spans="1:10" x14ac:dyDescent="0.15">
      <c r="A107" s="44">
        <v>42550</v>
      </c>
      <c r="B107" s="45">
        <v>51</v>
      </c>
      <c r="C107" s="46" t="s">
        <v>1538</v>
      </c>
      <c r="D107" s="46" t="s">
        <v>1539</v>
      </c>
      <c r="E107" s="46" t="s">
        <v>487</v>
      </c>
      <c r="F107" s="46" t="s">
        <v>20</v>
      </c>
      <c r="G107" s="47" t="s">
        <v>577</v>
      </c>
      <c r="H107" s="47"/>
      <c r="I107" s="47">
        <v>556.34</v>
      </c>
      <c r="J107" s="47">
        <v>319816.5</v>
      </c>
    </row>
    <row r="108" spans="1:10" x14ac:dyDescent="0.15">
      <c r="A108" s="44">
        <v>42550</v>
      </c>
      <c r="B108" s="45">
        <v>56</v>
      </c>
      <c r="C108" s="46" t="s">
        <v>1540</v>
      </c>
      <c r="D108" s="46" t="s">
        <v>20</v>
      </c>
      <c r="E108" s="46" t="s">
        <v>1541</v>
      </c>
      <c r="F108" s="46" t="s">
        <v>20</v>
      </c>
      <c r="G108" s="47" t="s">
        <v>1577</v>
      </c>
      <c r="H108" s="47">
        <v>200000</v>
      </c>
      <c r="I108" s="47"/>
      <c r="J108" s="47">
        <v>519816.5</v>
      </c>
    </row>
    <row r="109" spans="1:10" x14ac:dyDescent="0.15">
      <c r="A109" s="44">
        <v>42551</v>
      </c>
      <c r="B109" s="45">
        <v>55</v>
      </c>
      <c r="C109" s="46" t="s">
        <v>1542</v>
      </c>
      <c r="D109" s="46" t="s">
        <v>231</v>
      </c>
      <c r="E109" s="46" t="s">
        <v>1514</v>
      </c>
      <c r="F109" s="46" t="s">
        <v>20</v>
      </c>
      <c r="G109" s="47" t="s">
        <v>279</v>
      </c>
      <c r="H109" s="47"/>
      <c r="I109" s="47">
        <v>72033.600000000006</v>
      </c>
      <c r="J109" s="47">
        <v>444039.3</v>
      </c>
    </row>
    <row r="110" spans="1:10" s="42" customFormat="1" x14ac:dyDescent="0.15">
      <c r="A110" s="44"/>
      <c r="B110" s="45"/>
      <c r="C110" s="46"/>
      <c r="D110" s="46"/>
      <c r="E110" s="46" t="s">
        <v>276</v>
      </c>
      <c r="F110" s="46"/>
      <c r="G110" s="47" t="s">
        <v>276</v>
      </c>
      <c r="H110" s="47"/>
      <c r="I110" s="47">
        <v>200</v>
      </c>
      <c r="J110" s="47"/>
    </row>
    <row r="111" spans="1:10" s="42" customFormat="1" x14ac:dyDescent="0.15">
      <c r="A111" s="44"/>
      <c r="B111" s="45"/>
      <c r="C111" s="46"/>
      <c r="D111" s="46"/>
      <c r="E111" s="46" t="s">
        <v>1028</v>
      </c>
      <c r="F111" s="46"/>
      <c r="G111" s="47" t="s">
        <v>1028</v>
      </c>
      <c r="H111" s="47"/>
      <c r="I111" s="47">
        <v>498.43</v>
      </c>
      <c r="J111" s="47"/>
    </row>
    <row r="112" spans="1:10" s="42" customFormat="1" x14ac:dyDescent="0.15">
      <c r="A112" s="44"/>
      <c r="B112" s="45"/>
      <c r="C112" s="46"/>
      <c r="D112" s="46"/>
      <c r="E112" s="46" t="s">
        <v>278</v>
      </c>
      <c r="F112" s="46"/>
      <c r="G112" s="47" t="s">
        <v>278</v>
      </c>
      <c r="H112" s="47"/>
      <c r="I112" s="47">
        <v>709.25</v>
      </c>
      <c r="J112" s="47"/>
    </row>
    <row r="113" spans="1:10" s="42" customFormat="1" x14ac:dyDescent="0.15">
      <c r="A113" s="44"/>
      <c r="B113" s="45"/>
      <c r="C113" s="46"/>
      <c r="D113" s="46"/>
      <c r="E113" s="46" t="s">
        <v>19</v>
      </c>
      <c r="F113" s="46"/>
      <c r="G113" s="47" t="s">
        <v>249</v>
      </c>
      <c r="H113" s="47"/>
      <c r="I113" s="47">
        <v>1141.22</v>
      </c>
      <c r="J113" s="47"/>
    </row>
    <row r="114" spans="1:10" s="42" customFormat="1" x14ac:dyDescent="0.15">
      <c r="A114" s="44"/>
      <c r="B114" s="45"/>
      <c r="C114" s="46"/>
      <c r="D114" s="46"/>
      <c r="E114" s="46" t="s">
        <v>118</v>
      </c>
      <c r="F114" s="46"/>
      <c r="G114" s="47" t="s">
        <v>1020</v>
      </c>
      <c r="H114" s="47"/>
      <c r="I114" s="47">
        <v>400</v>
      </c>
      <c r="J114" s="47"/>
    </row>
    <row r="115" spans="1:10" s="42" customFormat="1" x14ac:dyDescent="0.15">
      <c r="A115" s="44"/>
      <c r="B115" s="45"/>
      <c r="C115" s="46"/>
      <c r="D115" s="46"/>
      <c r="E115" s="46" t="s">
        <v>384</v>
      </c>
      <c r="F115" s="46"/>
      <c r="G115" s="47" t="s">
        <v>1588</v>
      </c>
      <c r="H115" s="47"/>
      <c r="I115" s="47">
        <v>374</v>
      </c>
      <c r="J115" s="47"/>
    </row>
    <row r="116" spans="1:10" s="42" customFormat="1" x14ac:dyDescent="0.15">
      <c r="A116" s="44"/>
      <c r="B116" s="45"/>
      <c r="C116" s="46"/>
      <c r="D116" s="46"/>
      <c r="E116" s="46" t="s">
        <v>209</v>
      </c>
      <c r="F116" s="46"/>
      <c r="G116" s="47" t="s">
        <v>803</v>
      </c>
      <c r="H116" s="47"/>
      <c r="I116" s="47">
        <v>10</v>
      </c>
      <c r="J116" s="47"/>
    </row>
    <row r="117" spans="1:10" s="42" customFormat="1" x14ac:dyDescent="0.15">
      <c r="A117" s="44"/>
      <c r="B117" s="45"/>
      <c r="C117" s="46"/>
      <c r="D117" s="46"/>
      <c r="E117" s="46" t="s">
        <v>360</v>
      </c>
      <c r="F117" s="46"/>
      <c r="G117" s="47" t="s">
        <v>1584</v>
      </c>
      <c r="H117" s="47"/>
      <c r="I117" s="47">
        <v>19</v>
      </c>
      <c r="J117" s="47"/>
    </row>
    <row r="118" spans="1:10" s="42" customFormat="1" x14ac:dyDescent="0.15">
      <c r="A118" s="44"/>
      <c r="B118" s="45"/>
      <c r="C118" s="46"/>
      <c r="D118" s="46"/>
      <c r="E118" s="46" t="s">
        <v>436</v>
      </c>
      <c r="F118" s="46"/>
      <c r="G118" s="47" t="s">
        <v>1017</v>
      </c>
      <c r="H118" s="47"/>
      <c r="I118" s="47">
        <v>30</v>
      </c>
      <c r="J118" s="47"/>
    </row>
    <row r="119" spans="1:10" s="42" customFormat="1" x14ac:dyDescent="0.15">
      <c r="A119" s="44"/>
      <c r="B119" s="45"/>
      <c r="C119" s="46"/>
      <c r="D119" s="46"/>
      <c r="E119" s="46" t="s">
        <v>254</v>
      </c>
      <c r="F119" s="46"/>
      <c r="G119" s="47" t="s">
        <v>254</v>
      </c>
      <c r="H119" s="47"/>
      <c r="I119" s="47">
        <v>361.7</v>
      </c>
      <c r="J119" s="47"/>
    </row>
    <row r="120" spans="1:10" x14ac:dyDescent="0.15">
      <c r="A120" s="44">
        <v>42551</v>
      </c>
      <c r="B120" s="45">
        <v>55</v>
      </c>
      <c r="C120" s="46" t="s">
        <v>1543</v>
      </c>
      <c r="D120" s="46" t="s">
        <v>1544</v>
      </c>
      <c r="E120" s="46" t="s">
        <v>1545</v>
      </c>
      <c r="F120" s="46" t="s">
        <v>20</v>
      </c>
      <c r="G120" s="47" t="s">
        <v>271</v>
      </c>
      <c r="H120" s="47"/>
      <c r="I120" s="47">
        <v>18958</v>
      </c>
      <c r="J120" s="47">
        <v>425081.3</v>
      </c>
    </row>
    <row r="121" spans="1:10" x14ac:dyDescent="0.15">
      <c r="A121" s="44">
        <v>42551</v>
      </c>
      <c r="B121" s="45">
        <v>55</v>
      </c>
      <c r="C121" s="46" t="s">
        <v>1546</v>
      </c>
      <c r="D121" s="46" t="s">
        <v>1547</v>
      </c>
      <c r="E121" s="46" t="s">
        <v>1548</v>
      </c>
      <c r="F121" s="46" t="s">
        <v>20</v>
      </c>
      <c r="G121" s="47" t="s">
        <v>272</v>
      </c>
      <c r="H121" s="47"/>
      <c r="I121" s="47">
        <v>1371.2</v>
      </c>
      <c r="J121" s="47">
        <v>423710.1</v>
      </c>
    </row>
    <row r="122" spans="1:10" x14ac:dyDescent="0.15">
      <c r="A122" s="44">
        <v>42551</v>
      </c>
      <c r="B122" s="45">
        <v>55</v>
      </c>
      <c r="C122" s="46" t="s">
        <v>1549</v>
      </c>
      <c r="D122" s="46" t="s">
        <v>1550</v>
      </c>
      <c r="E122" s="46" t="s">
        <v>1551</v>
      </c>
      <c r="F122" s="46" t="s">
        <v>20</v>
      </c>
      <c r="G122" s="47" t="s">
        <v>273</v>
      </c>
      <c r="H122" s="47"/>
      <c r="I122" s="47">
        <v>10682.3</v>
      </c>
      <c r="J122" s="47">
        <v>413027.8</v>
      </c>
    </row>
    <row r="123" spans="1:10" x14ac:dyDescent="0.15">
      <c r="A123" s="44">
        <v>42551</v>
      </c>
      <c r="B123" s="45">
        <v>51</v>
      </c>
      <c r="C123" s="46" t="s">
        <v>1552</v>
      </c>
      <c r="D123" s="46" t="s">
        <v>1553</v>
      </c>
      <c r="E123" s="46" t="s">
        <v>1554</v>
      </c>
      <c r="F123" s="46" t="s">
        <v>20</v>
      </c>
      <c r="G123" s="47" t="s">
        <v>269</v>
      </c>
      <c r="H123" s="47"/>
      <c r="I123" s="47">
        <v>350</v>
      </c>
      <c r="J123" s="47">
        <v>412677.8</v>
      </c>
    </row>
    <row r="124" spans="1:10" x14ac:dyDescent="0.15">
      <c r="A124" s="44">
        <v>42551</v>
      </c>
      <c r="B124" s="45">
        <v>51</v>
      </c>
      <c r="C124" s="46" t="s">
        <v>1555</v>
      </c>
      <c r="D124" s="46" t="s">
        <v>1556</v>
      </c>
      <c r="E124" s="46" t="s">
        <v>224</v>
      </c>
      <c r="F124" s="46" t="s">
        <v>20</v>
      </c>
      <c r="G124" s="47" t="s">
        <v>269</v>
      </c>
      <c r="H124" s="47"/>
      <c r="I124" s="47">
        <v>350</v>
      </c>
      <c r="J124" s="47">
        <v>412327.8</v>
      </c>
    </row>
    <row r="125" spans="1:10" x14ac:dyDescent="0.15">
      <c r="A125" s="44">
        <v>42551</v>
      </c>
      <c r="B125" s="45">
        <v>51</v>
      </c>
      <c r="C125" s="46" t="s">
        <v>1557</v>
      </c>
      <c r="D125" s="46" t="s">
        <v>1558</v>
      </c>
      <c r="E125" s="46" t="s">
        <v>388</v>
      </c>
      <c r="F125" s="46" t="s">
        <v>20</v>
      </c>
      <c r="G125" s="47" t="s">
        <v>254</v>
      </c>
      <c r="H125" s="47"/>
      <c r="I125" s="47">
        <v>11800</v>
      </c>
      <c r="J125" s="47">
        <v>400527.8</v>
      </c>
    </row>
    <row r="126" spans="1:10" x14ac:dyDescent="0.15">
      <c r="A126" s="44">
        <v>42551</v>
      </c>
      <c r="B126" s="45">
        <v>51</v>
      </c>
      <c r="C126" s="46" t="s">
        <v>1559</v>
      </c>
      <c r="D126" s="46" t="s">
        <v>1560</v>
      </c>
      <c r="E126" s="46" t="s">
        <v>113</v>
      </c>
      <c r="F126" s="46" t="s">
        <v>20</v>
      </c>
      <c r="G126" s="47" t="s">
        <v>793</v>
      </c>
      <c r="H126" s="47"/>
      <c r="I126" s="47">
        <v>23320</v>
      </c>
      <c r="J126" s="11">
        <v>377207.8</v>
      </c>
    </row>
    <row r="127" spans="1:10" x14ac:dyDescent="0.15">
      <c r="A127" s="44">
        <v>42551</v>
      </c>
      <c r="B127" s="45">
        <v>51</v>
      </c>
      <c r="C127" s="46" t="s">
        <v>1561</v>
      </c>
      <c r="D127" s="46" t="s">
        <v>1562</v>
      </c>
      <c r="E127" s="46" t="s">
        <v>707</v>
      </c>
      <c r="F127" s="46" t="s">
        <v>20</v>
      </c>
      <c r="G127" s="47" t="s">
        <v>1578</v>
      </c>
      <c r="H127" s="47"/>
      <c r="I127" s="47">
        <v>24900</v>
      </c>
      <c r="J127" s="47">
        <v>352307.8</v>
      </c>
    </row>
    <row r="128" spans="1:10" x14ac:dyDescent="0.15">
      <c r="A128" s="44">
        <v>42551</v>
      </c>
      <c r="B128" s="45">
        <v>51</v>
      </c>
      <c r="C128" s="46" t="s">
        <v>1563</v>
      </c>
      <c r="D128" s="46" t="s">
        <v>1564</v>
      </c>
      <c r="E128" s="46" t="s">
        <v>388</v>
      </c>
      <c r="F128" s="46" t="s">
        <v>20</v>
      </c>
      <c r="G128" s="47" t="s">
        <v>254</v>
      </c>
      <c r="H128" s="47"/>
      <c r="I128" s="47">
        <v>530</v>
      </c>
      <c r="J128" s="47">
        <v>351777.8</v>
      </c>
    </row>
    <row r="129" spans="1:10" x14ac:dyDescent="0.15">
      <c r="A129" s="44">
        <v>42551</v>
      </c>
      <c r="B129" s="45">
        <v>51</v>
      </c>
      <c r="C129" s="46" t="s">
        <v>1565</v>
      </c>
      <c r="D129" s="46" t="s">
        <v>1566</v>
      </c>
      <c r="E129" s="46" t="s">
        <v>290</v>
      </c>
      <c r="F129" s="46" t="s">
        <v>20</v>
      </c>
      <c r="G129" s="47" t="s">
        <v>1592</v>
      </c>
      <c r="H129" s="47"/>
      <c r="I129" s="47">
        <v>2500</v>
      </c>
      <c r="J129" s="47">
        <v>349277.8</v>
      </c>
    </row>
    <row r="130" spans="1:10" x14ac:dyDescent="0.15">
      <c r="A130" s="44">
        <v>42551</v>
      </c>
      <c r="B130" s="45">
        <v>51</v>
      </c>
      <c r="C130" s="46" t="s">
        <v>1567</v>
      </c>
      <c r="D130" s="46" t="s">
        <v>1568</v>
      </c>
      <c r="E130" s="46" t="s">
        <v>1414</v>
      </c>
      <c r="F130" s="46" t="s">
        <v>20</v>
      </c>
      <c r="G130" s="47" t="s">
        <v>1578</v>
      </c>
      <c r="H130" s="47"/>
      <c r="I130" s="47">
        <v>3134.93</v>
      </c>
      <c r="J130" s="47">
        <v>346142.87</v>
      </c>
    </row>
    <row r="131" spans="1:10" x14ac:dyDescent="0.15">
      <c r="A131" s="44">
        <v>42551</v>
      </c>
      <c r="B131" s="45">
        <v>56</v>
      </c>
      <c r="C131" s="46" t="s">
        <v>1569</v>
      </c>
      <c r="D131" s="46" t="s">
        <v>20</v>
      </c>
      <c r="E131" s="46" t="s">
        <v>1570</v>
      </c>
      <c r="F131" s="46" t="s">
        <v>1571</v>
      </c>
      <c r="G131" s="47" t="s">
        <v>251</v>
      </c>
      <c r="H131" s="47"/>
      <c r="I131" s="47">
        <v>13.1</v>
      </c>
      <c r="J131" s="47">
        <v>346129.77</v>
      </c>
    </row>
    <row r="132" spans="1:10" x14ac:dyDescent="0.15">
      <c r="A132" s="44">
        <v>42551</v>
      </c>
      <c r="B132" s="45">
        <v>56</v>
      </c>
      <c r="C132" s="46" t="s">
        <v>1572</v>
      </c>
      <c r="D132" s="46" t="s">
        <v>20</v>
      </c>
      <c r="E132" s="46" t="s">
        <v>1573</v>
      </c>
      <c r="F132" s="46" t="s">
        <v>1571</v>
      </c>
      <c r="G132" s="47" t="s">
        <v>251</v>
      </c>
      <c r="H132" s="47"/>
      <c r="I132" s="47">
        <v>4.57</v>
      </c>
      <c r="J132" s="47">
        <v>346125.2</v>
      </c>
    </row>
    <row r="133" spans="1:10" x14ac:dyDescent="0.15">
      <c r="A133" s="48">
        <v>42551</v>
      </c>
      <c r="B133" s="50">
        <v>51</v>
      </c>
      <c r="C133" s="51" t="s">
        <v>1574</v>
      </c>
      <c r="D133" s="51" t="s">
        <v>313</v>
      </c>
      <c r="E133" s="51" t="s">
        <v>1299</v>
      </c>
      <c r="F133" s="51" t="s">
        <v>20</v>
      </c>
      <c r="G133" s="52" t="s">
        <v>1593</v>
      </c>
      <c r="H133" s="52"/>
      <c r="I133" s="52">
        <v>216274.89</v>
      </c>
      <c r="J133" s="52">
        <v>129850.31</v>
      </c>
    </row>
    <row r="134" spans="1:10" x14ac:dyDescent="0.15">
      <c r="A134" s="49"/>
      <c r="B134" s="42"/>
      <c r="C134" s="42"/>
      <c r="D134" s="42"/>
      <c r="E134" s="42"/>
      <c r="F134" s="42"/>
      <c r="G134" s="53"/>
      <c r="H134" s="53"/>
      <c r="I134" s="53"/>
    </row>
    <row r="135" spans="1:10" x14ac:dyDescent="0.15">
      <c r="A135" s="42"/>
      <c r="B135" s="45">
        <f>SUM(B5:B133)</f>
        <v>5722</v>
      </c>
      <c r="C135" s="42"/>
      <c r="D135" s="42"/>
      <c r="E135" s="42"/>
      <c r="F135" s="42"/>
      <c r="G135" s="11">
        <f t="shared" ref="G135" si="0">SUBTOTAL(9,G51:G126)</f>
        <v>0</v>
      </c>
      <c r="H135" s="41">
        <f>SUBTOTAL(9,H6:H133)</f>
        <v>2496706.75</v>
      </c>
      <c r="I135" s="41">
        <f>SUBTOTAL(9,I6:I133)</f>
        <v>2371822.2399999998</v>
      </c>
    </row>
  </sheetData>
  <autoFilter ref="A4:J13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opLeftCell="A4" workbookViewId="0">
      <selection activeCell="G80" sqref="G8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9.75" bestFit="1" customWidth="1"/>
    <col min="6" max="6" width="36.625" bestFit="1" customWidth="1"/>
    <col min="7" max="7" width="11" customWidth="1"/>
    <col min="8" max="8" width="11.125" bestFit="1" customWidth="1"/>
    <col min="9" max="9" width="11.125" style="11" bestFit="1" customWidth="1"/>
    <col min="10" max="10" width="10.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0"/>
      <c r="I1" s="111"/>
      <c r="J1" s="110"/>
    </row>
    <row r="2" spans="1:10" ht="12.75" x14ac:dyDescent="0.15">
      <c r="A2" s="112" t="s">
        <v>1594</v>
      </c>
      <c r="B2" s="112"/>
      <c r="C2" s="112"/>
      <c r="D2" s="112"/>
      <c r="E2" s="112"/>
      <c r="F2" s="112"/>
      <c r="G2" s="112"/>
      <c r="H2" s="112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4"/>
      <c r="I3" s="115"/>
      <c r="J3" s="114"/>
    </row>
    <row r="4" spans="1:10" ht="12" thickBot="1" x14ac:dyDescent="0.2">
      <c r="A4" s="62" t="s">
        <v>3</v>
      </c>
      <c r="B4" s="62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/>
      <c r="H4" s="62" t="s">
        <v>9</v>
      </c>
      <c r="I4" s="10" t="s">
        <v>10</v>
      </c>
      <c r="J4" s="62" t="s">
        <v>11</v>
      </c>
    </row>
    <row r="5" spans="1:10" ht="12" thickTop="1" x14ac:dyDescent="0.15">
      <c r="A5" s="63"/>
      <c r="B5" s="64"/>
      <c r="C5" s="65"/>
      <c r="D5" s="65"/>
      <c r="E5" s="65" t="s">
        <v>12</v>
      </c>
      <c r="F5" s="65"/>
      <c r="G5" s="65"/>
      <c r="H5" s="66"/>
      <c r="I5" s="66"/>
      <c r="J5" s="66">
        <v>129850.31</v>
      </c>
    </row>
    <row r="6" spans="1:10" x14ac:dyDescent="0.15">
      <c r="A6" s="63">
        <v>42552</v>
      </c>
      <c r="B6" s="64">
        <v>61</v>
      </c>
      <c r="C6" s="65" t="s">
        <v>1595</v>
      </c>
      <c r="D6" s="65" t="s">
        <v>1564</v>
      </c>
      <c r="E6" s="65" t="s">
        <v>284</v>
      </c>
      <c r="F6" s="65" t="s">
        <v>16</v>
      </c>
      <c r="G6" s="65" t="s">
        <v>285</v>
      </c>
      <c r="H6" s="66"/>
      <c r="I6" s="66">
        <v>10667.84</v>
      </c>
      <c r="J6" s="66">
        <v>119182.47</v>
      </c>
    </row>
    <row r="7" spans="1:10" x14ac:dyDescent="0.15">
      <c r="A7" s="63">
        <v>42552</v>
      </c>
      <c r="B7" s="64">
        <v>61</v>
      </c>
      <c r="C7" s="65" t="s">
        <v>1596</v>
      </c>
      <c r="D7" s="65" t="s">
        <v>1597</v>
      </c>
      <c r="E7" s="65" t="s">
        <v>19</v>
      </c>
      <c r="F7" s="65" t="s">
        <v>20</v>
      </c>
      <c r="G7" s="65" t="s">
        <v>249</v>
      </c>
      <c r="H7" s="66"/>
      <c r="I7" s="66">
        <v>170</v>
      </c>
      <c r="J7" s="66">
        <v>119012.47</v>
      </c>
    </row>
    <row r="8" spans="1:10" x14ac:dyDescent="0.15">
      <c r="A8" s="63">
        <v>42552</v>
      </c>
      <c r="B8" s="64">
        <v>61</v>
      </c>
      <c r="C8" s="65" t="s">
        <v>1598</v>
      </c>
      <c r="D8" s="65" t="s">
        <v>1599</v>
      </c>
      <c r="E8" s="65" t="s">
        <v>1600</v>
      </c>
      <c r="F8" s="65" t="s">
        <v>1601</v>
      </c>
      <c r="G8" s="65" t="s">
        <v>250</v>
      </c>
      <c r="H8" s="66"/>
      <c r="I8" s="66">
        <v>90</v>
      </c>
      <c r="J8" s="66">
        <v>118922.47</v>
      </c>
    </row>
    <row r="9" spans="1:10" x14ac:dyDescent="0.15">
      <c r="A9" s="63">
        <v>42552</v>
      </c>
      <c r="B9" s="64">
        <v>61</v>
      </c>
      <c r="C9" s="65" t="s">
        <v>1602</v>
      </c>
      <c r="D9" s="65" t="s">
        <v>1603</v>
      </c>
      <c r="E9" s="65" t="s">
        <v>219</v>
      </c>
      <c r="F9" s="65" t="s">
        <v>20</v>
      </c>
      <c r="G9" s="65" t="s">
        <v>254</v>
      </c>
      <c r="H9" s="66"/>
      <c r="I9" s="66">
        <v>2842</v>
      </c>
      <c r="J9" s="66">
        <v>116080.47</v>
      </c>
    </row>
    <row r="10" spans="1:10" x14ac:dyDescent="0.15">
      <c r="A10" s="63">
        <v>42564</v>
      </c>
      <c r="B10" s="64">
        <v>62</v>
      </c>
      <c r="C10" s="65" t="s">
        <v>1604</v>
      </c>
      <c r="D10" s="65" t="s">
        <v>1605</v>
      </c>
      <c r="E10" s="65" t="s">
        <v>1606</v>
      </c>
      <c r="F10" s="65" t="s">
        <v>20</v>
      </c>
      <c r="G10" s="65" t="s">
        <v>1716</v>
      </c>
      <c r="H10" s="66">
        <v>5000</v>
      </c>
      <c r="I10" s="66"/>
      <c r="J10" s="66">
        <v>121080.47</v>
      </c>
    </row>
    <row r="11" spans="1:10" x14ac:dyDescent="0.15">
      <c r="A11" s="63">
        <v>42569</v>
      </c>
      <c r="B11" s="64">
        <v>61</v>
      </c>
      <c r="C11" s="65" t="s">
        <v>1607</v>
      </c>
      <c r="D11" s="65" t="s">
        <v>1608</v>
      </c>
      <c r="E11" s="65" t="s">
        <v>219</v>
      </c>
      <c r="F11" s="65" t="s">
        <v>20</v>
      </c>
      <c r="G11" s="65" t="s">
        <v>254</v>
      </c>
      <c r="H11" s="66"/>
      <c r="I11" s="66">
        <v>383</v>
      </c>
      <c r="J11" s="66">
        <v>120697.47</v>
      </c>
    </row>
    <row r="12" spans="1:10" x14ac:dyDescent="0.15">
      <c r="A12" s="63">
        <v>42569</v>
      </c>
      <c r="B12" s="64">
        <v>61</v>
      </c>
      <c r="C12" s="65" t="s">
        <v>1609</v>
      </c>
      <c r="D12" s="65" t="s">
        <v>1610</v>
      </c>
      <c r="E12" s="65" t="s">
        <v>1611</v>
      </c>
      <c r="F12" s="65" t="s">
        <v>707</v>
      </c>
      <c r="G12" s="65" t="s">
        <v>787</v>
      </c>
      <c r="H12" s="66"/>
      <c r="I12" s="66">
        <v>6047.1</v>
      </c>
      <c r="J12" s="66">
        <v>114650.37</v>
      </c>
    </row>
    <row r="13" spans="1:10" x14ac:dyDescent="0.15">
      <c r="A13" s="63">
        <v>42569</v>
      </c>
      <c r="B13" s="64">
        <v>61</v>
      </c>
      <c r="C13" s="65" t="s">
        <v>1612</v>
      </c>
      <c r="D13" s="65" t="s">
        <v>1613</v>
      </c>
      <c r="E13" s="65" t="s">
        <v>118</v>
      </c>
      <c r="F13" s="65" t="s">
        <v>20</v>
      </c>
      <c r="G13" s="65" t="s">
        <v>1020</v>
      </c>
      <c r="H13" s="66"/>
      <c r="I13" s="66">
        <v>40.450000000000003</v>
      </c>
      <c r="J13" s="66">
        <v>114609.92</v>
      </c>
    </row>
    <row r="14" spans="1:10" x14ac:dyDescent="0.15">
      <c r="A14" s="63">
        <v>42570</v>
      </c>
      <c r="B14" s="64">
        <v>62</v>
      </c>
      <c r="C14" s="65" t="s">
        <v>1614</v>
      </c>
      <c r="D14" s="65" t="s">
        <v>1615</v>
      </c>
      <c r="E14" s="65" t="s">
        <v>1616</v>
      </c>
      <c r="F14" s="65" t="s">
        <v>20</v>
      </c>
      <c r="G14" s="65" t="s">
        <v>1716</v>
      </c>
      <c r="H14" s="66">
        <v>3000</v>
      </c>
      <c r="I14" s="66"/>
      <c r="J14" s="66">
        <v>117609.92</v>
      </c>
    </row>
    <row r="15" spans="1:10" x14ac:dyDescent="0.15">
      <c r="A15" s="63">
        <v>42571</v>
      </c>
      <c r="B15" s="64">
        <v>61</v>
      </c>
      <c r="C15" s="65" t="s">
        <v>1617</v>
      </c>
      <c r="D15" s="65" t="s">
        <v>1618</v>
      </c>
      <c r="E15" s="65" t="s">
        <v>1619</v>
      </c>
      <c r="F15" s="61"/>
      <c r="G15" s="65" t="s">
        <v>577</v>
      </c>
      <c r="H15" s="66"/>
      <c r="I15" s="66">
        <v>657.09</v>
      </c>
      <c r="J15" s="66">
        <v>115919.33</v>
      </c>
    </row>
    <row r="16" spans="1:10" x14ac:dyDescent="0.15">
      <c r="A16" s="63"/>
      <c r="B16" s="64"/>
      <c r="C16" s="65"/>
      <c r="D16" s="65"/>
      <c r="E16" s="65" t="s">
        <v>1244</v>
      </c>
      <c r="F16" s="65"/>
      <c r="G16" s="65" t="s">
        <v>787</v>
      </c>
      <c r="H16" s="66"/>
      <c r="I16" s="66">
        <v>1033.5</v>
      </c>
      <c r="J16" s="66"/>
    </row>
    <row r="17" spans="1:10" x14ac:dyDescent="0.15">
      <c r="A17" s="63">
        <v>42571</v>
      </c>
      <c r="B17" s="64">
        <v>61</v>
      </c>
      <c r="C17" s="65" t="s">
        <v>1620</v>
      </c>
      <c r="D17" s="65" t="s">
        <v>1621</v>
      </c>
      <c r="E17" s="65" t="s">
        <v>356</v>
      </c>
      <c r="F17" s="65" t="s">
        <v>20</v>
      </c>
      <c r="G17" s="65" t="s">
        <v>357</v>
      </c>
      <c r="H17" s="66"/>
      <c r="I17" s="66">
        <v>339.2</v>
      </c>
      <c r="J17" s="66">
        <v>115580.13</v>
      </c>
    </row>
    <row r="18" spans="1:10" x14ac:dyDescent="0.15">
      <c r="A18" s="63">
        <v>42571</v>
      </c>
      <c r="B18" s="64">
        <v>61</v>
      </c>
      <c r="C18" s="65" t="s">
        <v>1622</v>
      </c>
      <c r="D18" s="65" t="s">
        <v>1623</v>
      </c>
      <c r="E18" s="65" t="s">
        <v>219</v>
      </c>
      <c r="F18" s="65" t="s">
        <v>20</v>
      </c>
      <c r="G18" s="65" t="s">
        <v>254</v>
      </c>
      <c r="H18" s="66"/>
      <c r="I18" s="66">
        <v>2630</v>
      </c>
      <c r="J18" s="66">
        <v>112950.13</v>
      </c>
    </row>
    <row r="19" spans="1:10" x14ac:dyDescent="0.15">
      <c r="A19" s="63">
        <v>42571</v>
      </c>
      <c r="B19" s="64">
        <v>61</v>
      </c>
      <c r="C19" s="65" t="s">
        <v>1624</v>
      </c>
      <c r="D19" s="65" t="s">
        <v>1625</v>
      </c>
      <c r="E19" s="65" t="s">
        <v>465</v>
      </c>
      <c r="F19" s="65" t="s">
        <v>20</v>
      </c>
      <c r="G19" s="65" t="s">
        <v>268</v>
      </c>
      <c r="H19" s="66"/>
      <c r="I19" s="66">
        <v>9474.5</v>
      </c>
      <c r="J19" s="66">
        <v>103475.63</v>
      </c>
    </row>
    <row r="20" spans="1:10" x14ac:dyDescent="0.15">
      <c r="A20" s="63">
        <v>42571</v>
      </c>
      <c r="B20" s="64">
        <v>61</v>
      </c>
      <c r="C20" s="65" t="s">
        <v>1626</v>
      </c>
      <c r="D20" s="65" t="s">
        <v>1627</v>
      </c>
      <c r="E20" s="65" t="s">
        <v>113</v>
      </c>
      <c r="F20" s="65" t="s">
        <v>20</v>
      </c>
      <c r="G20" s="65" t="s">
        <v>261</v>
      </c>
      <c r="H20" s="66"/>
      <c r="I20" s="11">
        <v>3922</v>
      </c>
      <c r="J20" s="66">
        <v>99553.63</v>
      </c>
    </row>
    <row r="21" spans="1:10" x14ac:dyDescent="0.15">
      <c r="A21" s="63">
        <v>42571</v>
      </c>
      <c r="B21" s="64">
        <v>61</v>
      </c>
      <c r="C21" s="65" t="s">
        <v>1628</v>
      </c>
      <c r="D21" s="65" t="s">
        <v>1629</v>
      </c>
      <c r="E21" s="65" t="s">
        <v>209</v>
      </c>
      <c r="F21" s="65" t="s">
        <v>20</v>
      </c>
      <c r="G21" s="65" t="s">
        <v>1026</v>
      </c>
      <c r="H21" s="66"/>
      <c r="I21" s="66">
        <v>625.4</v>
      </c>
      <c r="J21" s="66">
        <v>98928.23</v>
      </c>
    </row>
    <row r="22" spans="1:10" x14ac:dyDescent="0.15">
      <c r="A22" s="63">
        <v>42571</v>
      </c>
      <c r="B22" s="64">
        <v>61</v>
      </c>
      <c r="C22" s="65" t="s">
        <v>1630</v>
      </c>
      <c r="D22" s="65" t="s">
        <v>1631</v>
      </c>
      <c r="E22" s="65" t="s">
        <v>1287</v>
      </c>
      <c r="F22" s="65" t="s">
        <v>20</v>
      </c>
      <c r="G22" s="65" t="s">
        <v>263</v>
      </c>
      <c r="H22" s="66"/>
      <c r="I22" s="66">
        <v>3180</v>
      </c>
      <c r="J22" s="66">
        <v>95748.23</v>
      </c>
    </row>
    <row r="23" spans="1:10" x14ac:dyDescent="0.15">
      <c r="A23" s="63">
        <v>42571</v>
      </c>
      <c r="B23" s="64">
        <v>61</v>
      </c>
      <c r="C23" s="65" t="s">
        <v>1632</v>
      </c>
      <c r="D23" s="65" t="s">
        <v>1633</v>
      </c>
      <c r="E23" s="65" t="s">
        <v>1634</v>
      </c>
      <c r="F23" s="61"/>
      <c r="G23" s="65" t="s">
        <v>576</v>
      </c>
      <c r="H23" s="66"/>
      <c r="I23" s="66">
        <v>439.9</v>
      </c>
      <c r="J23" s="66">
        <v>93453.33</v>
      </c>
    </row>
    <row r="24" spans="1:10" x14ac:dyDescent="0.15">
      <c r="A24" s="63"/>
      <c r="B24" s="64"/>
      <c r="C24" s="65"/>
      <c r="D24" s="65"/>
      <c r="E24" s="65" t="s">
        <v>1013</v>
      </c>
      <c r="F24" s="65"/>
      <c r="G24" s="65" t="s">
        <v>255</v>
      </c>
      <c r="H24" s="66"/>
      <c r="I24" s="66">
        <v>1855</v>
      </c>
      <c r="J24" s="66"/>
    </row>
    <row r="25" spans="1:10" x14ac:dyDescent="0.15">
      <c r="A25" s="63">
        <v>42571</v>
      </c>
      <c r="B25" s="64">
        <v>61</v>
      </c>
      <c r="C25" s="65" t="s">
        <v>1635</v>
      </c>
      <c r="D25" s="65" t="s">
        <v>1636</v>
      </c>
      <c r="E25" s="65" t="s">
        <v>118</v>
      </c>
      <c r="F25" s="65" t="s">
        <v>20</v>
      </c>
      <c r="G25" s="65" t="s">
        <v>1020</v>
      </c>
      <c r="H25" s="66"/>
      <c r="I25" s="66">
        <v>1270.94</v>
      </c>
      <c r="J25" s="66">
        <v>92182.39</v>
      </c>
    </row>
    <row r="26" spans="1:10" x14ac:dyDescent="0.15">
      <c r="A26" s="63">
        <v>42571</v>
      </c>
      <c r="B26" s="64">
        <v>61</v>
      </c>
      <c r="C26" s="65" t="s">
        <v>1637</v>
      </c>
      <c r="D26" s="65" t="s">
        <v>1638</v>
      </c>
      <c r="E26" s="65" t="s">
        <v>940</v>
      </c>
      <c r="F26" s="65" t="s">
        <v>20</v>
      </c>
      <c r="G26" s="65" t="s">
        <v>1717</v>
      </c>
      <c r="H26" s="66"/>
      <c r="I26" s="66">
        <v>8586</v>
      </c>
      <c r="J26" s="66">
        <v>83596.39</v>
      </c>
    </row>
    <row r="27" spans="1:10" x14ac:dyDescent="0.15">
      <c r="A27" s="63">
        <v>42571</v>
      </c>
      <c r="B27" s="64">
        <v>61</v>
      </c>
      <c r="C27" s="65" t="s">
        <v>1639</v>
      </c>
      <c r="D27" s="65" t="s">
        <v>1640</v>
      </c>
      <c r="E27" s="65" t="s">
        <v>299</v>
      </c>
      <c r="F27" s="65" t="s">
        <v>20</v>
      </c>
      <c r="G27" s="65" t="s">
        <v>300</v>
      </c>
      <c r="H27" s="66"/>
      <c r="I27" s="66">
        <v>1770.51</v>
      </c>
      <c r="J27" s="66">
        <v>81825.88</v>
      </c>
    </row>
    <row r="28" spans="1:10" x14ac:dyDescent="0.15">
      <c r="A28" s="63">
        <v>42571</v>
      </c>
      <c r="B28" s="64">
        <v>61</v>
      </c>
      <c r="C28" s="65" t="s">
        <v>1641</v>
      </c>
      <c r="D28" s="65" t="s">
        <v>1642</v>
      </c>
      <c r="E28" s="65" t="s">
        <v>595</v>
      </c>
      <c r="F28" s="65" t="s">
        <v>20</v>
      </c>
      <c r="G28" s="65" t="s">
        <v>1718</v>
      </c>
      <c r="H28" s="66"/>
      <c r="I28" s="66">
        <v>1250</v>
      </c>
      <c r="J28" s="66">
        <v>80575.88</v>
      </c>
    </row>
    <row r="29" spans="1:10" x14ac:dyDescent="0.15">
      <c r="A29" s="63">
        <v>42571</v>
      </c>
      <c r="B29" s="64">
        <v>61</v>
      </c>
      <c r="C29" s="65" t="s">
        <v>1643</v>
      </c>
      <c r="D29" s="65" t="s">
        <v>1644</v>
      </c>
      <c r="E29" s="65" t="s">
        <v>139</v>
      </c>
      <c r="F29" s="65" t="s">
        <v>20</v>
      </c>
      <c r="G29" s="65" t="s">
        <v>265</v>
      </c>
      <c r="H29" s="66"/>
      <c r="I29" s="66">
        <v>920.15</v>
      </c>
      <c r="J29" s="66">
        <v>79655.73</v>
      </c>
    </row>
    <row r="30" spans="1:10" x14ac:dyDescent="0.15">
      <c r="A30" s="63">
        <v>42571</v>
      </c>
      <c r="B30" s="64">
        <v>61</v>
      </c>
      <c r="C30" s="65" t="s">
        <v>1645</v>
      </c>
      <c r="D30" s="65" t="s">
        <v>1646</v>
      </c>
      <c r="E30" s="65" t="s">
        <v>142</v>
      </c>
      <c r="F30" s="65" t="s">
        <v>20</v>
      </c>
      <c r="G30" s="65" t="s">
        <v>265</v>
      </c>
      <c r="H30" s="66"/>
      <c r="I30" s="66">
        <v>1408.7</v>
      </c>
      <c r="J30" s="66">
        <v>78247.03</v>
      </c>
    </row>
    <row r="31" spans="1:10" x14ac:dyDescent="0.15">
      <c r="A31" s="63">
        <v>42571</v>
      </c>
      <c r="B31" s="64">
        <v>61</v>
      </c>
      <c r="C31" s="65" t="s">
        <v>1647</v>
      </c>
      <c r="D31" s="65" t="s">
        <v>1648</v>
      </c>
      <c r="E31" s="65" t="s">
        <v>142</v>
      </c>
      <c r="F31" s="65" t="s">
        <v>20</v>
      </c>
      <c r="G31" s="65" t="s">
        <v>265</v>
      </c>
      <c r="H31" s="66"/>
      <c r="I31" s="66">
        <v>72.75</v>
      </c>
      <c r="J31" s="66">
        <v>78174.28</v>
      </c>
    </row>
    <row r="32" spans="1:10" x14ac:dyDescent="0.15">
      <c r="A32" s="63">
        <v>42571</v>
      </c>
      <c r="B32" s="64">
        <v>61</v>
      </c>
      <c r="C32" s="65" t="s">
        <v>1649</v>
      </c>
      <c r="D32" s="65" t="s">
        <v>1650</v>
      </c>
      <c r="E32" s="65" t="s">
        <v>142</v>
      </c>
      <c r="F32" s="65" t="s">
        <v>20</v>
      </c>
      <c r="G32" s="65" t="s">
        <v>265</v>
      </c>
      <c r="H32" s="66"/>
      <c r="I32" s="66">
        <v>19.45</v>
      </c>
      <c r="J32" s="66">
        <v>78154.83</v>
      </c>
    </row>
    <row r="33" spans="1:10" x14ac:dyDescent="0.15">
      <c r="A33" s="63">
        <v>42571</v>
      </c>
      <c r="B33" s="64">
        <v>61</v>
      </c>
      <c r="C33" s="65" t="s">
        <v>1651</v>
      </c>
      <c r="D33" s="65" t="s">
        <v>1652</v>
      </c>
      <c r="E33" s="65" t="s">
        <v>384</v>
      </c>
      <c r="F33" s="65" t="s">
        <v>20</v>
      </c>
      <c r="G33" s="65" t="s">
        <v>385</v>
      </c>
      <c r="H33" s="66"/>
      <c r="I33" s="66">
        <v>148.29</v>
      </c>
      <c r="J33" s="66">
        <v>78006.539999999994</v>
      </c>
    </row>
    <row r="34" spans="1:10" x14ac:dyDescent="0.15">
      <c r="A34" s="63">
        <v>42571</v>
      </c>
      <c r="B34" s="64">
        <v>61</v>
      </c>
      <c r="C34" s="65" t="s">
        <v>1653</v>
      </c>
      <c r="D34" s="65" t="s">
        <v>1654</v>
      </c>
      <c r="E34" s="65" t="s">
        <v>436</v>
      </c>
      <c r="F34" s="65" t="s">
        <v>20</v>
      </c>
      <c r="G34" s="65" t="s">
        <v>1017</v>
      </c>
      <c r="H34" s="66"/>
      <c r="I34" s="66">
        <v>3922</v>
      </c>
      <c r="J34" s="66">
        <v>74084.539999999994</v>
      </c>
    </row>
    <row r="35" spans="1:10" x14ac:dyDescent="0.15">
      <c r="A35" s="63">
        <v>42571</v>
      </c>
      <c r="B35" s="64">
        <v>61</v>
      </c>
      <c r="C35" s="65" t="s">
        <v>1655</v>
      </c>
      <c r="D35" s="65" t="s">
        <v>1656</v>
      </c>
      <c r="E35" s="65" t="s">
        <v>707</v>
      </c>
      <c r="F35" s="65" t="s">
        <v>20</v>
      </c>
      <c r="G35" s="65" t="s">
        <v>787</v>
      </c>
      <c r="H35" s="66"/>
      <c r="I35" s="66">
        <v>335.3</v>
      </c>
      <c r="J35" s="66">
        <v>73749.240000000005</v>
      </c>
    </row>
    <row r="36" spans="1:10" x14ac:dyDescent="0.15">
      <c r="A36" s="63">
        <v>42571</v>
      </c>
      <c r="B36" s="64">
        <v>61</v>
      </c>
      <c r="C36" s="65" t="s">
        <v>1657</v>
      </c>
      <c r="D36" s="65" t="s">
        <v>1658</v>
      </c>
      <c r="E36" s="65" t="s">
        <v>366</v>
      </c>
      <c r="F36" s="61"/>
      <c r="G36" s="65" t="s">
        <v>254</v>
      </c>
      <c r="H36" s="66"/>
      <c r="I36" s="66">
        <v>1800</v>
      </c>
      <c r="J36" s="66">
        <v>70168.44</v>
      </c>
    </row>
    <row r="37" spans="1:10" x14ac:dyDescent="0.15">
      <c r="A37" s="63"/>
      <c r="B37" s="64"/>
      <c r="C37" s="65"/>
      <c r="D37" s="65"/>
      <c r="E37" s="65" t="s">
        <v>159</v>
      </c>
      <c r="F37" s="65"/>
      <c r="G37" s="65" t="s">
        <v>254</v>
      </c>
      <c r="H37" s="66"/>
      <c r="I37" s="66">
        <v>1780.8</v>
      </c>
      <c r="J37" s="66"/>
    </row>
    <row r="38" spans="1:10" x14ac:dyDescent="0.15">
      <c r="A38" s="63">
        <v>42571</v>
      </c>
      <c r="B38" s="64">
        <v>61</v>
      </c>
      <c r="C38" s="65" t="s">
        <v>1659</v>
      </c>
      <c r="D38" s="65" t="s">
        <v>1660</v>
      </c>
      <c r="E38" s="65" t="s">
        <v>360</v>
      </c>
      <c r="F38" s="65" t="s">
        <v>20</v>
      </c>
      <c r="G38" s="65" t="s">
        <v>1018</v>
      </c>
      <c r="H38" s="66"/>
      <c r="I38" s="66">
        <v>240</v>
      </c>
      <c r="J38" s="66">
        <v>69928.44</v>
      </c>
    </row>
    <row r="39" spans="1:10" x14ac:dyDescent="0.15">
      <c r="A39" s="63">
        <v>42578</v>
      </c>
      <c r="B39" s="64">
        <v>61</v>
      </c>
      <c r="C39" s="65" t="s">
        <v>1661</v>
      </c>
      <c r="D39" s="65" t="s">
        <v>1662</v>
      </c>
      <c r="E39" s="65" t="s">
        <v>707</v>
      </c>
      <c r="F39" s="65" t="s">
        <v>20</v>
      </c>
      <c r="G39" s="65" t="s">
        <v>787</v>
      </c>
      <c r="H39" s="66"/>
      <c r="I39" s="66">
        <v>1065.92</v>
      </c>
      <c r="J39" s="66">
        <v>68862.52</v>
      </c>
    </row>
    <row r="40" spans="1:10" x14ac:dyDescent="0.15">
      <c r="A40" s="63">
        <v>42578</v>
      </c>
      <c r="B40" s="64">
        <v>61</v>
      </c>
      <c r="C40" s="65" t="s">
        <v>1663</v>
      </c>
      <c r="D40" s="65" t="s">
        <v>1664</v>
      </c>
      <c r="E40" s="65" t="s">
        <v>1665</v>
      </c>
      <c r="F40" s="65" t="s">
        <v>20</v>
      </c>
      <c r="G40" s="65" t="s">
        <v>1026</v>
      </c>
      <c r="H40" s="66"/>
      <c r="I40" s="66">
        <v>350</v>
      </c>
      <c r="J40" s="66">
        <v>68512.52</v>
      </c>
    </row>
    <row r="41" spans="1:10" x14ac:dyDescent="0.15">
      <c r="A41" s="63">
        <v>42578</v>
      </c>
      <c r="B41" s="64">
        <v>61</v>
      </c>
      <c r="C41" s="65" t="s">
        <v>1666</v>
      </c>
      <c r="D41" s="65" t="s">
        <v>1667</v>
      </c>
      <c r="E41" s="65" t="s">
        <v>148</v>
      </c>
      <c r="F41" s="65" t="s">
        <v>20</v>
      </c>
      <c r="G41" s="65" t="s">
        <v>254</v>
      </c>
      <c r="H41" s="66"/>
      <c r="I41" s="66">
        <v>180</v>
      </c>
      <c r="J41" s="66">
        <v>68332.52</v>
      </c>
    </row>
    <row r="42" spans="1:10" x14ac:dyDescent="0.15">
      <c r="A42" s="63">
        <v>42578</v>
      </c>
      <c r="B42" s="64">
        <v>61</v>
      </c>
      <c r="C42" s="65" t="s">
        <v>1668</v>
      </c>
      <c r="D42" s="65" t="s">
        <v>1669</v>
      </c>
      <c r="E42" s="65" t="s">
        <v>113</v>
      </c>
      <c r="F42" s="65" t="s">
        <v>20</v>
      </c>
      <c r="G42" s="65" t="s">
        <v>261</v>
      </c>
      <c r="H42" s="66"/>
      <c r="I42" s="11">
        <v>2000</v>
      </c>
      <c r="J42" s="66">
        <v>66332.52</v>
      </c>
    </row>
    <row r="43" spans="1:10" x14ac:dyDescent="0.15">
      <c r="A43" s="63">
        <v>42578</v>
      </c>
      <c r="B43" s="64">
        <v>61</v>
      </c>
      <c r="C43" s="65" t="s">
        <v>1670</v>
      </c>
      <c r="D43" s="65" t="s">
        <v>1671</v>
      </c>
      <c r="E43" s="65" t="s">
        <v>60</v>
      </c>
      <c r="F43" s="65" t="s">
        <v>20</v>
      </c>
      <c r="G43" s="65" t="s">
        <v>254</v>
      </c>
      <c r="H43" s="66"/>
      <c r="I43" s="66">
        <v>742</v>
      </c>
      <c r="J43" s="66">
        <v>65590.52</v>
      </c>
    </row>
    <row r="44" spans="1:10" x14ac:dyDescent="0.15">
      <c r="A44" s="63">
        <v>42578</v>
      </c>
      <c r="B44" s="64">
        <v>61</v>
      </c>
      <c r="C44" s="65" t="s">
        <v>1672</v>
      </c>
      <c r="D44" s="65" t="s">
        <v>1673</v>
      </c>
      <c r="E44" s="65" t="s">
        <v>148</v>
      </c>
      <c r="F44" s="65" t="s">
        <v>20</v>
      </c>
      <c r="G44" s="65" t="s">
        <v>254</v>
      </c>
      <c r="H44" s="66"/>
      <c r="I44" s="66">
        <v>90</v>
      </c>
      <c r="J44" s="66">
        <v>65500.52</v>
      </c>
    </row>
    <row r="45" spans="1:10" x14ac:dyDescent="0.15">
      <c r="A45" s="63">
        <v>42578</v>
      </c>
      <c r="B45" s="64">
        <v>61</v>
      </c>
      <c r="C45" s="65" t="s">
        <v>1674</v>
      </c>
      <c r="D45" s="65" t="s">
        <v>1675</v>
      </c>
      <c r="E45" s="65" t="s">
        <v>90</v>
      </c>
      <c r="F45" s="65" t="s">
        <v>20</v>
      </c>
      <c r="G45" s="65" t="s">
        <v>791</v>
      </c>
      <c r="H45" s="66"/>
      <c r="I45" s="66">
        <v>1800</v>
      </c>
      <c r="J45" s="66">
        <v>63700.52</v>
      </c>
    </row>
    <row r="46" spans="1:10" x14ac:dyDescent="0.15">
      <c r="A46" s="63">
        <v>42578</v>
      </c>
      <c r="B46" s="64">
        <v>61</v>
      </c>
      <c r="C46" s="65" t="s">
        <v>1676</v>
      </c>
      <c r="D46" s="65" t="s">
        <v>1677</v>
      </c>
      <c r="E46" s="65" t="s">
        <v>204</v>
      </c>
      <c r="F46" s="65" t="s">
        <v>20</v>
      </c>
      <c r="G46" s="65" t="s">
        <v>254</v>
      </c>
      <c r="H46" s="66"/>
      <c r="I46" s="66">
        <v>1380</v>
      </c>
      <c r="J46" s="66">
        <v>62320.52</v>
      </c>
    </row>
    <row r="47" spans="1:10" x14ac:dyDescent="0.15">
      <c r="A47" s="63">
        <v>42578</v>
      </c>
      <c r="B47" s="64">
        <v>61</v>
      </c>
      <c r="C47" s="65" t="s">
        <v>1678</v>
      </c>
      <c r="D47" s="65" t="s">
        <v>1679</v>
      </c>
      <c r="E47" s="65" t="s">
        <v>1680</v>
      </c>
      <c r="F47" s="65" t="s">
        <v>1681</v>
      </c>
      <c r="G47" s="65" t="s">
        <v>268</v>
      </c>
      <c r="H47" s="66"/>
      <c r="I47" s="66">
        <v>100000</v>
      </c>
      <c r="J47" s="66">
        <v>-37679.480000000003</v>
      </c>
    </row>
    <row r="48" spans="1:10" x14ac:dyDescent="0.15">
      <c r="A48" s="63">
        <v>42578</v>
      </c>
      <c r="B48" s="64">
        <v>61</v>
      </c>
      <c r="C48" s="65" t="s">
        <v>1682</v>
      </c>
      <c r="D48" s="65" t="s">
        <v>1683</v>
      </c>
      <c r="E48" s="65" t="s">
        <v>933</v>
      </c>
      <c r="F48" s="65" t="s">
        <v>20</v>
      </c>
      <c r="G48" s="65" t="s">
        <v>1022</v>
      </c>
      <c r="H48" s="66"/>
      <c r="I48" s="66">
        <v>19970.400000000001</v>
      </c>
      <c r="J48" s="66">
        <v>-57649.88</v>
      </c>
    </row>
    <row r="49" spans="1:10" x14ac:dyDescent="0.15">
      <c r="A49" s="63">
        <v>42578</v>
      </c>
      <c r="B49" s="64">
        <v>61</v>
      </c>
      <c r="C49" s="65" t="s">
        <v>1684</v>
      </c>
      <c r="D49" s="65" t="s">
        <v>1685</v>
      </c>
      <c r="E49" s="65" t="s">
        <v>1426</v>
      </c>
      <c r="F49" s="65" t="s">
        <v>20</v>
      </c>
      <c r="G49" s="65" t="s">
        <v>255</v>
      </c>
      <c r="H49" s="66"/>
      <c r="I49" s="66">
        <v>42930</v>
      </c>
      <c r="J49" s="66">
        <v>-100579.88</v>
      </c>
    </row>
    <row r="50" spans="1:10" x14ac:dyDescent="0.15">
      <c r="A50" s="63">
        <v>42578</v>
      </c>
      <c r="B50" s="64">
        <v>61</v>
      </c>
      <c r="C50" s="65" t="s">
        <v>1686</v>
      </c>
      <c r="D50" s="65" t="s">
        <v>1687</v>
      </c>
      <c r="E50" s="65" t="s">
        <v>707</v>
      </c>
      <c r="F50" s="65" t="s">
        <v>20</v>
      </c>
      <c r="G50" s="65" t="s">
        <v>787</v>
      </c>
      <c r="H50" s="66"/>
      <c r="I50" s="66">
        <v>21000</v>
      </c>
      <c r="J50" s="66">
        <v>-121579.88</v>
      </c>
    </row>
    <row r="51" spans="1:10" x14ac:dyDescent="0.15">
      <c r="A51" s="63">
        <v>42578</v>
      </c>
      <c r="B51" s="64">
        <v>61</v>
      </c>
      <c r="C51" s="65" t="s">
        <v>1688</v>
      </c>
      <c r="D51" s="65" t="s">
        <v>1689</v>
      </c>
      <c r="E51" s="65" t="s">
        <v>1013</v>
      </c>
      <c r="F51" s="65" t="s">
        <v>20</v>
      </c>
      <c r="G51" s="65" t="s">
        <v>255</v>
      </c>
      <c r="H51" s="66"/>
      <c r="I51" s="66">
        <v>3281.76</v>
      </c>
      <c r="J51" s="66">
        <v>-124861.64</v>
      </c>
    </row>
    <row r="52" spans="1:10" x14ac:dyDescent="0.15">
      <c r="A52" s="63">
        <v>42578</v>
      </c>
      <c r="B52" s="64">
        <v>66</v>
      </c>
      <c r="C52" s="65" t="s">
        <v>1690</v>
      </c>
      <c r="D52" s="65" t="s">
        <v>20</v>
      </c>
      <c r="E52" s="65" t="s">
        <v>1158</v>
      </c>
      <c r="F52" s="65" t="s">
        <v>20</v>
      </c>
      <c r="G52" s="65" t="s">
        <v>266</v>
      </c>
      <c r="H52" s="66">
        <v>100425.4</v>
      </c>
      <c r="I52" s="66"/>
      <c r="J52" s="66">
        <v>-24436.240000000002</v>
      </c>
    </row>
    <row r="53" spans="1:10" x14ac:dyDescent="0.15">
      <c r="A53" s="63">
        <v>42578</v>
      </c>
      <c r="B53" s="64">
        <v>66</v>
      </c>
      <c r="C53" s="65" t="s">
        <v>1691</v>
      </c>
      <c r="D53" s="65" t="s">
        <v>20</v>
      </c>
      <c r="E53" s="65" t="s">
        <v>1158</v>
      </c>
      <c r="F53" s="65" t="s">
        <v>20</v>
      </c>
      <c r="G53" s="65" t="s">
        <v>266</v>
      </c>
      <c r="H53" s="66">
        <v>200000</v>
      </c>
      <c r="I53" s="66"/>
      <c r="J53" s="66">
        <v>175563.76</v>
      </c>
    </row>
    <row r="54" spans="1:10" x14ac:dyDescent="0.15">
      <c r="A54" s="63">
        <v>42579</v>
      </c>
      <c r="B54" s="64">
        <v>66</v>
      </c>
      <c r="C54" s="65" t="s">
        <v>1692</v>
      </c>
      <c r="D54" s="65" t="s">
        <v>20</v>
      </c>
      <c r="E54" s="65" t="s">
        <v>27</v>
      </c>
      <c r="F54" s="65" t="s">
        <v>1693</v>
      </c>
      <c r="G54" s="65" t="s">
        <v>252</v>
      </c>
      <c r="H54" s="66">
        <v>1500</v>
      </c>
      <c r="I54" s="66"/>
      <c r="J54" s="66">
        <v>177063.76</v>
      </c>
    </row>
    <row r="55" spans="1:10" x14ac:dyDescent="0.15">
      <c r="A55" s="63">
        <v>42580</v>
      </c>
      <c r="B55" s="64">
        <v>61</v>
      </c>
      <c r="C55" s="65" t="s">
        <v>1694</v>
      </c>
      <c r="D55" s="65" t="s">
        <v>313</v>
      </c>
      <c r="E55" s="65" t="s">
        <v>101</v>
      </c>
      <c r="F55" s="65" t="s">
        <v>20</v>
      </c>
      <c r="G55" s="65" t="s">
        <v>1719</v>
      </c>
      <c r="H55" s="66"/>
      <c r="I55" s="66">
        <v>13807.2</v>
      </c>
      <c r="J55" s="66">
        <v>163256.56</v>
      </c>
    </row>
    <row r="56" spans="1:10" x14ac:dyDescent="0.15">
      <c r="A56" s="63">
        <v>42582</v>
      </c>
      <c r="B56" s="64">
        <v>61</v>
      </c>
      <c r="C56" s="65" t="s">
        <v>1695</v>
      </c>
      <c r="D56" s="65" t="s">
        <v>1696</v>
      </c>
      <c r="E56" s="65" t="s">
        <v>224</v>
      </c>
      <c r="F56" s="65" t="s">
        <v>20</v>
      </c>
      <c r="G56" s="65" t="s">
        <v>269</v>
      </c>
      <c r="H56" s="66"/>
      <c r="I56" s="66">
        <v>79.05</v>
      </c>
      <c r="J56" s="66">
        <v>163177.51</v>
      </c>
    </row>
    <row r="57" spans="1:10" x14ac:dyDescent="0.15">
      <c r="A57" s="63">
        <v>42582</v>
      </c>
      <c r="B57" s="64">
        <v>61</v>
      </c>
      <c r="C57" s="65" t="s">
        <v>1697</v>
      </c>
      <c r="D57" s="65" t="s">
        <v>1698</v>
      </c>
      <c r="E57" s="65" t="s">
        <v>224</v>
      </c>
      <c r="F57" s="65" t="s">
        <v>20</v>
      </c>
      <c r="G57" s="65" t="s">
        <v>269</v>
      </c>
      <c r="H57" s="66"/>
      <c r="I57" s="66">
        <v>112.9</v>
      </c>
      <c r="J57" s="66">
        <v>163064.60999999999</v>
      </c>
    </row>
    <row r="58" spans="1:10" x14ac:dyDescent="0.15">
      <c r="A58" s="63">
        <v>42582</v>
      </c>
      <c r="B58" s="64">
        <v>61</v>
      </c>
      <c r="C58" s="65" t="s">
        <v>1699</v>
      </c>
      <c r="D58" s="65" t="s">
        <v>1700</v>
      </c>
      <c r="E58" s="65" t="s">
        <v>224</v>
      </c>
      <c r="F58" s="65" t="s">
        <v>20</v>
      </c>
      <c r="G58" s="65" t="s">
        <v>269</v>
      </c>
      <c r="H58" s="66"/>
      <c r="I58" s="66">
        <v>350</v>
      </c>
      <c r="J58" s="66">
        <v>162714.60999999999</v>
      </c>
    </row>
    <row r="59" spans="1:10" x14ac:dyDescent="0.15">
      <c r="A59" s="63">
        <v>42582</v>
      </c>
      <c r="B59" s="64">
        <v>65</v>
      </c>
      <c r="C59" s="65" t="s">
        <v>1701</v>
      </c>
      <c r="D59" s="65" t="s">
        <v>231</v>
      </c>
      <c r="E59" s="65" t="s">
        <v>1702</v>
      </c>
      <c r="F59" s="65" t="s">
        <v>20</v>
      </c>
      <c r="G59" s="65" t="s">
        <v>279</v>
      </c>
      <c r="H59" s="66"/>
      <c r="I59" s="66">
        <v>71667.549999999988</v>
      </c>
      <c r="J59" s="66">
        <v>88138.44</v>
      </c>
    </row>
    <row r="60" spans="1:10" s="61" customFormat="1" x14ac:dyDescent="0.15">
      <c r="A60" s="63"/>
      <c r="B60" s="64"/>
      <c r="C60" s="65"/>
      <c r="D60" s="65"/>
      <c r="E60" s="65" t="s">
        <v>276</v>
      </c>
      <c r="F60" s="65"/>
      <c r="G60" s="65" t="s">
        <v>276</v>
      </c>
      <c r="H60" s="66"/>
      <c r="I60" s="66">
        <v>200</v>
      </c>
      <c r="J60" s="66"/>
    </row>
    <row r="61" spans="1:10" s="61" customFormat="1" x14ac:dyDescent="0.15">
      <c r="A61" s="63"/>
      <c r="B61" s="64"/>
      <c r="C61" s="65"/>
      <c r="D61" s="65"/>
      <c r="E61" s="65" t="s">
        <v>1720</v>
      </c>
      <c r="F61" s="65"/>
      <c r="G61" s="65" t="s">
        <v>1720</v>
      </c>
      <c r="H61" s="66"/>
      <c r="I61" s="66">
        <v>134</v>
      </c>
      <c r="J61" s="66"/>
    </row>
    <row r="62" spans="1:10" s="61" customFormat="1" x14ac:dyDescent="0.15">
      <c r="A62" s="63"/>
      <c r="B62" s="64"/>
      <c r="C62" s="65"/>
      <c r="D62" s="65"/>
      <c r="E62" s="65" t="s">
        <v>278</v>
      </c>
      <c r="F62" s="65"/>
      <c r="G62" s="65" t="s">
        <v>278</v>
      </c>
      <c r="H62" s="66"/>
      <c r="I62" s="66">
        <v>536.72</v>
      </c>
      <c r="J62" s="66"/>
    </row>
    <row r="63" spans="1:10" s="61" customFormat="1" x14ac:dyDescent="0.15">
      <c r="A63" s="63"/>
      <c r="B63" s="64"/>
      <c r="C63" s="65"/>
      <c r="D63" s="65"/>
      <c r="E63" s="65" t="s">
        <v>19</v>
      </c>
      <c r="F63" s="65"/>
      <c r="G63" s="65" t="s">
        <v>249</v>
      </c>
      <c r="H63" s="66"/>
      <c r="I63" s="66">
        <v>869.05000000000007</v>
      </c>
      <c r="J63" s="66"/>
    </row>
    <row r="64" spans="1:10" s="61" customFormat="1" x14ac:dyDescent="0.15">
      <c r="A64" s="63"/>
      <c r="B64" s="64"/>
      <c r="C64" s="65"/>
      <c r="D64" s="65"/>
      <c r="E64" s="65" t="s">
        <v>118</v>
      </c>
      <c r="F64" s="65"/>
      <c r="G64" s="65" t="s">
        <v>1020</v>
      </c>
      <c r="H64" s="66"/>
      <c r="I64" s="66">
        <v>400</v>
      </c>
      <c r="J64" s="66"/>
    </row>
    <row r="65" spans="1:10" s="61" customFormat="1" x14ac:dyDescent="0.15">
      <c r="A65" s="63"/>
      <c r="B65" s="64"/>
      <c r="C65" s="65"/>
      <c r="D65" s="65"/>
      <c r="E65" s="65" t="s">
        <v>384</v>
      </c>
      <c r="F65" s="65"/>
      <c r="G65" s="65" t="s">
        <v>385</v>
      </c>
      <c r="H65" s="66"/>
      <c r="I65" s="66">
        <v>308</v>
      </c>
      <c r="J65" s="66"/>
    </row>
    <row r="66" spans="1:10" s="61" customFormat="1" x14ac:dyDescent="0.15">
      <c r="A66" s="63"/>
      <c r="B66" s="64"/>
      <c r="C66" s="65"/>
      <c r="D66" s="65"/>
      <c r="E66" s="65" t="s">
        <v>209</v>
      </c>
      <c r="F66" s="65"/>
      <c r="G66" s="65" t="s">
        <v>1026</v>
      </c>
      <c r="H66" s="66"/>
      <c r="I66" s="66">
        <v>72.650000000000006</v>
      </c>
      <c r="J66" s="66"/>
    </row>
    <row r="67" spans="1:10" s="61" customFormat="1" x14ac:dyDescent="0.15">
      <c r="A67" s="63"/>
      <c r="B67" s="64"/>
      <c r="C67" s="65"/>
      <c r="D67" s="65"/>
      <c r="E67" s="65" t="s">
        <v>360</v>
      </c>
      <c r="F67" s="65"/>
      <c r="G67" s="65" t="s">
        <v>1018</v>
      </c>
      <c r="H67" s="66"/>
      <c r="I67" s="66">
        <v>6</v>
      </c>
      <c r="J67" s="66"/>
    </row>
    <row r="68" spans="1:10" s="61" customFormat="1" x14ac:dyDescent="0.15">
      <c r="A68" s="63"/>
      <c r="B68" s="64"/>
      <c r="C68" s="65"/>
      <c r="D68" s="65"/>
      <c r="E68" s="65" t="s">
        <v>159</v>
      </c>
      <c r="F68" s="65"/>
      <c r="G68" s="65" t="s">
        <v>254</v>
      </c>
      <c r="H68" s="66"/>
      <c r="I68" s="66">
        <v>349.2</v>
      </c>
      <c r="J68" s="66"/>
    </row>
    <row r="69" spans="1:10" s="61" customFormat="1" x14ac:dyDescent="0.15">
      <c r="A69" s="63"/>
      <c r="B69" s="64"/>
      <c r="C69" s="65"/>
      <c r="D69" s="65"/>
      <c r="E69" s="65" t="s">
        <v>251</v>
      </c>
      <c r="F69" s="65"/>
      <c r="G69" s="65" t="s">
        <v>251</v>
      </c>
      <c r="H69" s="66"/>
      <c r="I69" s="11">
        <v>33</v>
      </c>
      <c r="J69" s="66"/>
    </row>
    <row r="70" spans="1:10" x14ac:dyDescent="0.15">
      <c r="A70" s="63">
        <v>42582</v>
      </c>
      <c r="B70" s="64">
        <v>65</v>
      </c>
      <c r="C70" s="65" t="s">
        <v>1703</v>
      </c>
      <c r="D70" s="65" t="s">
        <v>1704</v>
      </c>
      <c r="E70" s="65" t="s">
        <v>1705</v>
      </c>
      <c r="F70" s="65" t="s">
        <v>20</v>
      </c>
      <c r="G70" s="65" t="s">
        <v>271</v>
      </c>
      <c r="H70" s="66"/>
      <c r="I70" s="66">
        <v>18914</v>
      </c>
      <c r="J70" s="66">
        <v>69224.44</v>
      </c>
    </row>
    <row r="71" spans="1:10" x14ac:dyDescent="0.15">
      <c r="A71" s="63">
        <v>42582</v>
      </c>
      <c r="B71" s="64">
        <v>65</v>
      </c>
      <c r="C71" s="65" t="s">
        <v>1706</v>
      </c>
      <c r="D71" s="65" t="s">
        <v>1707</v>
      </c>
      <c r="E71" s="65" t="s">
        <v>1708</v>
      </c>
      <c r="F71" s="65" t="s">
        <v>20</v>
      </c>
      <c r="G71" s="65" t="s">
        <v>272</v>
      </c>
      <c r="H71" s="66"/>
      <c r="I71" s="66">
        <v>1363</v>
      </c>
      <c r="J71" s="66">
        <v>67861.440000000002</v>
      </c>
    </row>
    <row r="72" spans="1:10" x14ac:dyDescent="0.15">
      <c r="A72" s="63">
        <v>42582</v>
      </c>
      <c r="B72" s="64">
        <v>65</v>
      </c>
      <c r="C72" s="65" t="s">
        <v>1709</v>
      </c>
      <c r="D72" s="65" t="s">
        <v>1710</v>
      </c>
      <c r="E72" s="65" t="s">
        <v>1711</v>
      </c>
      <c r="F72" s="65" t="s">
        <v>20</v>
      </c>
      <c r="G72" s="65" t="s">
        <v>273</v>
      </c>
      <c r="H72" s="66"/>
      <c r="I72" s="66">
        <v>3854.85</v>
      </c>
      <c r="J72" s="66">
        <v>64006.59</v>
      </c>
    </row>
    <row r="73" spans="1:10" x14ac:dyDescent="0.15">
      <c r="A73" s="63">
        <v>42582</v>
      </c>
      <c r="B73" s="64">
        <v>66</v>
      </c>
      <c r="C73" s="65" t="s">
        <v>1712</v>
      </c>
      <c r="D73" s="65" t="s">
        <v>20</v>
      </c>
      <c r="E73" s="65" t="s">
        <v>1713</v>
      </c>
      <c r="F73" s="65" t="s">
        <v>20</v>
      </c>
      <c r="G73" s="65" t="s">
        <v>251</v>
      </c>
      <c r="H73" s="66"/>
      <c r="I73" s="11">
        <v>6.2</v>
      </c>
      <c r="J73" s="66">
        <v>64000.39</v>
      </c>
    </row>
    <row r="74" spans="1:10" x14ac:dyDescent="0.15">
      <c r="A74" s="67">
        <v>42582</v>
      </c>
      <c r="B74" s="68">
        <v>66</v>
      </c>
      <c r="C74" s="69" t="s">
        <v>1714</v>
      </c>
      <c r="D74" s="69" t="s">
        <v>20</v>
      </c>
      <c r="E74" s="69" t="s">
        <v>1715</v>
      </c>
      <c r="F74" s="69" t="s">
        <v>20</v>
      </c>
      <c r="G74" s="69" t="s">
        <v>251</v>
      </c>
      <c r="H74" s="70"/>
      <c r="I74" s="60">
        <v>2.44</v>
      </c>
      <c r="J74" s="70">
        <v>63997.95</v>
      </c>
    </row>
    <row r="77" spans="1:10" x14ac:dyDescent="0.15">
      <c r="H77" s="11">
        <f>SUBTOTAL(9,H6:H74)</f>
        <v>309925.40000000002</v>
      </c>
      <c r="I77" s="11">
        <f>SUBTOTAL(9,I6:I74)</f>
        <v>375777.76</v>
      </c>
    </row>
  </sheetData>
  <autoFilter ref="A4:J74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opLeftCell="A91" workbookViewId="0">
      <selection activeCell="I111" sqref="I111"/>
    </sheetView>
  </sheetViews>
  <sheetFormatPr defaultRowHeight="11.25" x14ac:dyDescent="0.15"/>
  <cols>
    <col min="1" max="1" width="10.125" style="61" bestFit="1" customWidth="1"/>
    <col min="2" max="2" width="5.25" style="61" bestFit="1" customWidth="1"/>
    <col min="3" max="3" width="10.5" style="61" bestFit="1" customWidth="1"/>
    <col min="4" max="4" width="10.625" style="61" bestFit="1" customWidth="1"/>
    <col min="5" max="6" width="39.75" style="61" bestFit="1" customWidth="1"/>
    <col min="7" max="7" width="15.625" style="61" bestFit="1" customWidth="1"/>
    <col min="8" max="9" width="12.625" style="11" customWidth="1"/>
    <col min="10" max="10" width="12.625" style="61" customWidth="1"/>
    <col min="11" max="16384" width="9" style="61"/>
  </cols>
  <sheetData>
    <row r="1" spans="1:10" ht="23.1" customHeight="1" x14ac:dyDescent="0.15">
      <c r="A1" s="110" t="s">
        <v>0</v>
      </c>
      <c r="B1" s="110"/>
      <c r="C1" s="110"/>
      <c r="D1" s="110"/>
      <c r="E1" s="110"/>
      <c r="F1" s="110"/>
      <c r="G1" s="110"/>
      <c r="H1" s="111"/>
      <c r="I1" s="111"/>
      <c r="J1" s="110"/>
    </row>
    <row r="2" spans="1:10" ht="20.100000000000001" customHeight="1" x14ac:dyDescent="0.15">
      <c r="A2" s="112" t="s">
        <v>1721</v>
      </c>
      <c r="B2" s="112"/>
      <c r="C2" s="112"/>
      <c r="D2" s="112"/>
      <c r="E2" s="112"/>
      <c r="F2" s="112"/>
      <c r="G2" s="112"/>
      <c r="H2" s="113"/>
      <c r="I2" s="113"/>
      <c r="J2" s="112"/>
    </row>
    <row r="3" spans="1:10" ht="20.100000000000001" customHeight="1" x14ac:dyDescent="0.15">
      <c r="A3" s="114" t="s">
        <v>2</v>
      </c>
      <c r="B3" s="114"/>
      <c r="C3" s="114"/>
      <c r="D3" s="114"/>
      <c r="E3" s="114"/>
      <c r="F3" s="114"/>
      <c r="G3" s="114"/>
      <c r="H3" s="115"/>
      <c r="I3" s="115"/>
      <c r="J3" s="114"/>
    </row>
    <row r="4" spans="1:10" ht="23.1" customHeight="1" thickBot="1" x14ac:dyDescent="0.2">
      <c r="A4" s="62" t="s">
        <v>3</v>
      </c>
      <c r="B4" s="62" t="s">
        <v>4</v>
      </c>
      <c r="C4" s="62" t="s">
        <v>5</v>
      </c>
      <c r="D4" s="62" t="s">
        <v>6</v>
      </c>
      <c r="E4" s="62" t="s">
        <v>7</v>
      </c>
      <c r="F4" s="62" t="s">
        <v>8</v>
      </c>
      <c r="G4" s="62"/>
      <c r="H4" s="10" t="s">
        <v>9</v>
      </c>
      <c r="I4" s="10" t="s">
        <v>10</v>
      </c>
      <c r="J4" s="62" t="s">
        <v>11</v>
      </c>
    </row>
    <row r="5" spans="1:10" ht="12" thickTop="1" x14ac:dyDescent="0.15">
      <c r="A5" s="63"/>
      <c r="B5" s="64"/>
      <c r="C5" s="65"/>
      <c r="D5" s="65"/>
      <c r="E5" s="65" t="s">
        <v>12</v>
      </c>
      <c r="F5" s="65"/>
      <c r="G5" s="65"/>
      <c r="H5" s="66"/>
      <c r="I5" s="66"/>
      <c r="J5" s="66">
        <v>63997.95</v>
      </c>
    </row>
    <row r="6" spans="1:10" x14ac:dyDescent="0.15">
      <c r="A6" s="63">
        <v>42583</v>
      </c>
      <c r="B6" s="64">
        <v>71</v>
      </c>
      <c r="C6" s="65" t="s">
        <v>1722</v>
      </c>
      <c r="D6" s="65" t="s">
        <v>1723</v>
      </c>
      <c r="E6" s="65" t="s">
        <v>284</v>
      </c>
      <c r="F6" s="65" t="s">
        <v>16</v>
      </c>
      <c r="G6" s="65" t="s">
        <v>285</v>
      </c>
      <c r="H6" s="66"/>
      <c r="I6" s="66">
        <v>10667.84</v>
      </c>
      <c r="J6" s="66">
        <v>53330.11</v>
      </c>
    </row>
    <row r="7" spans="1:10" x14ac:dyDescent="0.15">
      <c r="A7" s="63">
        <v>42583</v>
      </c>
      <c r="B7" s="64">
        <v>71</v>
      </c>
      <c r="C7" s="65" t="s">
        <v>1724</v>
      </c>
      <c r="D7" s="65" t="s">
        <v>1725</v>
      </c>
      <c r="E7" s="65" t="s">
        <v>19</v>
      </c>
      <c r="F7" s="65" t="s">
        <v>20</v>
      </c>
      <c r="G7" s="65" t="s">
        <v>249</v>
      </c>
      <c r="H7" s="66"/>
      <c r="I7" s="66">
        <v>170</v>
      </c>
      <c r="J7" s="66">
        <v>53160.11</v>
      </c>
    </row>
    <row r="8" spans="1:10" x14ac:dyDescent="0.15">
      <c r="A8" s="63">
        <v>42583</v>
      </c>
      <c r="B8" s="64">
        <v>71</v>
      </c>
      <c r="C8" s="65" t="s">
        <v>1726</v>
      </c>
      <c r="D8" s="65" t="s">
        <v>1727</v>
      </c>
      <c r="E8" s="65" t="s">
        <v>23</v>
      </c>
      <c r="F8" s="65" t="s">
        <v>20</v>
      </c>
      <c r="G8" s="65" t="s">
        <v>250</v>
      </c>
      <c r="H8" s="66"/>
      <c r="I8" s="66">
        <v>90</v>
      </c>
      <c r="J8" s="66">
        <v>53070.11</v>
      </c>
    </row>
    <row r="9" spans="1:10" x14ac:dyDescent="0.15">
      <c r="A9" s="63">
        <v>42583</v>
      </c>
      <c r="B9" s="64">
        <v>71</v>
      </c>
      <c r="C9" s="65" t="s">
        <v>1728</v>
      </c>
      <c r="D9" s="65" t="s">
        <v>1729</v>
      </c>
      <c r="E9" s="65" t="s">
        <v>1061</v>
      </c>
      <c r="F9" s="65" t="s">
        <v>20</v>
      </c>
      <c r="G9" s="65" t="s">
        <v>1942</v>
      </c>
      <c r="H9" s="66"/>
      <c r="I9" s="66">
        <v>320000</v>
      </c>
      <c r="J9" s="66">
        <v>-266929.89</v>
      </c>
    </row>
    <row r="10" spans="1:10" x14ac:dyDescent="0.15">
      <c r="A10" s="63">
        <v>42583</v>
      </c>
      <c r="B10" s="64">
        <v>71</v>
      </c>
      <c r="C10" s="65" t="s">
        <v>1730</v>
      </c>
      <c r="D10" s="65" t="s">
        <v>1731</v>
      </c>
      <c r="E10" s="65" t="s">
        <v>1061</v>
      </c>
      <c r="F10" s="65" t="s">
        <v>20</v>
      </c>
      <c r="G10" s="65" t="s">
        <v>1942</v>
      </c>
      <c r="H10" s="66"/>
      <c r="I10" s="66">
        <v>1667.53</v>
      </c>
      <c r="J10" s="66">
        <v>-268597.42</v>
      </c>
    </row>
    <row r="11" spans="1:10" x14ac:dyDescent="0.15">
      <c r="A11" s="63">
        <v>42583</v>
      </c>
      <c r="B11" s="64">
        <v>76</v>
      </c>
      <c r="C11" s="65" t="s">
        <v>1732</v>
      </c>
      <c r="D11" s="65" t="s">
        <v>20</v>
      </c>
      <c r="E11" s="65" t="s">
        <v>1733</v>
      </c>
      <c r="F11" s="65" t="s">
        <v>20</v>
      </c>
      <c r="G11" s="65" t="s">
        <v>266</v>
      </c>
      <c r="H11" s="66">
        <v>500000</v>
      </c>
      <c r="I11" s="66"/>
      <c r="J11" s="66">
        <v>231402.58</v>
      </c>
    </row>
    <row r="12" spans="1:10" x14ac:dyDescent="0.15">
      <c r="A12" s="63">
        <v>42585</v>
      </c>
      <c r="B12" s="64">
        <v>71</v>
      </c>
      <c r="C12" s="65" t="s">
        <v>1734</v>
      </c>
      <c r="D12" s="65" t="s">
        <v>1735</v>
      </c>
      <c r="E12" s="65" t="s">
        <v>290</v>
      </c>
      <c r="F12" s="65" t="s">
        <v>20</v>
      </c>
      <c r="G12" s="65" t="s">
        <v>1943</v>
      </c>
      <c r="H12" s="66"/>
      <c r="I12" s="66">
        <v>2500</v>
      </c>
      <c r="J12" s="66">
        <v>228902.58</v>
      </c>
    </row>
    <row r="13" spans="1:10" x14ac:dyDescent="0.15">
      <c r="A13" s="63">
        <v>42585</v>
      </c>
      <c r="B13" s="64">
        <v>71</v>
      </c>
      <c r="C13" s="65" t="s">
        <v>1736</v>
      </c>
      <c r="D13" s="65" t="s">
        <v>1735</v>
      </c>
      <c r="E13" s="65" t="s">
        <v>595</v>
      </c>
      <c r="F13" s="65" t="s">
        <v>20</v>
      </c>
      <c r="G13" s="65" t="s">
        <v>1944</v>
      </c>
      <c r="H13" s="66"/>
      <c r="I13" s="66">
        <v>3000</v>
      </c>
      <c r="J13" s="66">
        <v>225902.58</v>
      </c>
    </row>
    <row r="14" spans="1:10" x14ac:dyDescent="0.15">
      <c r="A14" s="63">
        <v>42585</v>
      </c>
      <c r="B14" s="64">
        <v>71</v>
      </c>
      <c r="C14" s="65" t="s">
        <v>1737</v>
      </c>
      <c r="D14" s="65" t="s">
        <v>1738</v>
      </c>
      <c r="E14" s="65" t="s">
        <v>209</v>
      </c>
      <c r="F14" s="65" t="s">
        <v>20</v>
      </c>
      <c r="G14" s="65" t="s">
        <v>267</v>
      </c>
      <c r="H14" s="66"/>
      <c r="I14" s="66">
        <v>850</v>
      </c>
      <c r="J14" s="66">
        <v>225052.58</v>
      </c>
    </row>
    <row r="15" spans="1:10" x14ac:dyDescent="0.15">
      <c r="A15" s="63">
        <v>42585</v>
      </c>
      <c r="B15" s="64">
        <v>71</v>
      </c>
      <c r="C15" s="65" t="s">
        <v>1739</v>
      </c>
      <c r="D15" s="65" t="s">
        <v>1740</v>
      </c>
      <c r="E15" s="65" t="s">
        <v>542</v>
      </c>
      <c r="F15" s="65" t="s">
        <v>20</v>
      </c>
      <c r="G15" s="65" t="s">
        <v>1945</v>
      </c>
      <c r="H15" s="66"/>
      <c r="I15" s="66">
        <v>1488</v>
      </c>
      <c r="J15" s="66">
        <v>223564.58</v>
      </c>
    </row>
    <row r="16" spans="1:10" x14ac:dyDescent="0.15">
      <c r="A16" s="63">
        <v>42585</v>
      </c>
      <c r="B16" s="64">
        <v>71</v>
      </c>
      <c r="C16" s="65" t="s">
        <v>1741</v>
      </c>
      <c r="D16" s="65" t="s">
        <v>1742</v>
      </c>
      <c r="E16" s="65" t="s">
        <v>542</v>
      </c>
      <c r="F16" s="65" t="s">
        <v>20</v>
      </c>
      <c r="G16" s="65" t="s">
        <v>1945</v>
      </c>
      <c r="H16" s="66"/>
      <c r="I16" s="66">
        <v>1039.25</v>
      </c>
      <c r="J16" s="66">
        <v>222525.33</v>
      </c>
    </row>
    <row r="17" spans="1:10" x14ac:dyDescent="0.15">
      <c r="A17" s="63">
        <v>42585</v>
      </c>
      <c r="B17" s="64">
        <v>71</v>
      </c>
      <c r="C17" s="65" t="s">
        <v>1743</v>
      </c>
      <c r="D17" s="65" t="s">
        <v>1744</v>
      </c>
      <c r="E17" s="65" t="s">
        <v>1061</v>
      </c>
      <c r="F17" s="65" t="s">
        <v>20</v>
      </c>
      <c r="G17" s="65" t="s">
        <v>1942</v>
      </c>
      <c r="H17" s="66"/>
      <c r="I17" s="66">
        <v>3000</v>
      </c>
      <c r="J17" s="66">
        <v>219525.33</v>
      </c>
    </row>
    <row r="18" spans="1:10" x14ac:dyDescent="0.15">
      <c r="A18" s="63">
        <v>42585</v>
      </c>
      <c r="B18" s="64">
        <v>71</v>
      </c>
      <c r="C18" s="65" t="s">
        <v>1745</v>
      </c>
      <c r="D18" s="65" t="s">
        <v>1746</v>
      </c>
      <c r="E18" s="65" t="s">
        <v>128</v>
      </c>
      <c r="F18" s="65" t="s">
        <v>20</v>
      </c>
      <c r="G18" s="65" t="s">
        <v>264</v>
      </c>
      <c r="H18" s="66"/>
      <c r="I18" s="66">
        <v>2539.85</v>
      </c>
      <c r="J18" s="66">
        <v>216985.48</v>
      </c>
    </row>
    <row r="19" spans="1:10" x14ac:dyDescent="0.15">
      <c r="A19" s="63">
        <v>42585</v>
      </c>
      <c r="B19" s="64">
        <v>71</v>
      </c>
      <c r="C19" s="65" t="s">
        <v>1747</v>
      </c>
      <c r="D19" s="65" t="s">
        <v>1748</v>
      </c>
      <c r="E19" s="65" t="s">
        <v>219</v>
      </c>
      <c r="F19" s="65" t="s">
        <v>20</v>
      </c>
      <c r="G19" s="65" t="s">
        <v>254</v>
      </c>
      <c r="H19" s="66"/>
      <c r="I19" s="66">
        <v>221.82</v>
      </c>
      <c r="J19" s="66">
        <v>216763.66</v>
      </c>
    </row>
    <row r="20" spans="1:10" x14ac:dyDescent="0.15">
      <c r="A20" s="63">
        <v>42585</v>
      </c>
      <c r="B20" s="64">
        <v>71</v>
      </c>
      <c r="C20" s="65" t="s">
        <v>1749</v>
      </c>
      <c r="D20" s="65" t="s">
        <v>1750</v>
      </c>
      <c r="E20" s="65" t="s">
        <v>1061</v>
      </c>
      <c r="F20" s="65" t="s">
        <v>20</v>
      </c>
      <c r="G20" s="65" t="s">
        <v>1942</v>
      </c>
      <c r="H20" s="66"/>
      <c r="I20" s="66">
        <v>9421.01</v>
      </c>
      <c r="J20" s="66">
        <v>207342.65</v>
      </c>
    </row>
    <row r="21" spans="1:10" x14ac:dyDescent="0.15">
      <c r="A21" s="63">
        <v>42586</v>
      </c>
      <c r="B21" s="64">
        <v>71</v>
      </c>
      <c r="C21" s="65" t="s">
        <v>1751</v>
      </c>
      <c r="D21" s="65" t="s">
        <v>313</v>
      </c>
      <c r="E21" s="65" t="s">
        <v>1752</v>
      </c>
      <c r="F21" s="65" t="s">
        <v>20</v>
      </c>
      <c r="G21" s="65" t="s">
        <v>1946</v>
      </c>
      <c r="H21" s="66"/>
      <c r="I21" s="66">
        <v>40806.14</v>
      </c>
      <c r="J21" s="66">
        <v>166536.51</v>
      </c>
    </row>
    <row r="22" spans="1:10" x14ac:dyDescent="0.15">
      <c r="A22" s="63">
        <v>42586</v>
      </c>
      <c r="B22" s="64">
        <v>71</v>
      </c>
      <c r="C22" s="65" t="s">
        <v>1753</v>
      </c>
      <c r="D22" s="65" t="s">
        <v>313</v>
      </c>
      <c r="E22" s="65" t="s">
        <v>1244</v>
      </c>
      <c r="F22" s="65" t="s">
        <v>20</v>
      </c>
      <c r="G22" s="65" t="s">
        <v>1946</v>
      </c>
      <c r="H22" s="66"/>
      <c r="I22" s="66">
        <v>3928.14</v>
      </c>
      <c r="J22" s="66">
        <v>162608.37</v>
      </c>
    </row>
    <row r="23" spans="1:10" x14ac:dyDescent="0.15">
      <c r="A23" s="63">
        <v>42586</v>
      </c>
      <c r="B23" s="64">
        <v>71</v>
      </c>
      <c r="C23" s="65" t="s">
        <v>1754</v>
      </c>
      <c r="D23" s="65" t="s">
        <v>313</v>
      </c>
      <c r="E23" s="65" t="s">
        <v>1755</v>
      </c>
      <c r="F23" s="65" t="s">
        <v>20</v>
      </c>
      <c r="G23" s="65" t="s">
        <v>268</v>
      </c>
      <c r="H23" s="66"/>
      <c r="I23" s="66">
        <v>3187.9</v>
      </c>
      <c r="J23" s="66">
        <v>159420.47</v>
      </c>
    </row>
    <row r="24" spans="1:10" x14ac:dyDescent="0.15">
      <c r="A24" s="63">
        <v>42587</v>
      </c>
      <c r="B24" s="64">
        <v>71</v>
      </c>
      <c r="C24" s="65" t="s">
        <v>1756</v>
      </c>
      <c r="D24" s="65" t="s">
        <v>1757</v>
      </c>
      <c r="E24" s="65" t="s">
        <v>1758</v>
      </c>
      <c r="F24" s="65" t="s">
        <v>20</v>
      </c>
      <c r="G24" s="65" t="s">
        <v>254</v>
      </c>
      <c r="H24" s="66"/>
      <c r="I24" s="66">
        <v>30000</v>
      </c>
      <c r="J24" s="66">
        <v>129420.47</v>
      </c>
    </row>
    <row r="25" spans="1:10" x14ac:dyDescent="0.15">
      <c r="A25" s="63">
        <v>42587</v>
      </c>
      <c r="B25" s="64">
        <v>71</v>
      </c>
      <c r="C25" s="65" t="s">
        <v>1759</v>
      </c>
      <c r="D25" s="65" t="s">
        <v>1760</v>
      </c>
      <c r="E25" s="65" t="s">
        <v>118</v>
      </c>
      <c r="F25" s="65" t="s">
        <v>20</v>
      </c>
      <c r="G25" s="65" t="s">
        <v>1020</v>
      </c>
      <c r="H25" s="66"/>
      <c r="I25" s="66">
        <v>490.55</v>
      </c>
      <c r="J25" s="66">
        <v>128929.92</v>
      </c>
    </row>
    <row r="26" spans="1:10" x14ac:dyDescent="0.15">
      <c r="A26" s="63">
        <v>42587</v>
      </c>
      <c r="B26" s="64">
        <v>71</v>
      </c>
      <c r="C26" s="65" t="s">
        <v>1761</v>
      </c>
      <c r="D26" s="65" t="s">
        <v>1762</v>
      </c>
      <c r="E26" s="65" t="s">
        <v>113</v>
      </c>
      <c r="F26" s="65" t="s">
        <v>20</v>
      </c>
      <c r="G26" s="65" t="s">
        <v>793</v>
      </c>
      <c r="H26" s="66"/>
      <c r="I26" s="66">
        <v>23320</v>
      </c>
      <c r="J26" s="66">
        <v>105609.92</v>
      </c>
    </row>
    <row r="27" spans="1:10" x14ac:dyDescent="0.15">
      <c r="A27" s="63">
        <v>42590</v>
      </c>
      <c r="B27" s="64">
        <v>71</v>
      </c>
      <c r="C27" s="65" t="s">
        <v>1763</v>
      </c>
      <c r="D27" s="65" t="s">
        <v>1764</v>
      </c>
      <c r="E27" s="65" t="s">
        <v>1765</v>
      </c>
      <c r="F27" s="65" t="s">
        <v>20</v>
      </c>
      <c r="G27" s="65" t="s">
        <v>254</v>
      </c>
      <c r="H27" s="66"/>
      <c r="I27" s="66">
        <v>15000</v>
      </c>
      <c r="J27" s="66">
        <v>90609.919999999998</v>
      </c>
    </row>
    <row r="28" spans="1:10" x14ac:dyDescent="0.15">
      <c r="A28" s="63">
        <v>42591</v>
      </c>
      <c r="B28" s="64">
        <v>71</v>
      </c>
      <c r="C28" s="65" t="s">
        <v>1766</v>
      </c>
      <c r="D28" s="65" t="s">
        <v>1767</v>
      </c>
      <c r="E28" s="65" t="s">
        <v>420</v>
      </c>
      <c r="F28" s="65" t="s">
        <v>20</v>
      </c>
      <c r="G28" s="65" t="s">
        <v>421</v>
      </c>
      <c r="H28" s="66"/>
      <c r="I28" s="66">
        <v>84</v>
      </c>
      <c r="J28" s="66">
        <v>90525.92</v>
      </c>
    </row>
    <row r="29" spans="1:10" x14ac:dyDescent="0.15">
      <c r="A29" s="63">
        <v>42591</v>
      </c>
      <c r="B29" s="64">
        <v>71</v>
      </c>
      <c r="C29" s="65" t="s">
        <v>1768</v>
      </c>
      <c r="D29" s="65" t="s">
        <v>1769</v>
      </c>
      <c r="E29" s="65" t="s">
        <v>90</v>
      </c>
      <c r="F29" s="65" t="s">
        <v>20</v>
      </c>
      <c r="G29" s="65" t="s">
        <v>258</v>
      </c>
      <c r="I29" s="11">
        <v>100</v>
      </c>
      <c r="J29" s="66">
        <v>90425.919999999998</v>
      </c>
    </row>
    <row r="30" spans="1:10" x14ac:dyDescent="0.15">
      <c r="A30" s="63">
        <v>42591</v>
      </c>
      <c r="B30" s="64">
        <v>71</v>
      </c>
      <c r="C30" s="65" t="s">
        <v>1770</v>
      </c>
      <c r="D30" s="65" t="s">
        <v>1771</v>
      </c>
      <c r="E30" s="65" t="s">
        <v>352</v>
      </c>
      <c r="F30" s="65" t="s">
        <v>20</v>
      </c>
      <c r="G30" s="65" t="s">
        <v>1947</v>
      </c>
      <c r="I30" s="11">
        <v>380</v>
      </c>
      <c r="J30" s="66">
        <v>90045.92</v>
      </c>
    </row>
    <row r="31" spans="1:10" x14ac:dyDescent="0.15">
      <c r="A31" s="63">
        <v>42591</v>
      </c>
      <c r="B31" s="64">
        <v>71</v>
      </c>
      <c r="C31" s="65" t="s">
        <v>1772</v>
      </c>
      <c r="D31" s="65" t="s">
        <v>1773</v>
      </c>
      <c r="E31" s="65" t="s">
        <v>356</v>
      </c>
      <c r="F31" s="65" t="s">
        <v>20</v>
      </c>
      <c r="G31" s="65" t="s">
        <v>789</v>
      </c>
      <c r="H31" s="66"/>
      <c r="I31" s="66">
        <v>1817.88</v>
      </c>
      <c r="J31" s="66">
        <v>88228.04</v>
      </c>
    </row>
    <row r="32" spans="1:10" x14ac:dyDescent="0.15">
      <c r="A32" s="63">
        <v>42591</v>
      </c>
      <c r="B32" s="64">
        <v>71</v>
      </c>
      <c r="C32" s="65" t="s">
        <v>1774</v>
      </c>
      <c r="D32" s="65" t="s">
        <v>1775</v>
      </c>
      <c r="E32" s="65" t="s">
        <v>219</v>
      </c>
      <c r="F32" s="65" t="s">
        <v>20</v>
      </c>
      <c r="G32" s="65" t="s">
        <v>254</v>
      </c>
      <c r="H32" s="66"/>
      <c r="I32" s="66">
        <v>1000</v>
      </c>
      <c r="J32" s="66">
        <v>87228.04</v>
      </c>
    </row>
    <row r="33" spans="1:10" x14ac:dyDescent="0.15">
      <c r="A33" s="63">
        <v>42591</v>
      </c>
      <c r="B33" s="64">
        <v>71</v>
      </c>
      <c r="C33" s="65" t="s">
        <v>1776</v>
      </c>
      <c r="D33" s="65" t="s">
        <v>1777</v>
      </c>
      <c r="E33" s="65" t="s">
        <v>862</v>
      </c>
      <c r="F33" s="65" t="s">
        <v>20</v>
      </c>
      <c r="G33" s="65" t="s">
        <v>421</v>
      </c>
      <c r="H33" s="66"/>
      <c r="I33" s="66">
        <v>3.5</v>
      </c>
      <c r="J33" s="66">
        <v>87224.54</v>
      </c>
    </row>
    <row r="34" spans="1:10" x14ac:dyDescent="0.15">
      <c r="A34" s="63">
        <v>42591</v>
      </c>
      <c r="B34" s="64">
        <v>71</v>
      </c>
      <c r="C34" s="65" t="s">
        <v>1778</v>
      </c>
      <c r="D34" s="65" t="s">
        <v>1779</v>
      </c>
      <c r="E34" s="65" t="s">
        <v>465</v>
      </c>
      <c r="F34" s="65" t="s">
        <v>20</v>
      </c>
      <c r="G34" s="65" t="s">
        <v>268</v>
      </c>
      <c r="H34" s="66"/>
      <c r="I34" s="66">
        <v>1877.9</v>
      </c>
      <c r="J34" s="66">
        <v>85346.64</v>
      </c>
    </row>
    <row r="35" spans="1:10" x14ac:dyDescent="0.15">
      <c r="A35" s="63">
        <v>42591</v>
      </c>
      <c r="B35" s="64">
        <v>71</v>
      </c>
      <c r="C35" s="65" t="s">
        <v>1780</v>
      </c>
      <c r="D35" s="65" t="s">
        <v>1781</v>
      </c>
      <c r="E35" s="65" t="s">
        <v>148</v>
      </c>
      <c r="F35" s="65" t="s">
        <v>20</v>
      </c>
      <c r="G35" s="65" t="s">
        <v>254</v>
      </c>
      <c r="H35" s="66"/>
      <c r="I35" s="66">
        <v>450</v>
      </c>
      <c r="J35" s="66">
        <v>84896.639999999999</v>
      </c>
    </row>
    <row r="36" spans="1:10" x14ac:dyDescent="0.15">
      <c r="A36" s="63">
        <v>42591</v>
      </c>
      <c r="B36" s="64">
        <v>71</v>
      </c>
      <c r="C36" s="65" t="s">
        <v>1782</v>
      </c>
      <c r="D36" s="65" t="s">
        <v>1783</v>
      </c>
      <c r="E36" s="65" t="s">
        <v>113</v>
      </c>
      <c r="F36" s="65" t="s">
        <v>20</v>
      </c>
      <c r="G36" s="65" t="s">
        <v>793</v>
      </c>
      <c r="H36" s="66"/>
      <c r="I36" s="66">
        <v>2000</v>
      </c>
      <c r="J36" s="66">
        <v>82896.639999999999</v>
      </c>
    </row>
    <row r="37" spans="1:10" x14ac:dyDescent="0.15">
      <c r="A37" s="63">
        <v>42591</v>
      </c>
      <c r="B37" s="64">
        <v>71</v>
      </c>
      <c r="C37" s="65" t="s">
        <v>1784</v>
      </c>
      <c r="D37" s="65" t="s">
        <v>1785</v>
      </c>
      <c r="E37" s="65" t="s">
        <v>60</v>
      </c>
      <c r="F37" s="65" t="s">
        <v>20</v>
      </c>
      <c r="G37" s="65" t="s">
        <v>254</v>
      </c>
      <c r="H37" s="66"/>
      <c r="I37" s="66">
        <v>1484</v>
      </c>
      <c r="J37" s="66">
        <v>81412.639999999999</v>
      </c>
    </row>
    <row r="38" spans="1:10" x14ac:dyDescent="0.15">
      <c r="A38" s="63">
        <v>42591</v>
      </c>
      <c r="B38" s="64">
        <v>71</v>
      </c>
      <c r="C38" s="65" t="s">
        <v>1786</v>
      </c>
      <c r="D38" s="65" t="s">
        <v>1787</v>
      </c>
      <c r="E38" s="65" t="s">
        <v>1287</v>
      </c>
      <c r="G38" s="65" t="s">
        <v>1324</v>
      </c>
      <c r="H38" s="66"/>
      <c r="I38" s="66">
        <f>85+330+24.9+130+7.8</f>
        <v>577.69999999999993</v>
      </c>
      <c r="J38" s="66">
        <v>80737.14</v>
      </c>
    </row>
    <row r="39" spans="1:10" x14ac:dyDescent="0.15">
      <c r="A39" s="63"/>
      <c r="B39" s="64"/>
      <c r="C39" s="65"/>
      <c r="D39" s="65"/>
      <c r="E39" s="65" t="s">
        <v>388</v>
      </c>
      <c r="F39" s="65"/>
      <c r="G39" s="65" t="s">
        <v>254</v>
      </c>
      <c r="H39" s="66"/>
      <c r="I39" s="66">
        <f>52.8+45</f>
        <v>97.8</v>
      </c>
      <c r="J39" s="66"/>
    </row>
    <row r="40" spans="1:10" x14ac:dyDescent="0.15">
      <c r="A40" s="63">
        <v>42591</v>
      </c>
      <c r="B40" s="64">
        <v>71</v>
      </c>
      <c r="C40" s="65" t="s">
        <v>1788</v>
      </c>
      <c r="D40" s="65" t="s">
        <v>1789</v>
      </c>
      <c r="E40" s="65" t="s">
        <v>299</v>
      </c>
      <c r="F40" s="65" t="s">
        <v>20</v>
      </c>
      <c r="G40" s="65" t="s">
        <v>300</v>
      </c>
      <c r="H40" s="66"/>
      <c r="I40" s="66">
        <v>1165.26</v>
      </c>
      <c r="J40" s="66">
        <v>79571.88</v>
      </c>
    </row>
    <row r="41" spans="1:10" x14ac:dyDescent="0.15">
      <c r="A41" s="63">
        <v>42591</v>
      </c>
      <c r="B41" s="64">
        <v>71</v>
      </c>
      <c r="C41" s="65" t="s">
        <v>1790</v>
      </c>
      <c r="D41" s="65" t="s">
        <v>1791</v>
      </c>
      <c r="E41" s="65" t="s">
        <v>1186</v>
      </c>
      <c r="F41" s="65" t="s">
        <v>20</v>
      </c>
      <c r="G41" s="65" t="s">
        <v>421</v>
      </c>
      <c r="H41" s="66"/>
      <c r="I41" s="66">
        <v>250.6</v>
      </c>
      <c r="J41" s="66">
        <v>79321.279999999999</v>
      </c>
    </row>
    <row r="42" spans="1:10" x14ac:dyDescent="0.15">
      <c r="A42" s="63">
        <v>42591</v>
      </c>
      <c r="B42" s="64">
        <v>71</v>
      </c>
      <c r="C42" s="65" t="s">
        <v>1792</v>
      </c>
      <c r="D42" s="65" t="s">
        <v>1793</v>
      </c>
      <c r="E42" s="65" t="s">
        <v>1083</v>
      </c>
      <c r="F42" s="65" t="s">
        <v>20</v>
      </c>
      <c r="G42" s="65" t="s">
        <v>1323</v>
      </c>
      <c r="H42" s="66"/>
      <c r="I42" s="66">
        <v>385.6</v>
      </c>
      <c r="J42" s="66">
        <v>78935.679999999993</v>
      </c>
    </row>
    <row r="43" spans="1:10" x14ac:dyDescent="0.15">
      <c r="A43" s="63">
        <v>42591</v>
      </c>
      <c r="B43" s="64">
        <v>71</v>
      </c>
      <c r="C43" s="65" t="s">
        <v>1794</v>
      </c>
      <c r="D43" s="65" t="s">
        <v>1795</v>
      </c>
      <c r="E43" s="65" t="s">
        <v>940</v>
      </c>
      <c r="F43" s="65" t="s">
        <v>20</v>
      </c>
      <c r="G43" s="65" t="s">
        <v>1950</v>
      </c>
      <c r="H43" s="66"/>
      <c r="I43" s="66">
        <v>3816</v>
      </c>
      <c r="J43" s="66">
        <v>75119.679999999993</v>
      </c>
    </row>
    <row r="44" spans="1:10" x14ac:dyDescent="0.15">
      <c r="A44" s="63">
        <v>42591</v>
      </c>
      <c r="B44" s="64">
        <v>71</v>
      </c>
      <c r="C44" s="65" t="s">
        <v>1796</v>
      </c>
      <c r="D44" s="65" t="s">
        <v>1797</v>
      </c>
      <c r="E44" s="65" t="s">
        <v>118</v>
      </c>
      <c r="F44" s="65" t="s">
        <v>20</v>
      </c>
      <c r="G44" s="65" t="s">
        <v>1020</v>
      </c>
      <c r="H44" s="66"/>
      <c r="I44" s="66">
        <v>1270.94</v>
      </c>
      <c r="J44" s="66">
        <v>73848.740000000005</v>
      </c>
    </row>
    <row r="45" spans="1:10" x14ac:dyDescent="0.15">
      <c r="A45" s="63">
        <v>42591</v>
      </c>
      <c r="B45" s="64">
        <v>71</v>
      </c>
      <c r="C45" s="65" t="s">
        <v>1798</v>
      </c>
      <c r="D45" s="65" t="s">
        <v>1799</v>
      </c>
      <c r="E45" s="65" t="s">
        <v>595</v>
      </c>
      <c r="F45" s="65" t="s">
        <v>20</v>
      </c>
      <c r="G45" s="65" t="s">
        <v>1944</v>
      </c>
      <c r="H45" s="66"/>
      <c r="I45" s="66">
        <v>3100</v>
      </c>
      <c r="J45" s="66">
        <v>70748.740000000005</v>
      </c>
    </row>
    <row r="46" spans="1:10" x14ac:dyDescent="0.15">
      <c r="A46" s="63">
        <v>42591</v>
      </c>
      <c r="B46" s="64">
        <v>71</v>
      </c>
      <c r="C46" s="65" t="s">
        <v>1800</v>
      </c>
      <c r="D46" s="65" t="s">
        <v>1801</v>
      </c>
      <c r="E46" s="65" t="s">
        <v>139</v>
      </c>
      <c r="F46" s="65" t="s">
        <v>20</v>
      </c>
      <c r="G46" s="65" t="s">
        <v>375</v>
      </c>
      <c r="H46" s="66"/>
      <c r="I46" s="66">
        <v>787.25</v>
      </c>
      <c r="J46" s="66">
        <v>69961.490000000005</v>
      </c>
    </row>
    <row r="47" spans="1:10" x14ac:dyDescent="0.15">
      <c r="A47" s="63">
        <v>42591</v>
      </c>
      <c r="B47" s="64">
        <v>71</v>
      </c>
      <c r="C47" s="65" t="s">
        <v>1802</v>
      </c>
      <c r="D47" s="65" t="s">
        <v>1803</v>
      </c>
      <c r="E47" s="65" t="s">
        <v>142</v>
      </c>
      <c r="F47" s="65" t="s">
        <v>20</v>
      </c>
      <c r="G47" s="65" t="s">
        <v>375</v>
      </c>
      <c r="H47" s="66"/>
      <c r="I47" s="66">
        <v>1414</v>
      </c>
      <c r="J47" s="66">
        <v>68547.490000000005</v>
      </c>
    </row>
    <row r="48" spans="1:10" x14ac:dyDescent="0.15">
      <c r="A48" s="63">
        <v>42591</v>
      </c>
      <c r="B48" s="64">
        <v>71</v>
      </c>
      <c r="C48" s="65" t="s">
        <v>1804</v>
      </c>
      <c r="D48" s="65" t="s">
        <v>1805</v>
      </c>
      <c r="E48" s="65" t="s">
        <v>142</v>
      </c>
      <c r="F48" s="65" t="s">
        <v>20</v>
      </c>
      <c r="G48" s="65" t="s">
        <v>375</v>
      </c>
      <c r="H48" s="66"/>
      <c r="I48" s="66">
        <v>22.4</v>
      </c>
      <c r="J48" s="66">
        <v>68525.09</v>
      </c>
    </row>
    <row r="49" spans="1:10" x14ac:dyDescent="0.15">
      <c r="A49" s="63">
        <v>42591</v>
      </c>
      <c r="B49" s="64">
        <v>71</v>
      </c>
      <c r="C49" s="65" t="s">
        <v>1806</v>
      </c>
      <c r="D49" s="65" t="s">
        <v>1807</v>
      </c>
      <c r="E49" s="65" t="s">
        <v>142</v>
      </c>
      <c r="F49" s="65" t="s">
        <v>20</v>
      </c>
      <c r="G49" s="65" t="s">
        <v>375</v>
      </c>
      <c r="H49" s="66"/>
      <c r="I49" s="66">
        <v>16.75</v>
      </c>
      <c r="J49" s="66">
        <v>68508.34</v>
      </c>
    </row>
    <row r="50" spans="1:10" x14ac:dyDescent="0.15">
      <c r="A50" s="63">
        <v>42591</v>
      </c>
      <c r="B50" s="64">
        <v>71</v>
      </c>
      <c r="C50" s="65" t="s">
        <v>1300</v>
      </c>
      <c r="D50" s="65" t="s">
        <v>1808</v>
      </c>
      <c r="E50" s="65" t="s">
        <v>388</v>
      </c>
      <c r="F50" s="65" t="s">
        <v>20</v>
      </c>
      <c r="G50" s="65" t="s">
        <v>254</v>
      </c>
      <c r="H50" s="66"/>
      <c r="I50" s="66">
        <v>830</v>
      </c>
      <c r="J50" s="66">
        <v>67678.34</v>
      </c>
    </row>
    <row r="51" spans="1:10" x14ac:dyDescent="0.15">
      <c r="A51" s="63">
        <v>42591</v>
      </c>
      <c r="B51" s="64">
        <v>71</v>
      </c>
      <c r="C51" s="65" t="s">
        <v>1809</v>
      </c>
      <c r="D51" s="65" t="s">
        <v>1810</v>
      </c>
      <c r="E51" s="65" t="s">
        <v>148</v>
      </c>
      <c r="F51" s="65" t="s">
        <v>20</v>
      </c>
      <c r="G51" s="65" t="s">
        <v>254</v>
      </c>
      <c r="H51" s="66"/>
      <c r="I51" s="66">
        <v>450</v>
      </c>
      <c r="J51" s="66">
        <v>67228.34</v>
      </c>
    </row>
    <row r="52" spans="1:10" x14ac:dyDescent="0.15">
      <c r="A52" s="63">
        <v>42591</v>
      </c>
      <c r="B52" s="64">
        <v>71</v>
      </c>
      <c r="C52" s="65" t="s">
        <v>1811</v>
      </c>
      <c r="D52" s="65" t="s">
        <v>1812</v>
      </c>
      <c r="E52" s="65" t="s">
        <v>148</v>
      </c>
      <c r="F52" s="65" t="s">
        <v>20</v>
      </c>
      <c r="G52" s="65" t="s">
        <v>254</v>
      </c>
      <c r="H52" s="66"/>
      <c r="I52" s="66">
        <v>90</v>
      </c>
      <c r="J52" s="66">
        <v>67138.34</v>
      </c>
    </row>
    <row r="53" spans="1:10" x14ac:dyDescent="0.15">
      <c r="A53" s="63">
        <v>42591</v>
      </c>
      <c r="B53" s="64">
        <v>71</v>
      </c>
      <c r="C53" s="65" t="s">
        <v>1813</v>
      </c>
      <c r="D53" s="65" t="s">
        <v>1814</v>
      </c>
      <c r="E53" s="65" t="s">
        <v>1815</v>
      </c>
      <c r="G53" s="65" t="s">
        <v>421</v>
      </c>
      <c r="H53" s="66"/>
      <c r="I53" s="66">
        <v>65</v>
      </c>
      <c r="J53" s="66">
        <v>66773.34</v>
      </c>
    </row>
    <row r="54" spans="1:10" x14ac:dyDescent="0.15">
      <c r="A54" s="63"/>
      <c r="B54" s="64"/>
      <c r="C54" s="65"/>
      <c r="D54" s="65"/>
      <c r="E54" s="65" t="s">
        <v>707</v>
      </c>
      <c r="F54" s="65"/>
      <c r="G54" s="65" t="s">
        <v>1946</v>
      </c>
      <c r="H54" s="66"/>
      <c r="I54" s="66">
        <v>300</v>
      </c>
      <c r="J54" s="66"/>
    </row>
    <row r="55" spans="1:10" x14ac:dyDescent="0.15">
      <c r="A55" s="63">
        <v>42591</v>
      </c>
      <c r="B55" s="64">
        <v>71</v>
      </c>
      <c r="C55" s="65" t="s">
        <v>1816</v>
      </c>
      <c r="D55" s="65" t="s">
        <v>1817</v>
      </c>
      <c r="E55" s="65" t="s">
        <v>388</v>
      </c>
      <c r="F55" s="65" t="s">
        <v>20</v>
      </c>
      <c r="G55" s="65" t="s">
        <v>254</v>
      </c>
      <c r="H55" s="66"/>
      <c r="I55" s="66">
        <v>530</v>
      </c>
      <c r="J55" s="66">
        <v>66243.34</v>
      </c>
    </row>
    <row r="56" spans="1:10" x14ac:dyDescent="0.15">
      <c r="A56" s="63">
        <v>42593</v>
      </c>
      <c r="B56" s="64">
        <v>76</v>
      </c>
      <c r="C56" s="65" t="s">
        <v>1818</v>
      </c>
      <c r="D56" s="65" t="s">
        <v>20</v>
      </c>
      <c r="E56" s="65" t="s">
        <v>1819</v>
      </c>
      <c r="F56" s="65" t="s">
        <v>20</v>
      </c>
      <c r="G56" s="65" t="s">
        <v>252</v>
      </c>
      <c r="H56" s="11">
        <v>1000</v>
      </c>
      <c r="J56" s="66">
        <v>67243.34</v>
      </c>
    </row>
    <row r="57" spans="1:10" x14ac:dyDescent="0.15">
      <c r="A57" s="63">
        <v>42599</v>
      </c>
      <c r="B57" s="64">
        <v>71</v>
      </c>
      <c r="C57" s="65" t="s">
        <v>1820</v>
      </c>
      <c r="D57" s="65" t="s">
        <v>1821</v>
      </c>
      <c r="E57" s="65" t="s">
        <v>388</v>
      </c>
      <c r="F57" s="65" t="s">
        <v>20</v>
      </c>
      <c r="G57" s="65" t="s">
        <v>254</v>
      </c>
      <c r="H57" s="66"/>
      <c r="I57" s="66">
        <v>790</v>
      </c>
      <c r="J57" s="66">
        <v>66453.34</v>
      </c>
    </row>
    <row r="58" spans="1:10" x14ac:dyDescent="0.15">
      <c r="A58" s="63">
        <v>42599</v>
      </c>
      <c r="B58" s="64">
        <v>71</v>
      </c>
      <c r="C58" s="65" t="s">
        <v>1822</v>
      </c>
      <c r="D58" s="65" t="s">
        <v>1823</v>
      </c>
      <c r="E58" s="65" t="s">
        <v>1765</v>
      </c>
      <c r="F58" s="65" t="s">
        <v>20</v>
      </c>
      <c r="G58" s="65" t="s">
        <v>254</v>
      </c>
      <c r="H58" s="66"/>
      <c r="I58" s="66">
        <v>763.2</v>
      </c>
      <c r="J58" s="66">
        <v>65690.14</v>
      </c>
    </row>
    <row r="59" spans="1:10" x14ac:dyDescent="0.15">
      <c r="A59" s="63">
        <v>42599</v>
      </c>
      <c r="B59" s="64">
        <v>71</v>
      </c>
      <c r="C59" s="65" t="s">
        <v>1824</v>
      </c>
      <c r="D59" s="65" t="s">
        <v>1825</v>
      </c>
      <c r="E59" s="65" t="s">
        <v>356</v>
      </c>
      <c r="F59" s="65" t="s">
        <v>20</v>
      </c>
      <c r="G59" s="65" t="s">
        <v>789</v>
      </c>
      <c r="H59" s="66"/>
      <c r="I59" s="66">
        <v>339.2</v>
      </c>
      <c r="J59" s="66">
        <v>65350.94</v>
      </c>
    </row>
    <row r="60" spans="1:10" x14ac:dyDescent="0.15">
      <c r="A60" s="63">
        <v>42599</v>
      </c>
      <c r="B60" s="64">
        <v>71</v>
      </c>
      <c r="C60" s="65" t="s">
        <v>1826</v>
      </c>
      <c r="D60" s="65" t="s">
        <v>1827</v>
      </c>
      <c r="E60" s="65" t="s">
        <v>219</v>
      </c>
      <c r="F60" s="65" t="s">
        <v>20</v>
      </c>
      <c r="G60" s="65" t="s">
        <v>254</v>
      </c>
      <c r="H60" s="66"/>
      <c r="I60" s="66">
        <v>900</v>
      </c>
      <c r="J60" s="66">
        <v>64450.94</v>
      </c>
    </row>
    <row r="61" spans="1:10" x14ac:dyDescent="0.15">
      <c r="A61" s="63">
        <v>42599</v>
      </c>
      <c r="B61" s="64">
        <v>71</v>
      </c>
      <c r="C61" s="65" t="s">
        <v>1828</v>
      </c>
      <c r="D61" s="65" t="s">
        <v>1829</v>
      </c>
      <c r="E61" s="65" t="s">
        <v>148</v>
      </c>
      <c r="F61" s="65" t="s">
        <v>20</v>
      </c>
      <c r="G61" s="65" t="s">
        <v>254</v>
      </c>
      <c r="H61" s="66"/>
      <c r="I61" s="66">
        <v>90</v>
      </c>
      <c r="J61" s="66">
        <v>64360.94</v>
      </c>
    </row>
    <row r="62" spans="1:10" x14ac:dyDescent="0.15">
      <c r="A62" s="63">
        <v>42599</v>
      </c>
      <c r="B62" s="64">
        <v>71</v>
      </c>
      <c r="C62" s="65" t="s">
        <v>1830</v>
      </c>
      <c r="D62" s="65" t="s">
        <v>1831</v>
      </c>
      <c r="E62" s="65" t="s">
        <v>299</v>
      </c>
      <c r="F62" s="65" t="s">
        <v>20</v>
      </c>
      <c r="G62" s="65" t="s">
        <v>300</v>
      </c>
      <c r="H62" s="66"/>
      <c r="I62" s="66">
        <v>2262.91</v>
      </c>
      <c r="J62" s="66">
        <v>62098.03</v>
      </c>
    </row>
    <row r="63" spans="1:10" x14ac:dyDescent="0.15">
      <c r="A63" s="63">
        <v>42599</v>
      </c>
      <c r="B63" s="64">
        <v>71</v>
      </c>
      <c r="C63" s="65" t="s">
        <v>1832</v>
      </c>
      <c r="D63" s="65" t="s">
        <v>1833</v>
      </c>
      <c r="E63" s="65" t="s">
        <v>209</v>
      </c>
      <c r="F63" s="65" t="s">
        <v>20</v>
      </c>
      <c r="G63" s="65" t="s">
        <v>267</v>
      </c>
      <c r="H63" s="66"/>
      <c r="I63" s="66">
        <v>572.4</v>
      </c>
      <c r="J63" s="66">
        <v>61525.63</v>
      </c>
    </row>
    <row r="64" spans="1:10" x14ac:dyDescent="0.15">
      <c r="A64" s="63">
        <v>42599</v>
      </c>
      <c r="B64" s="64">
        <v>71</v>
      </c>
      <c r="C64" s="65" t="s">
        <v>1834</v>
      </c>
      <c r="D64" s="65" t="s">
        <v>1835</v>
      </c>
      <c r="E64" s="65" t="s">
        <v>159</v>
      </c>
      <c r="F64" s="65" t="s">
        <v>20</v>
      </c>
      <c r="G64" s="65" t="s">
        <v>254</v>
      </c>
      <c r="H64" s="66"/>
      <c r="I64" s="66">
        <v>968</v>
      </c>
      <c r="J64" s="66">
        <v>60557.63</v>
      </c>
    </row>
    <row r="65" spans="1:10" x14ac:dyDescent="0.15">
      <c r="A65" s="63">
        <v>42599</v>
      </c>
      <c r="B65" s="64">
        <v>71</v>
      </c>
      <c r="C65" s="65" t="s">
        <v>1836</v>
      </c>
      <c r="D65" s="65" t="s">
        <v>1837</v>
      </c>
      <c r="E65" s="65" t="s">
        <v>113</v>
      </c>
      <c r="F65" s="65" t="s">
        <v>20</v>
      </c>
      <c r="G65" s="65" t="s">
        <v>793</v>
      </c>
      <c r="H65" s="66"/>
      <c r="I65" s="66">
        <v>3922</v>
      </c>
      <c r="J65" s="66">
        <v>56635.63</v>
      </c>
    </row>
    <row r="66" spans="1:10" x14ac:dyDescent="0.15">
      <c r="A66" s="63">
        <v>42599</v>
      </c>
      <c r="B66" s="64">
        <v>71</v>
      </c>
      <c r="C66" s="65" t="s">
        <v>1838</v>
      </c>
      <c r="D66" s="65" t="s">
        <v>1839</v>
      </c>
      <c r="E66" s="65" t="s">
        <v>1287</v>
      </c>
      <c r="F66" s="65" t="s">
        <v>20</v>
      </c>
      <c r="G66" s="65" t="s">
        <v>1324</v>
      </c>
      <c r="H66" s="66"/>
      <c r="I66" s="66">
        <v>6360</v>
      </c>
      <c r="J66" s="66">
        <v>50275.63</v>
      </c>
    </row>
    <row r="67" spans="1:10" x14ac:dyDescent="0.15">
      <c r="A67" s="63">
        <v>42599</v>
      </c>
      <c r="B67" s="64">
        <v>71</v>
      </c>
      <c r="C67" s="65" t="s">
        <v>1840</v>
      </c>
      <c r="D67" s="65" t="s">
        <v>1841</v>
      </c>
      <c r="E67" s="65" t="s">
        <v>595</v>
      </c>
      <c r="F67" s="65" t="s">
        <v>20</v>
      </c>
      <c r="G67" s="65" t="s">
        <v>1944</v>
      </c>
      <c r="H67" s="66"/>
      <c r="I67" s="66">
        <v>100</v>
      </c>
      <c r="J67" s="66">
        <v>50175.63</v>
      </c>
    </row>
    <row r="68" spans="1:10" x14ac:dyDescent="0.15">
      <c r="A68" s="63">
        <v>42599</v>
      </c>
      <c r="B68" s="64">
        <v>71</v>
      </c>
      <c r="C68" s="65" t="s">
        <v>1842</v>
      </c>
      <c r="D68" s="65" t="s">
        <v>1843</v>
      </c>
      <c r="E68" s="65" t="s">
        <v>595</v>
      </c>
      <c r="F68" s="65" t="s">
        <v>20</v>
      </c>
      <c r="G68" s="65" t="s">
        <v>1944</v>
      </c>
      <c r="H68" s="66"/>
      <c r="I68" s="66">
        <v>300</v>
      </c>
      <c r="J68" s="66">
        <v>49875.63</v>
      </c>
    </row>
    <row r="69" spans="1:10" x14ac:dyDescent="0.15">
      <c r="A69" s="63">
        <v>42599</v>
      </c>
      <c r="B69" s="64">
        <v>71</v>
      </c>
      <c r="C69" s="65" t="s">
        <v>1844</v>
      </c>
      <c r="D69" s="65" t="s">
        <v>1845</v>
      </c>
      <c r="E69" s="65" t="s">
        <v>1765</v>
      </c>
      <c r="F69" s="65" t="s">
        <v>20</v>
      </c>
      <c r="G69" s="65" t="s">
        <v>254</v>
      </c>
      <c r="H69" s="66"/>
      <c r="I69" s="66">
        <v>500</v>
      </c>
      <c r="J69" s="66">
        <v>49375.63</v>
      </c>
    </row>
    <row r="70" spans="1:10" x14ac:dyDescent="0.15">
      <c r="A70" s="63">
        <v>42599</v>
      </c>
      <c r="B70" s="64">
        <v>71</v>
      </c>
      <c r="C70" s="65" t="s">
        <v>1846</v>
      </c>
      <c r="D70" s="65" t="s">
        <v>1847</v>
      </c>
      <c r="E70" s="65" t="s">
        <v>487</v>
      </c>
      <c r="F70" s="65" t="s">
        <v>20</v>
      </c>
      <c r="G70" s="65" t="s">
        <v>577</v>
      </c>
      <c r="H70" s="66"/>
      <c r="I70" s="66">
        <v>1098</v>
      </c>
      <c r="J70" s="66">
        <v>48277.63</v>
      </c>
    </row>
    <row r="71" spans="1:10" x14ac:dyDescent="0.15">
      <c r="A71" s="63">
        <v>42599</v>
      </c>
      <c r="B71" s="64">
        <v>71</v>
      </c>
      <c r="C71" s="65" t="s">
        <v>1848</v>
      </c>
      <c r="D71" s="65" t="s">
        <v>1849</v>
      </c>
      <c r="E71" s="65" t="s">
        <v>148</v>
      </c>
      <c r="F71" s="65" t="s">
        <v>20</v>
      </c>
      <c r="G71" s="65" t="s">
        <v>254</v>
      </c>
      <c r="H71" s="66"/>
      <c r="I71" s="66">
        <v>270</v>
      </c>
      <c r="J71" s="66">
        <v>48007.63</v>
      </c>
    </row>
    <row r="72" spans="1:10" x14ac:dyDescent="0.15">
      <c r="A72" s="63">
        <v>42599</v>
      </c>
      <c r="B72" s="64">
        <v>71</v>
      </c>
      <c r="C72" s="65" t="s">
        <v>1850</v>
      </c>
      <c r="D72" s="65" t="s">
        <v>1851</v>
      </c>
      <c r="E72" s="65" t="s">
        <v>443</v>
      </c>
      <c r="F72" s="65" t="s">
        <v>20</v>
      </c>
      <c r="G72" s="65" t="s">
        <v>256</v>
      </c>
      <c r="H72" s="66"/>
      <c r="I72" s="66">
        <v>286.2</v>
      </c>
      <c r="J72" s="66">
        <v>47721.43</v>
      </c>
    </row>
    <row r="73" spans="1:10" x14ac:dyDescent="0.15">
      <c r="A73" s="63">
        <v>42599</v>
      </c>
      <c r="B73" s="64">
        <v>71</v>
      </c>
      <c r="C73" s="65" t="s">
        <v>1852</v>
      </c>
      <c r="D73" s="65" t="s">
        <v>1853</v>
      </c>
      <c r="E73" s="65" t="s">
        <v>1854</v>
      </c>
      <c r="G73" s="65" t="s">
        <v>254</v>
      </c>
      <c r="H73" s="66"/>
      <c r="I73" s="66">
        <f>175.6+1132.1+300</f>
        <v>1607.6999999999998</v>
      </c>
      <c r="J73" s="66">
        <v>45127.53</v>
      </c>
    </row>
    <row r="74" spans="1:10" x14ac:dyDescent="0.15">
      <c r="A74" s="63"/>
      <c r="B74" s="64"/>
      <c r="C74" s="65"/>
      <c r="D74" s="65"/>
      <c r="E74" s="65" t="s">
        <v>128</v>
      </c>
      <c r="F74" s="65"/>
      <c r="G74" s="65" t="s">
        <v>264</v>
      </c>
      <c r="H74" s="66"/>
      <c r="I74" s="66">
        <f>540.5+26.6+419.1</f>
        <v>986.2</v>
      </c>
      <c r="J74" s="66"/>
    </row>
    <row r="75" spans="1:10" x14ac:dyDescent="0.15">
      <c r="A75" s="63">
        <v>42599</v>
      </c>
      <c r="B75" s="64">
        <v>71</v>
      </c>
      <c r="C75" s="65" t="s">
        <v>1855</v>
      </c>
      <c r="D75" s="65" t="s">
        <v>1856</v>
      </c>
      <c r="E75" s="65" t="s">
        <v>1857</v>
      </c>
      <c r="F75" s="65" t="s">
        <v>548</v>
      </c>
      <c r="G75" s="65" t="s">
        <v>254</v>
      </c>
      <c r="H75" s="66"/>
      <c r="I75" s="66">
        <v>1216.3</v>
      </c>
      <c r="J75" s="66">
        <v>43911.23</v>
      </c>
    </row>
    <row r="76" spans="1:10" x14ac:dyDescent="0.15">
      <c r="A76" s="63">
        <v>42599</v>
      </c>
      <c r="B76" s="64">
        <v>71</v>
      </c>
      <c r="C76" s="65" t="s">
        <v>1858</v>
      </c>
      <c r="D76" s="65" t="s">
        <v>1859</v>
      </c>
      <c r="E76" s="65" t="s">
        <v>204</v>
      </c>
      <c r="F76" s="65" t="s">
        <v>20</v>
      </c>
      <c r="G76" s="65" t="s">
        <v>254</v>
      </c>
      <c r="H76" s="66"/>
      <c r="I76" s="66">
        <v>3200</v>
      </c>
      <c r="J76" s="66">
        <v>40711.230000000003</v>
      </c>
    </row>
    <row r="77" spans="1:10" x14ac:dyDescent="0.15">
      <c r="A77" s="63">
        <v>42599</v>
      </c>
      <c r="B77" s="64">
        <v>71</v>
      </c>
      <c r="C77" s="65" t="s">
        <v>1860</v>
      </c>
      <c r="D77" s="65" t="s">
        <v>1861</v>
      </c>
      <c r="E77" s="65" t="s">
        <v>204</v>
      </c>
      <c r="F77" s="65" t="s">
        <v>20</v>
      </c>
      <c r="G77" s="65" t="s">
        <v>254</v>
      </c>
      <c r="H77" s="66"/>
      <c r="I77" s="66">
        <v>2000</v>
      </c>
      <c r="J77" s="66">
        <v>38711.230000000003</v>
      </c>
    </row>
    <row r="78" spans="1:10" x14ac:dyDescent="0.15">
      <c r="A78" s="63">
        <v>42599</v>
      </c>
      <c r="B78" s="64">
        <v>71</v>
      </c>
      <c r="C78" s="65" t="s">
        <v>1862</v>
      </c>
      <c r="D78" s="65" t="s">
        <v>1863</v>
      </c>
      <c r="E78" s="65" t="s">
        <v>933</v>
      </c>
      <c r="F78" s="65" t="s">
        <v>20</v>
      </c>
      <c r="G78" s="65" t="s">
        <v>1587</v>
      </c>
      <c r="H78" s="66"/>
      <c r="I78" s="66">
        <v>36824.400000000001</v>
      </c>
      <c r="J78" s="66">
        <v>1886.83</v>
      </c>
    </row>
    <row r="79" spans="1:10" x14ac:dyDescent="0.15">
      <c r="A79" s="63">
        <v>42599</v>
      </c>
      <c r="B79" s="64">
        <v>71</v>
      </c>
      <c r="C79" s="65" t="s">
        <v>1864</v>
      </c>
      <c r="D79" s="65" t="s">
        <v>1865</v>
      </c>
      <c r="E79" s="65" t="s">
        <v>101</v>
      </c>
      <c r="F79" s="65" t="s">
        <v>20</v>
      </c>
      <c r="G79" s="65" t="s">
        <v>1951</v>
      </c>
      <c r="H79" s="66"/>
      <c r="I79" s="66">
        <v>13780</v>
      </c>
      <c r="J79" s="66">
        <v>-11893.17</v>
      </c>
    </row>
    <row r="80" spans="1:10" x14ac:dyDescent="0.15">
      <c r="A80" s="63">
        <v>42599</v>
      </c>
      <c r="B80" s="64">
        <v>71</v>
      </c>
      <c r="C80" s="65" t="s">
        <v>1866</v>
      </c>
      <c r="D80" s="65" t="s">
        <v>1867</v>
      </c>
      <c r="E80" s="65" t="s">
        <v>1868</v>
      </c>
      <c r="G80" s="65" t="s">
        <v>255</v>
      </c>
      <c r="H80" s="66"/>
      <c r="I80" s="66">
        <f>12200+732</f>
        <v>12932</v>
      </c>
      <c r="J80" s="66">
        <v>-32690.37</v>
      </c>
    </row>
    <row r="81" spans="1:10" x14ac:dyDescent="0.15">
      <c r="A81" s="63"/>
      <c r="B81" s="64"/>
      <c r="C81" s="65"/>
      <c r="D81" s="65"/>
      <c r="E81" s="65" t="s">
        <v>1869</v>
      </c>
      <c r="F81" s="65"/>
      <c r="G81" s="65" t="s">
        <v>255</v>
      </c>
      <c r="H81" s="66"/>
      <c r="I81" s="66">
        <f>4740+284.4</f>
        <v>5024.3999999999996</v>
      </c>
      <c r="J81" s="66"/>
    </row>
    <row r="82" spans="1:10" x14ac:dyDescent="0.15">
      <c r="A82" s="63"/>
      <c r="B82" s="64"/>
      <c r="C82" s="65"/>
      <c r="D82" s="65"/>
      <c r="E82" s="65" t="s">
        <v>1948</v>
      </c>
      <c r="F82" s="65"/>
      <c r="G82" s="65" t="s">
        <v>1324</v>
      </c>
      <c r="H82" s="66"/>
      <c r="I82" s="66">
        <f>680+500+70.8</f>
        <v>1250.8</v>
      </c>
      <c r="J82" s="66"/>
    </row>
    <row r="83" spans="1:10" x14ac:dyDescent="0.15">
      <c r="A83" s="63"/>
      <c r="B83" s="64"/>
      <c r="C83" s="65"/>
      <c r="D83" s="65"/>
      <c r="E83" s="65" t="s">
        <v>1949</v>
      </c>
      <c r="F83" s="65"/>
      <c r="G83" s="65" t="s">
        <v>254</v>
      </c>
      <c r="H83" s="66"/>
      <c r="I83" s="66">
        <f>1500+90</f>
        <v>1590</v>
      </c>
      <c r="J83" s="66"/>
    </row>
    <row r="84" spans="1:10" x14ac:dyDescent="0.15">
      <c r="A84" s="63">
        <v>42599</v>
      </c>
      <c r="B84" s="64">
        <v>77</v>
      </c>
      <c r="C84" s="65" t="s">
        <v>1870</v>
      </c>
      <c r="D84" s="65" t="s">
        <v>20</v>
      </c>
      <c r="E84" s="65" t="s">
        <v>1871</v>
      </c>
      <c r="F84" s="65" t="s">
        <v>20</v>
      </c>
      <c r="G84" s="65" t="s">
        <v>266</v>
      </c>
      <c r="H84" s="66">
        <v>400000</v>
      </c>
      <c r="I84" s="66"/>
      <c r="J84" s="66">
        <v>367309.63</v>
      </c>
    </row>
    <row r="85" spans="1:10" x14ac:dyDescent="0.15">
      <c r="A85" s="63">
        <v>42605</v>
      </c>
      <c r="B85" s="64">
        <v>71</v>
      </c>
      <c r="C85" s="65" t="s">
        <v>1872</v>
      </c>
      <c r="D85" s="65" t="s">
        <v>1873</v>
      </c>
      <c r="E85" s="65" t="s">
        <v>1765</v>
      </c>
      <c r="F85" s="65" t="s">
        <v>20</v>
      </c>
      <c r="G85" s="65" t="s">
        <v>254</v>
      </c>
      <c r="H85" s="66"/>
      <c r="I85" s="66">
        <v>9387.5</v>
      </c>
      <c r="J85" s="66">
        <v>357922.13</v>
      </c>
    </row>
    <row r="86" spans="1:10" x14ac:dyDescent="0.15">
      <c r="A86" s="63">
        <v>42605</v>
      </c>
      <c r="B86" s="64">
        <v>71</v>
      </c>
      <c r="C86" s="65" t="s">
        <v>1874</v>
      </c>
      <c r="D86" s="65" t="s">
        <v>1875</v>
      </c>
      <c r="E86" s="65" t="s">
        <v>294</v>
      </c>
      <c r="F86" s="65" t="s">
        <v>20</v>
      </c>
      <c r="G86" s="65" t="s">
        <v>1020</v>
      </c>
      <c r="H86" s="66"/>
      <c r="I86" s="66">
        <v>1785.65</v>
      </c>
      <c r="J86" s="66">
        <v>356136.48</v>
      </c>
    </row>
    <row r="87" spans="1:10" x14ac:dyDescent="0.15">
      <c r="A87" s="63">
        <v>42605</v>
      </c>
      <c r="B87" s="64">
        <v>71</v>
      </c>
      <c r="C87" s="65" t="s">
        <v>1876</v>
      </c>
      <c r="D87" s="65" t="s">
        <v>1877</v>
      </c>
      <c r="E87" s="65" t="s">
        <v>118</v>
      </c>
      <c r="F87" s="65" t="s">
        <v>20</v>
      </c>
      <c r="G87" s="65" t="s">
        <v>1020</v>
      </c>
      <c r="H87" s="66"/>
      <c r="I87" s="66">
        <v>503.6</v>
      </c>
      <c r="J87" s="66">
        <v>355632.88</v>
      </c>
    </row>
    <row r="88" spans="1:10" x14ac:dyDescent="0.15">
      <c r="A88" s="63">
        <v>42607</v>
      </c>
      <c r="B88" s="64">
        <v>71</v>
      </c>
      <c r="C88" s="65" t="s">
        <v>1878</v>
      </c>
      <c r="D88" s="65" t="s">
        <v>313</v>
      </c>
      <c r="E88" s="65" t="s">
        <v>204</v>
      </c>
      <c r="F88" s="65" t="s">
        <v>20</v>
      </c>
      <c r="G88" s="65" t="s">
        <v>254</v>
      </c>
      <c r="H88" s="66"/>
      <c r="I88" s="66">
        <v>8261.6</v>
      </c>
      <c r="J88" s="66">
        <v>347371.28</v>
      </c>
    </row>
    <row r="89" spans="1:10" x14ac:dyDescent="0.15">
      <c r="A89" s="63">
        <v>42607</v>
      </c>
      <c r="B89" s="64">
        <v>71</v>
      </c>
      <c r="C89" s="65" t="s">
        <v>1879</v>
      </c>
      <c r="D89" s="65" t="s">
        <v>313</v>
      </c>
      <c r="E89" s="65" t="s">
        <v>101</v>
      </c>
      <c r="F89" s="65" t="s">
        <v>20</v>
      </c>
      <c r="G89" s="65" t="s">
        <v>1951</v>
      </c>
      <c r="H89" s="66"/>
      <c r="I89" s="66">
        <v>14500</v>
      </c>
      <c r="J89" s="66">
        <v>332871.28000000003</v>
      </c>
    </row>
    <row r="90" spans="1:10" x14ac:dyDescent="0.15">
      <c r="A90" s="63">
        <v>42611</v>
      </c>
      <c r="B90" s="64">
        <v>71</v>
      </c>
      <c r="C90" s="65" t="s">
        <v>1880</v>
      </c>
      <c r="D90" s="65" t="s">
        <v>1881</v>
      </c>
      <c r="E90" s="65" t="s">
        <v>1765</v>
      </c>
      <c r="F90" s="65" t="s">
        <v>20</v>
      </c>
      <c r="G90" s="65" t="s">
        <v>254</v>
      </c>
      <c r="H90" s="66"/>
      <c r="I90" s="66">
        <v>6185</v>
      </c>
      <c r="J90" s="66">
        <v>326686.28000000003</v>
      </c>
    </row>
    <row r="91" spans="1:10" x14ac:dyDescent="0.15">
      <c r="A91" s="63">
        <v>42611</v>
      </c>
      <c r="B91" s="64">
        <v>71</v>
      </c>
      <c r="C91" s="65" t="s">
        <v>1882</v>
      </c>
      <c r="D91" s="65" t="s">
        <v>1883</v>
      </c>
      <c r="E91" s="65" t="s">
        <v>219</v>
      </c>
      <c r="F91" s="65" t="s">
        <v>20</v>
      </c>
      <c r="G91" s="65" t="s">
        <v>254</v>
      </c>
      <c r="H91" s="66"/>
      <c r="I91" s="66">
        <v>520</v>
      </c>
      <c r="J91" s="66">
        <v>326166.28000000003</v>
      </c>
    </row>
    <row r="92" spans="1:10" x14ac:dyDescent="0.15">
      <c r="A92" s="63">
        <v>42611</v>
      </c>
      <c r="B92" s="64">
        <v>71</v>
      </c>
      <c r="C92" s="65" t="s">
        <v>1884</v>
      </c>
      <c r="D92" s="65" t="s">
        <v>1885</v>
      </c>
      <c r="E92" s="65" t="s">
        <v>1886</v>
      </c>
      <c r="G92" s="65" t="s">
        <v>264</v>
      </c>
      <c r="H92" s="66"/>
      <c r="I92" s="66">
        <f>170.32+183.8</f>
        <v>354.12</v>
      </c>
      <c r="J92" s="66">
        <v>324818.31</v>
      </c>
    </row>
    <row r="93" spans="1:10" x14ac:dyDescent="0.15">
      <c r="A93" s="63"/>
      <c r="B93" s="64"/>
      <c r="C93" s="65"/>
      <c r="D93" s="65"/>
      <c r="E93" s="65" t="s">
        <v>219</v>
      </c>
      <c r="F93" s="65"/>
      <c r="G93" s="65" t="s">
        <v>254</v>
      </c>
      <c r="H93" s="66"/>
      <c r="I93" s="66">
        <f>74.2+439.65+480</f>
        <v>993.85</v>
      </c>
      <c r="J93" s="66"/>
    </row>
    <row r="94" spans="1:10" x14ac:dyDescent="0.15">
      <c r="A94" s="63">
        <v>42611</v>
      </c>
      <c r="B94" s="64">
        <v>71</v>
      </c>
      <c r="C94" s="65" t="s">
        <v>1887</v>
      </c>
      <c r="D94" s="65" t="s">
        <v>1888</v>
      </c>
      <c r="E94" s="65" t="s">
        <v>356</v>
      </c>
      <c r="F94" s="65" t="s">
        <v>20</v>
      </c>
      <c r="G94" s="65" t="s">
        <v>789</v>
      </c>
      <c r="H94" s="66"/>
      <c r="I94" s="66">
        <v>334.45</v>
      </c>
      <c r="J94" s="66">
        <v>324483.86</v>
      </c>
    </row>
    <row r="95" spans="1:10" x14ac:dyDescent="0.15">
      <c r="A95" s="63">
        <v>42611</v>
      </c>
      <c r="B95" s="64">
        <v>71</v>
      </c>
      <c r="C95" s="65" t="s">
        <v>1889</v>
      </c>
      <c r="D95" s="65" t="s">
        <v>1890</v>
      </c>
      <c r="E95" s="65" t="s">
        <v>159</v>
      </c>
      <c r="F95" s="65" t="s">
        <v>20</v>
      </c>
      <c r="G95" s="65" t="s">
        <v>254</v>
      </c>
      <c r="H95" s="66"/>
      <c r="I95" s="66">
        <v>647.79999999999995</v>
      </c>
      <c r="J95" s="66">
        <v>323836.06</v>
      </c>
    </row>
    <row r="96" spans="1:10" x14ac:dyDescent="0.15">
      <c r="A96" s="63">
        <v>42611</v>
      </c>
      <c r="B96" s="64">
        <v>71</v>
      </c>
      <c r="C96" s="65" t="s">
        <v>1891</v>
      </c>
      <c r="D96" s="65" t="s">
        <v>1892</v>
      </c>
      <c r="E96" s="65" t="s">
        <v>148</v>
      </c>
      <c r="F96" s="65" t="s">
        <v>20</v>
      </c>
      <c r="G96" s="65" t="s">
        <v>254</v>
      </c>
      <c r="H96" s="66"/>
      <c r="I96" s="66">
        <v>270</v>
      </c>
      <c r="J96" s="66">
        <v>323566.06</v>
      </c>
    </row>
    <row r="97" spans="1:10" x14ac:dyDescent="0.15">
      <c r="A97" s="63">
        <v>42611</v>
      </c>
      <c r="B97" s="64">
        <v>71</v>
      </c>
      <c r="C97" s="65" t="s">
        <v>1893</v>
      </c>
      <c r="D97" s="65" t="s">
        <v>1894</v>
      </c>
      <c r="E97" s="65" t="s">
        <v>1895</v>
      </c>
      <c r="G97" s="65" t="s">
        <v>256</v>
      </c>
      <c r="H97" s="66"/>
      <c r="I97" s="66">
        <f>130+7.8</f>
        <v>137.80000000000001</v>
      </c>
      <c r="J97" s="66">
        <v>320216.46000000002</v>
      </c>
    </row>
    <row r="98" spans="1:10" x14ac:dyDescent="0.15">
      <c r="A98" s="63"/>
      <c r="B98" s="64"/>
      <c r="C98" s="65"/>
      <c r="D98" s="65"/>
      <c r="E98" s="65" t="s">
        <v>1287</v>
      </c>
      <c r="F98" s="65"/>
      <c r="G98" s="65" t="s">
        <v>1324</v>
      </c>
      <c r="H98" s="66"/>
      <c r="I98" s="66">
        <f>2900+174+130+7.8</f>
        <v>3211.8</v>
      </c>
      <c r="J98" s="66"/>
    </row>
    <row r="99" spans="1:10" x14ac:dyDescent="0.15">
      <c r="A99" s="63">
        <v>42611</v>
      </c>
      <c r="B99" s="64">
        <v>71</v>
      </c>
      <c r="C99" s="65" t="s">
        <v>1896</v>
      </c>
      <c r="D99" s="65" t="s">
        <v>1897</v>
      </c>
      <c r="E99" s="65" t="s">
        <v>128</v>
      </c>
      <c r="F99" s="65" t="s">
        <v>20</v>
      </c>
      <c r="G99" s="65" t="s">
        <v>264</v>
      </c>
      <c r="H99" s="66"/>
      <c r="I99" s="66">
        <v>226.8</v>
      </c>
      <c r="J99" s="66">
        <v>319989.65999999997</v>
      </c>
    </row>
    <row r="100" spans="1:10" x14ac:dyDescent="0.15">
      <c r="A100" s="63">
        <v>42611</v>
      </c>
      <c r="B100" s="64">
        <v>71</v>
      </c>
      <c r="C100" s="65" t="s">
        <v>1898</v>
      </c>
      <c r="D100" s="65" t="s">
        <v>1899</v>
      </c>
      <c r="E100" s="65" t="s">
        <v>487</v>
      </c>
      <c r="F100" s="65" t="s">
        <v>20</v>
      </c>
      <c r="G100" s="65" t="s">
        <v>577</v>
      </c>
      <c r="H100" s="66"/>
      <c r="I100" s="66">
        <v>1670.81</v>
      </c>
      <c r="J100" s="66">
        <v>318318.84999999998</v>
      </c>
    </row>
    <row r="101" spans="1:10" x14ac:dyDescent="0.15">
      <c r="A101" s="63">
        <v>42611</v>
      </c>
      <c r="B101" s="64">
        <v>71</v>
      </c>
      <c r="C101" s="65" t="s">
        <v>1900</v>
      </c>
      <c r="D101" s="65" t="s">
        <v>1901</v>
      </c>
      <c r="E101" s="65" t="s">
        <v>148</v>
      </c>
      <c r="F101" s="65" t="s">
        <v>20</v>
      </c>
      <c r="G101" s="65" t="s">
        <v>254</v>
      </c>
      <c r="H101" s="66"/>
      <c r="I101" s="66">
        <v>270</v>
      </c>
      <c r="J101" s="66">
        <v>318048.84999999998</v>
      </c>
    </row>
    <row r="102" spans="1:10" x14ac:dyDescent="0.15">
      <c r="A102" s="63">
        <v>42611</v>
      </c>
      <c r="B102" s="64">
        <v>71</v>
      </c>
      <c r="C102" s="65" t="s">
        <v>1902</v>
      </c>
      <c r="D102" s="65" t="s">
        <v>1903</v>
      </c>
      <c r="E102" s="65" t="s">
        <v>1287</v>
      </c>
      <c r="F102" s="65" t="s">
        <v>20</v>
      </c>
      <c r="G102" s="65" t="s">
        <v>1324</v>
      </c>
      <c r="H102" s="66"/>
      <c r="I102" s="66">
        <v>424</v>
      </c>
      <c r="J102" s="66">
        <v>317624.84999999998</v>
      </c>
    </row>
    <row r="103" spans="1:10" x14ac:dyDescent="0.15">
      <c r="A103" s="63">
        <v>42611</v>
      </c>
      <c r="B103" s="64">
        <v>71</v>
      </c>
      <c r="C103" s="65" t="s">
        <v>1904</v>
      </c>
      <c r="D103" s="65" t="s">
        <v>1905</v>
      </c>
      <c r="E103" s="65" t="s">
        <v>148</v>
      </c>
      <c r="F103" s="65" t="s">
        <v>20</v>
      </c>
      <c r="G103" s="65" t="s">
        <v>254</v>
      </c>
      <c r="H103" s="66"/>
      <c r="I103" s="66">
        <v>90</v>
      </c>
      <c r="J103" s="66">
        <v>317534.84999999998</v>
      </c>
    </row>
    <row r="104" spans="1:10" x14ac:dyDescent="0.15">
      <c r="A104" s="63">
        <v>42611</v>
      </c>
      <c r="B104" s="64">
        <v>71</v>
      </c>
      <c r="C104" s="65" t="s">
        <v>1906</v>
      </c>
      <c r="D104" s="65" t="s">
        <v>1907</v>
      </c>
      <c r="E104" s="65" t="s">
        <v>487</v>
      </c>
      <c r="F104" s="65" t="s">
        <v>20</v>
      </c>
      <c r="G104" s="65" t="s">
        <v>577</v>
      </c>
      <c r="H104" s="66"/>
      <c r="I104" s="66">
        <v>312.5</v>
      </c>
      <c r="J104" s="66">
        <v>317222.34999999998</v>
      </c>
    </row>
    <row r="105" spans="1:10" x14ac:dyDescent="0.15">
      <c r="A105" s="63">
        <v>42611</v>
      </c>
      <c r="B105" s="64">
        <v>71</v>
      </c>
      <c r="C105" s="65" t="s">
        <v>1908</v>
      </c>
      <c r="D105" s="65" t="s">
        <v>1909</v>
      </c>
      <c r="E105" s="65" t="s">
        <v>90</v>
      </c>
      <c r="F105" s="65" t="s">
        <v>20</v>
      </c>
      <c r="G105" s="65" t="s">
        <v>258</v>
      </c>
      <c r="I105" s="11">
        <v>12409.16</v>
      </c>
      <c r="J105" s="66">
        <v>304813.19</v>
      </c>
    </row>
    <row r="106" spans="1:10" x14ac:dyDescent="0.15">
      <c r="A106" s="63">
        <v>42611</v>
      </c>
      <c r="B106" s="64">
        <v>71</v>
      </c>
      <c r="C106" s="65" t="s">
        <v>1910</v>
      </c>
      <c r="D106" s="65" t="s">
        <v>1911</v>
      </c>
      <c r="E106" s="65" t="s">
        <v>1752</v>
      </c>
      <c r="F106" s="65" t="s">
        <v>20</v>
      </c>
      <c r="G106" s="65" t="s">
        <v>1946</v>
      </c>
      <c r="H106" s="66"/>
      <c r="I106" s="66">
        <v>24073</v>
      </c>
      <c r="J106" s="66">
        <v>280740.19</v>
      </c>
    </row>
    <row r="107" spans="1:10" x14ac:dyDescent="0.15">
      <c r="A107" s="63">
        <v>42611</v>
      </c>
      <c r="B107" s="64">
        <v>71</v>
      </c>
      <c r="C107" s="65" t="s">
        <v>1912</v>
      </c>
      <c r="D107" s="65" t="s">
        <v>1913</v>
      </c>
      <c r="E107" s="65" t="s">
        <v>113</v>
      </c>
      <c r="F107" s="65" t="s">
        <v>20</v>
      </c>
      <c r="G107" s="65" t="s">
        <v>793</v>
      </c>
      <c r="H107" s="66"/>
      <c r="I107" s="66">
        <v>500</v>
      </c>
      <c r="J107" s="66">
        <v>280240.19</v>
      </c>
    </row>
    <row r="108" spans="1:10" x14ac:dyDescent="0.15">
      <c r="A108" s="63">
        <v>42611</v>
      </c>
      <c r="B108" s="64">
        <v>72</v>
      </c>
      <c r="C108" s="65" t="s">
        <v>1914</v>
      </c>
      <c r="D108" s="65" t="s">
        <v>228</v>
      </c>
      <c r="E108" s="65" t="s">
        <v>548</v>
      </c>
      <c r="F108" s="65" t="s">
        <v>20</v>
      </c>
      <c r="G108" s="65" t="s">
        <v>254</v>
      </c>
      <c r="H108" s="66">
        <v>2000</v>
      </c>
      <c r="I108" s="66">
        <v>-2000</v>
      </c>
      <c r="J108" s="66">
        <v>282240.19</v>
      </c>
    </row>
    <row r="109" spans="1:10" x14ac:dyDescent="0.15">
      <c r="A109" s="63">
        <v>42612</v>
      </c>
      <c r="B109" s="64">
        <v>71</v>
      </c>
      <c r="C109" s="65" t="s">
        <v>1915</v>
      </c>
      <c r="D109" s="65" t="s">
        <v>1916</v>
      </c>
      <c r="E109" s="65" t="s">
        <v>1765</v>
      </c>
      <c r="F109" s="65" t="s">
        <v>20</v>
      </c>
      <c r="G109" s="65" t="s">
        <v>254</v>
      </c>
      <c r="H109" s="66"/>
      <c r="I109" s="66">
        <v>2999.8</v>
      </c>
      <c r="J109" s="66">
        <v>279240.39</v>
      </c>
    </row>
    <row r="110" spans="1:10" x14ac:dyDescent="0.15">
      <c r="A110" s="63">
        <v>42612</v>
      </c>
      <c r="B110" s="64">
        <v>71</v>
      </c>
      <c r="C110" s="65" t="s">
        <v>1917</v>
      </c>
      <c r="D110" s="65" t="s">
        <v>1918</v>
      </c>
      <c r="E110" s="65" t="s">
        <v>388</v>
      </c>
      <c r="F110" s="65" t="s">
        <v>20</v>
      </c>
      <c r="G110" s="65" t="s">
        <v>254</v>
      </c>
      <c r="H110" s="66"/>
      <c r="I110" s="66">
        <v>11130</v>
      </c>
      <c r="J110" s="66">
        <v>268110.39</v>
      </c>
    </row>
    <row r="111" spans="1:10" x14ac:dyDescent="0.15">
      <c r="A111" s="63">
        <v>42612</v>
      </c>
      <c r="B111" s="64">
        <v>75</v>
      </c>
      <c r="C111" s="65" t="s">
        <v>1919</v>
      </c>
      <c r="D111" s="65" t="s">
        <v>231</v>
      </c>
      <c r="E111" s="65" t="s">
        <v>1920</v>
      </c>
      <c r="F111" s="65" t="s">
        <v>20</v>
      </c>
      <c r="G111" s="65" t="s">
        <v>279</v>
      </c>
      <c r="H111" s="66"/>
      <c r="I111" s="66">
        <v>70797.010000000009</v>
      </c>
      <c r="J111" s="66">
        <v>194265.42</v>
      </c>
    </row>
    <row r="112" spans="1:10" x14ac:dyDescent="0.15">
      <c r="A112" s="63"/>
      <c r="B112" s="64"/>
      <c r="C112" s="65"/>
      <c r="D112" s="65"/>
      <c r="E112" s="65" t="s">
        <v>276</v>
      </c>
      <c r="F112" s="65"/>
      <c r="G112" s="65" t="s">
        <v>276</v>
      </c>
      <c r="H112" s="66"/>
      <c r="I112" s="66">
        <v>700</v>
      </c>
      <c r="J112" s="66"/>
    </row>
    <row r="113" spans="1:10" x14ac:dyDescent="0.15">
      <c r="A113" s="63"/>
      <c r="B113" s="64"/>
      <c r="C113" s="65"/>
      <c r="D113" s="65"/>
      <c r="E113" s="65" t="s">
        <v>1720</v>
      </c>
      <c r="F113" s="65"/>
      <c r="G113" s="65" t="s">
        <v>1956</v>
      </c>
      <c r="H113" s="66"/>
      <c r="I113" s="66">
        <v>259.68</v>
      </c>
      <c r="J113" s="66"/>
    </row>
    <row r="114" spans="1:10" x14ac:dyDescent="0.15">
      <c r="A114" s="63"/>
      <c r="B114" s="64"/>
      <c r="C114" s="65"/>
      <c r="D114" s="65"/>
      <c r="E114" s="65" t="s">
        <v>278</v>
      </c>
      <c r="F114" s="65"/>
      <c r="G114" s="65" t="s">
        <v>819</v>
      </c>
      <c r="H114" s="66"/>
      <c r="I114" s="66">
        <v>636.2299999999999</v>
      </c>
      <c r="J114" s="66"/>
    </row>
    <row r="115" spans="1:10" x14ac:dyDescent="0.15">
      <c r="A115" s="63"/>
      <c r="B115" s="64"/>
      <c r="C115" s="65"/>
      <c r="D115" s="65"/>
      <c r="E115" s="65" t="s">
        <v>19</v>
      </c>
      <c r="F115" s="65"/>
      <c r="G115" s="65" t="s">
        <v>249</v>
      </c>
      <c r="H115" s="66"/>
      <c r="I115" s="66">
        <v>881.2</v>
      </c>
      <c r="J115" s="66"/>
    </row>
    <row r="116" spans="1:10" x14ac:dyDescent="0.15">
      <c r="A116" s="63"/>
      <c r="B116" s="64"/>
      <c r="C116" s="65"/>
      <c r="D116" s="65"/>
      <c r="E116" s="65" t="s">
        <v>118</v>
      </c>
      <c r="F116" s="65"/>
      <c r="G116" s="65" t="s">
        <v>1020</v>
      </c>
      <c r="H116" s="66"/>
      <c r="I116" s="66">
        <v>400</v>
      </c>
      <c r="J116" s="66"/>
    </row>
    <row r="117" spans="1:10" x14ac:dyDescent="0.15">
      <c r="A117" s="63"/>
      <c r="B117" s="64"/>
      <c r="C117" s="65"/>
      <c r="D117" s="65"/>
      <c r="E117" s="65" t="s">
        <v>814</v>
      </c>
      <c r="F117" s="65"/>
      <c r="G117" s="65" t="s">
        <v>821</v>
      </c>
      <c r="H117" s="66"/>
      <c r="I117" s="66">
        <v>9</v>
      </c>
      <c r="J117" s="66"/>
    </row>
    <row r="118" spans="1:10" x14ac:dyDescent="0.15">
      <c r="A118" s="63"/>
      <c r="B118" s="64"/>
      <c r="C118" s="65"/>
      <c r="D118" s="65"/>
      <c r="E118" s="65" t="s">
        <v>1955</v>
      </c>
      <c r="F118" s="65"/>
      <c r="G118" s="65" t="s">
        <v>1584</v>
      </c>
      <c r="H118" s="66"/>
      <c r="I118" s="66">
        <v>13.3</v>
      </c>
      <c r="J118" s="66"/>
    </row>
    <row r="119" spans="1:10" x14ac:dyDescent="0.15">
      <c r="A119" s="63"/>
      <c r="B119" s="64"/>
      <c r="C119" s="65"/>
      <c r="D119" s="65"/>
      <c r="E119" s="65" t="s">
        <v>1318</v>
      </c>
      <c r="F119" s="65"/>
      <c r="G119" s="65" t="s">
        <v>254</v>
      </c>
      <c r="H119" s="66"/>
      <c r="I119" s="66">
        <v>115.55</v>
      </c>
      <c r="J119" s="66"/>
    </row>
    <row r="120" spans="1:10" x14ac:dyDescent="0.15">
      <c r="A120" s="63"/>
      <c r="B120" s="64"/>
      <c r="C120" s="65"/>
      <c r="D120" s="65"/>
      <c r="E120" s="65" t="s">
        <v>251</v>
      </c>
      <c r="F120" s="65"/>
      <c r="G120" s="65" t="s">
        <v>1954</v>
      </c>
      <c r="H120" s="66"/>
      <c r="I120" s="66">
        <v>33</v>
      </c>
      <c r="J120" s="66"/>
    </row>
    <row r="121" spans="1:10" x14ac:dyDescent="0.15">
      <c r="A121" s="63"/>
      <c r="B121" s="64"/>
      <c r="C121" s="65"/>
      <c r="D121" s="65"/>
      <c r="E121" s="65"/>
      <c r="F121" s="65"/>
      <c r="G121" s="65"/>
      <c r="H121" s="66"/>
      <c r="I121" s="66"/>
      <c r="J121" s="66"/>
    </row>
    <row r="122" spans="1:10" x14ac:dyDescent="0.15">
      <c r="A122" s="63">
        <v>42612</v>
      </c>
      <c r="B122" s="64">
        <v>75</v>
      </c>
      <c r="C122" s="65" t="s">
        <v>1921</v>
      </c>
      <c r="D122" s="65" t="s">
        <v>1922</v>
      </c>
      <c r="E122" s="65" t="s">
        <v>1923</v>
      </c>
      <c r="F122" s="65" t="s">
        <v>20</v>
      </c>
      <c r="G122" s="65" t="s">
        <v>271</v>
      </c>
      <c r="H122" s="66"/>
      <c r="I122" s="66">
        <v>18923</v>
      </c>
      <c r="J122" s="66">
        <v>175342.42</v>
      </c>
    </row>
    <row r="123" spans="1:10" x14ac:dyDescent="0.15">
      <c r="A123" s="63">
        <v>42612</v>
      </c>
      <c r="B123" s="64">
        <v>75</v>
      </c>
      <c r="C123" s="65" t="s">
        <v>1924</v>
      </c>
      <c r="D123" s="65" t="s">
        <v>1925</v>
      </c>
      <c r="E123" s="65" t="s">
        <v>1926</v>
      </c>
      <c r="F123" s="65" t="s">
        <v>20</v>
      </c>
      <c r="G123" s="65" t="s">
        <v>1952</v>
      </c>
      <c r="H123" s="66"/>
      <c r="I123" s="66">
        <v>1368.6</v>
      </c>
      <c r="J123" s="66">
        <v>173973.82</v>
      </c>
    </row>
    <row r="124" spans="1:10" x14ac:dyDescent="0.15">
      <c r="A124" s="63">
        <v>42612</v>
      </c>
      <c r="B124" s="64">
        <v>75</v>
      </c>
      <c r="C124" s="65" t="s">
        <v>1927</v>
      </c>
      <c r="D124" s="65" t="s">
        <v>1928</v>
      </c>
      <c r="E124" s="65" t="s">
        <v>1929</v>
      </c>
      <c r="F124" s="65" t="s">
        <v>20</v>
      </c>
      <c r="G124" s="65" t="s">
        <v>273</v>
      </c>
      <c r="H124" s="66"/>
      <c r="I124" s="66">
        <v>3925.9</v>
      </c>
      <c r="J124" s="66">
        <v>170047.92</v>
      </c>
    </row>
    <row r="125" spans="1:10" x14ac:dyDescent="0.15">
      <c r="A125" s="63">
        <v>42613</v>
      </c>
      <c r="B125" s="64">
        <v>71</v>
      </c>
      <c r="C125" s="65" t="s">
        <v>1930</v>
      </c>
      <c r="D125" s="65" t="s">
        <v>1931</v>
      </c>
      <c r="E125" s="65" t="s">
        <v>224</v>
      </c>
      <c r="F125" s="65" t="s">
        <v>20</v>
      </c>
      <c r="G125" s="65" t="s">
        <v>1953</v>
      </c>
      <c r="H125" s="66"/>
      <c r="I125" s="66">
        <v>350</v>
      </c>
      <c r="J125" s="66">
        <v>169697.92000000001</v>
      </c>
    </row>
    <row r="126" spans="1:10" x14ac:dyDescent="0.15">
      <c r="A126" s="63">
        <v>42613</v>
      </c>
      <c r="B126" s="64">
        <v>71</v>
      </c>
      <c r="C126" s="65" t="s">
        <v>1932</v>
      </c>
      <c r="D126" s="65" t="s">
        <v>1933</v>
      </c>
      <c r="E126" s="65" t="s">
        <v>224</v>
      </c>
      <c r="F126" s="65" t="s">
        <v>20</v>
      </c>
      <c r="G126" s="65" t="s">
        <v>1953</v>
      </c>
      <c r="H126" s="66"/>
      <c r="I126" s="66">
        <v>350</v>
      </c>
      <c r="J126" s="66">
        <v>169347.92</v>
      </c>
    </row>
    <row r="127" spans="1:10" x14ac:dyDescent="0.15">
      <c r="A127" s="63">
        <v>42613</v>
      </c>
      <c r="B127" s="64">
        <v>71</v>
      </c>
      <c r="C127" s="65" t="s">
        <v>1934</v>
      </c>
      <c r="D127" s="65" t="s">
        <v>1935</v>
      </c>
      <c r="E127" s="65" t="s">
        <v>290</v>
      </c>
      <c r="F127" s="65" t="s">
        <v>20</v>
      </c>
      <c r="G127" s="65" t="s">
        <v>291</v>
      </c>
      <c r="H127" s="66"/>
      <c r="I127" s="66">
        <v>2500</v>
      </c>
      <c r="J127" s="66">
        <v>166847.92000000001</v>
      </c>
    </row>
    <row r="128" spans="1:10" x14ac:dyDescent="0.15">
      <c r="A128" s="63">
        <v>42613</v>
      </c>
      <c r="B128" s="64">
        <v>71</v>
      </c>
      <c r="C128" s="65" t="s">
        <v>1936</v>
      </c>
      <c r="D128" s="65" t="s">
        <v>1937</v>
      </c>
      <c r="E128" s="65" t="s">
        <v>209</v>
      </c>
      <c r="F128" s="65" t="s">
        <v>20</v>
      </c>
      <c r="G128" s="65" t="s">
        <v>267</v>
      </c>
      <c r="H128" s="66"/>
      <c r="I128" s="66">
        <v>850</v>
      </c>
      <c r="J128" s="66">
        <v>165997.92000000001</v>
      </c>
    </row>
    <row r="129" spans="1:10" x14ac:dyDescent="0.15">
      <c r="A129" s="63">
        <v>42613</v>
      </c>
      <c r="B129" s="64">
        <v>77</v>
      </c>
      <c r="C129" s="65" t="s">
        <v>1938</v>
      </c>
      <c r="D129" s="65" t="s">
        <v>20</v>
      </c>
      <c r="E129" s="65" t="s">
        <v>1939</v>
      </c>
      <c r="F129" s="65" t="s">
        <v>20</v>
      </c>
      <c r="G129" s="65" t="s">
        <v>1954</v>
      </c>
      <c r="H129" s="66"/>
      <c r="I129" s="66">
        <v>15</v>
      </c>
      <c r="J129" s="66">
        <v>165982.92000000001</v>
      </c>
    </row>
    <row r="130" spans="1:10" x14ac:dyDescent="0.15">
      <c r="A130" s="67">
        <v>42613</v>
      </c>
      <c r="B130" s="68">
        <v>77</v>
      </c>
      <c r="C130" s="69" t="s">
        <v>1940</v>
      </c>
      <c r="D130" s="69" t="s">
        <v>20</v>
      </c>
      <c r="E130" s="69" t="s">
        <v>1941</v>
      </c>
      <c r="F130" s="69" t="s">
        <v>20</v>
      </c>
      <c r="G130" s="69" t="s">
        <v>1954</v>
      </c>
      <c r="H130" s="70"/>
      <c r="I130" s="70">
        <v>3.1</v>
      </c>
      <c r="J130" s="70">
        <v>165979.82</v>
      </c>
    </row>
    <row r="131" spans="1:10" ht="12" thickBot="1" x14ac:dyDescent="0.2">
      <c r="A131" s="49"/>
      <c r="H131" s="39">
        <v>903000</v>
      </c>
      <c r="I131" s="39">
        <v>801018.13000000024</v>
      </c>
    </row>
    <row r="132" spans="1:10" ht="12" thickTop="1" x14ac:dyDescent="0.15"/>
    <row r="133" spans="1:10" x14ac:dyDescent="0.15">
      <c r="H133" s="11">
        <f>SUBTOTAL(9,H6:H130)</f>
        <v>903000</v>
      </c>
      <c r="I133" s="11">
        <f>SUBTOTAL(9,I6:I130)</f>
        <v>799018.13000000059</v>
      </c>
    </row>
  </sheetData>
  <autoFilter ref="A4:J131"/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opLeftCell="A64" workbookViewId="0">
      <selection activeCell="J104" sqref="J10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75" bestFit="1" customWidth="1"/>
    <col min="6" max="6" width="36.625" bestFit="1" customWidth="1"/>
    <col min="7" max="7" width="10.875" style="71" customWidth="1"/>
    <col min="8" max="8" width="12.625" style="11" bestFit="1" customWidth="1"/>
    <col min="9" max="9" width="11.125" style="11" bestFit="1" customWidth="1"/>
    <col min="10" max="10" width="11.375" bestFit="1" customWidth="1"/>
  </cols>
  <sheetData>
    <row r="1" spans="1:10" ht="15" x14ac:dyDescent="0.15">
      <c r="A1" s="110" t="s">
        <v>0</v>
      </c>
      <c r="B1" s="110"/>
      <c r="C1" s="110"/>
      <c r="D1" s="110"/>
      <c r="E1" s="110"/>
      <c r="F1" s="110"/>
      <c r="G1" s="110"/>
      <c r="H1" s="111"/>
      <c r="I1" s="111"/>
      <c r="J1" s="110"/>
    </row>
    <row r="2" spans="1:10" ht="12.75" x14ac:dyDescent="0.15">
      <c r="A2" s="112" t="s">
        <v>1957</v>
      </c>
      <c r="B2" s="112"/>
      <c r="C2" s="112"/>
      <c r="D2" s="112"/>
      <c r="E2" s="112"/>
      <c r="F2" s="112"/>
      <c r="G2" s="112"/>
      <c r="H2" s="113"/>
      <c r="I2" s="113"/>
      <c r="J2" s="112"/>
    </row>
    <row r="3" spans="1:10" ht="12.75" x14ac:dyDescent="0.15">
      <c r="A3" s="114" t="s">
        <v>2</v>
      </c>
      <c r="B3" s="114"/>
      <c r="C3" s="114"/>
      <c r="D3" s="114"/>
      <c r="E3" s="114"/>
      <c r="F3" s="114"/>
      <c r="G3" s="114"/>
      <c r="H3" s="115"/>
      <c r="I3" s="115"/>
      <c r="J3" s="114"/>
    </row>
    <row r="4" spans="1:10" ht="12" thickBot="1" x14ac:dyDescent="0.2">
      <c r="A4" s="72" t="s">
        <v>3</v>
      </c>
      <c r="B4" s="72" t="s">
        <v>4</v>
      </c>
      <c r="C4" s="72" t="s">
        <v>5</v>
      </c>
      <c r="D4" s="72" t="s">
        <v>6</v>
      </c>
      <c r="E4" s="72" t="s">
        <v>7</v>
      </c>
      <c r="F4" s="72" t="s">
        <v>8</v>
      </c>
      <c r="G4" s="72"/>
      <c r="H4" s="10" t="s">
        <v>9</v>
      </c>
      <c r="I4" s="10" t="s">
        <v>10</v>
      </c>
      <c r="J4" s="72" t="s">
        <v>11</v>
      </c>
    </row>
    <row r="5" spans="1:10" ht="12" thickTop="1" x14ac:dyDescent="0.15">
      <c r="A5" s="73"/>
      <c r="B5" s="74"/>
      <c r="C5" s="75"/>
      <c r="D5" s="75"/>
      <c r="E5" s="75" t="s">
        <v>12</v>
      </c>
      <c r="F5" s="75"/>
      <c r="G5" s="75"/>
      <c r="H5" s="76"/>
      <c r="I5" s="76"/>
      <c r="J5" s="76">
        <v>165979.82</v>
      </c>
    </row>
    <row r="6" spans="1:10" x14ac:dyDescent="0.15">
      <c r="A6" s="73">
        <v>42614</v>
      </c>
      <c r="B6" s="74">
        <v>81</v>
      </c>
      <c r="C6" s="75" t="s">
        <v>1958</v>
      </c>
      <c r="D6" s="75" t="s">
        <v>1959</v>
      </c>
      <c r="E6" s="75" t="s">
        <v>1960</v>
      </c>
      <c r="F6" s="75" t="s">
        <v>16</v>
      </c>
      <c r="G6" s="75" t="s">
        <v>285</v>
      </c>
      <c r="H6" s="76"/>
      <c r="I6" s="76">
        <v>10667.84</v>
      </c>
      <c r="J6" s="76">
        <v>155311.98000000001</v>
      </c>
    </row>
    <row r="7" spans="1:10" x14ac:dyDescent="0.15">
      <c r="A7" s="73">
        <v>42614</v>
      </c>
      <c r="B7" s="74">
        <v>81</v>
      </c>
      <c r="C7" s="75" t="s">
        <v>1961</v>
      </c>
      <c r="D7" s="75" t="s">
        <v>1962</v>
      </c>
      <c r="E7" s="75" t="s">
        <v>19</v>
      </c>
      <c r="F7" s="75" t="s">
        <v>20</v>
      </c>
      <c r="G7" s="75" t="s">
        <v>249</v>
      </c>
      <c r="H7" s="76"/>
      <c r="I7" s="76">
        <v>170</v>
      </c>
      <c r="J7" s="76">
        <v>155141.98000000001</v>
      </c>
    </row>
    <row r="8" spans="1:10" x14ac:dyDescent="0.15">
      <c r="A8" s="73">
        <v>42614</v>
      </c>
      <c r="B8" s="74">
        <v>81</v>
      </c>
      <c r="C8" s="75" t="s">
        <v>1963</v>
      </c>
      <c r="D8" s="75" t="s">
        <v>1964</v>
      </c>
      <c r="E8" s="75" t="s">
        <v>1600</v>
      </c>
      <c r="F8" s="75" t="s">
        <v>1965</v>
      </c>
      <c r="G8" s="75" t="s">
        <v>250</v>
      </c>
      <c r="H8" s="76"/>
      <c r="I8" s="76">
        <v>90</v>
      </c>
      <c r="J8" s="76">
        <v>155051.98000000001</v>
      </c>
    </row>
    <row r="9" spans="1:10" x14ac:dyDescent="0.15">
      <c r="A9" s="73">
        <v>42614</v>
      </c>
      <c r="B9" s="74">
        <v>82</v>
      </c>
      <c r="C9" s="75" t="s">
        <v>1966</v>
      </c>
      <c r="D9" s="75" t="s">
        <v>228</v>
      </c>
      <c r="E9" s="75" t="s">
        <v>507</v>
      </c>
      <c r="F9" s="75" t="s">
        <v>20</v>
      </c>
      <c r="G9" s="75" t="s">
        <v>2140</v>
      </c>
      <c r="H9" s="76">
        <v>380000</v>
      </c>
      <c r="I9" s="76"/>
      <c r="J9" s="76">
        <v>535051.98</v>
      </c>
    </row>
    <row r="10" spans="1:10" x14ac:dyDescent="0.15">
      <c r="A10" s="73">
        <v>42614</v>
      </c>
      <c r="B10" s="74">
        <v>86</v>
      </c>
      <c r="C10" s="75" t="s">
        <v>1967</v>
      </c>
      <c r="D10" s="75" t="s">
        <v>20</v>
      </c>
      <c r="E10" s="75" t="s">
        <v>1968</v>
      </c>
      <c r="F10" s="75" t="s">
        <v>1889</v>
      </c>
      <c r="G10" s="75" t="s">
        <v>2141</v>
      </c>
      <c r="H10" s="76">
        <v>647.79999999999995</v>
      </c>
      <c r="I10" s="76">
        <v>-647.79999999999995</v>
      </c>
      <c r="J10" s="76">
        <v>535699.78</v>
      </c>
    </row>
    <row r="11" spans="1:10" x14ac:dyDescent="0.15">
      <c r="A11" s="73">
        <v>42615</v>
      </c>
      <c r="B11" s="74">
        <v>81</v>
      </c>
      <c r="C11" s="75" t="s">
        <v>1969</v>
      </c>
      <c r="D11" s="75" t="s">
        <v>1970</v>
      </c>
      <c r="E11" s="75" t="s">
        <v>1854</v>
      </c>
      <c r="F11" s="75" t="s">
        <v>20</v>
      </c>
      <c r="G11" s="75" t="s">
        <v>2141</v>
      </c>
      <c r="H11" s="76"/>
      <c r="I11" s="76">
        <v>2013.3</v>
      </c>
      <c r="J11" s="76">
        <v>529185.96</v>
      </c>
    </row>
    <row r="12" spans="1:10" s="71" customFormat="1" x14ac:dyDescent="0.15">
      <c r="A12" s="73"/>
      <c r="B12" s="74"/>
      <c r="C12" s="75"/>
      <c r="D12" s="75"/>
      <c r="E12" s="75" t="s">
        <v>2142</v>
      </c>
      <c r="F12" s="75"/>
      <c r="G12" s="75" t="s">
        <v>1946</v>
      </c>
      <c r="H12" s="76"/>
      <c r="I12" s="76">
        <f>1384.1+3116.42</f>
        <v>4500.5200000000004</v>
      </c>
      <c r="J12" s="76"/>
    </row>
    <row r="13" spans="1:10" x14ac:dyDescent="0.15">
      <c r="A13" s="73">
        <v>42615</v>
      </c>
      <c r="B13" s="74">
        <v>81</v>
      </c>
      <c r="C13" s="75" t="s">
        <v>1971</v>
      </c>
      <c r="D13" s="75" t="s">
        <v>313</v>
      </c>
      <c r="E13" s="75" t="s">
        <v>1752</v>
      </c>
      <c r="F13" s="75" t="s">
        <v>20</v>
      </c>
      <c r="G13" s="75" t="s">
        <v>1946</v>
      </c>
      <c r="H13" s="76"/>
      <c r="I13" s="76">
        <v>5203.3999999999996</v>
      </c>
      <c r="J13" s="76">
        <v>523982.56</v>
      </c>
    </row>
    <row r="14" spans="1:10" x14ac:dyDescent="0.15">
      <c r="A14" s="73">
        <v>42615</v>
      </c>
      <c r="B14" s="74">
        <v>81</v>
      </c>
      <c r="C14" s="75" t="s">
        <v>1972</v>
      </c>
      <c r="D14" s="75" t="s">
        <v>313</v>
      </c>
      <c r="E14" s="75" t="s">
        <v>219</v>
      </c>
      <c r="F14" s="75" t="s">
        <v>20</v>
      </c>
      <c r="G14" s="75" t="s">
        <v>2141</v>
      </c>
      <c r="H14" s="76"/>
      <c r="I14" s="76">
        <v>2256.27</v>
      </c>
      <c r="J14" s="76">
        <v>521726.29</v>
      </c>
    </row>
    <row r="15" spans="1:10" x14ac:dyDescent="0.15">
      <c r="A15" s="73">
        <v>42615</v>
      </c>
      <c r="B15" s="74">
        <v>82</v>
      </c>
      <c r="C15" s="75" t="s">
        <v>1973</v>
      </c>
      <c r="D15" s="75" t="s">
        <v>1974</v>
      </c>
      <c r="E15" s="75" t="s">
        <v>1975</v>
      </c>
      <c r="F15" s="75" t="s">
        <v>20</v>
      </c>
      <c r="G15" s="75" t="s">
        <v>1946</v>
      </c>
      <c r="H15" s="76">
        <v>3000</v>
      </c>
      <c r="I15" s="76">
        <v>-3000</v>
      </c>
      <c r="J15" s="76">
        <v>524726.29</v>
      </c>
    </row>
    <row r="16" spans="1:10" x14ac:dyDescent="0.15">
      <c r="A16" s="73">
        <v>42618</v>
      </c>
      <c r="B16" s="74">
        <v>81</v>
      </c>
      <c r="C16" s="75" t="s">
        <v>1976</v>
      </c>
      <c r="D16" s="75" t="s">
        <v>1977</v>
      </c>
      <c r="E16" s="75" t="s">
        <v>352</v>
      </c>
      <c r="F16" s="75" t="s">
        <v>20</v>
      </c>
      <c r="G16" s="75" t="s">
        <v>2143</v>
      </c>
      <c r="I16" s="11">
        <v>360.4</v>
      </c>
      <c r="J16" s="76">
        <v>524365.89</v>
      </c>
    </row>
    <row r="17" spans="1:10" x14ac:dyDescent="0.15">
      <c r="A17" s="73">
        <v>42618</v>
      </c>
      <c r="B17" s="74">
        <v>81</v>
      </c>
      <c r="C17" s="75" t="s">
        <v>1978</v>
      </c>
      <c r="D17" s="75" t="s">
        <v>1979</v>
      </c>
      <c r="E17" s="75" t="s">
        <v>352</v>
      </c>
      <c r="F17" s="75" t="s">
        <v>20</v>
      </c>
      <c r="G17" s="75" t="s">
        <v>2143</v>
      </c>
      <c r="I17" s="11">
        <v>380</v>
      </c>
      <c r="J17" s="76">
        <v>523985.89</v>
      </c>
    </row>
    <row r="18" spans="1:10" x14ac:dyDescent="0.15">
      <c r="A18" s="73">
        <v>42618</v>
      </c>
      <c r="B18" s="74">
        <v>81</v>
      </c>
      <c r="C18" s="75" t="s">
        <v>1980</v>
      </c>
      <c r="D18" s="75" t="s">
        <v>1981</v>
      </c>
      <c r="E18" s="75" t="s">
        <v>1765</v>
      </c>
      <c r="F18" s="75" t="s">
        <v>20</v>
      </c>
      <c r="G18" s="75" t="s">
        <v>2141</v>
      </c>
      <c r="H18" s="76"/>
      <c r="I18" s="76">
        <v>4918.3999999999996</v>
      </c>
      <c r="J18" s="76">
        <v>519067.49</v>
      </c>
    </row>
    <row r="19" spans="1:10" x14ac:dyDescent="0.15">
      <c r="A19" s="73">
        <v>42618</v>
      </c>
      <c r="B19" s="74">
        <v>81</v>
      </c>
      <c r="C19" s="75" t="s">
        <v>1982</v>
      </c>
      <c r="D19" s="75" t="s">
        <v>1983</v>
      </c>
      <c r="E19" s="75" t="s">
        <v>145</v>
      </c>
      <c r="F19" s="75" t="s">
        <v>20</v>
      </c>
      <c r="G19" s="75" t="s">
        <v>255</v>
      </c>
      <c r="H19" s="76"/>
      <c r="I19" s="76">
        <v>5721</v>
      </c>
      <c r="J19" s="76">
        <v>513346.49</v>
      </c>
    </row>
    <row r="20" spans="1:10" x14ac:dyDescent="0.15">
      <c r="A20" s="73">
        <v>42618</v>
      </c>
      <c r="B20" s="74">
        <v>81</v>
      </c>
      <c r="C20" s="75" t="s">
        <v>1984</v>
      </c>
      <c r="D20" s="75" t="s">
        <v>1985</v>
      </c>
      <c r="E20" s="75" t="s">
        <v>1986</v>
      </c>
      <c r="F20" s="75"/>
      <c r="G20" s="75" t="s">
        <v>791</v>
      </c>
      <c r="H20" s="76"/>
      <c r="I20" s="76">
        <v>827.17</v>
      </c>
      <c r="J20" s="76">
        <v>512519.32</v>
      </c>
    </row>
    <row r="21" spans="1:10" x14ac:dyDescent="0.15">
      <c r="A21" s="73">
        <v>42618</v>
      </c>
      <c r="B21" s="74">
        <v>81</v>
      </c>
      <c r="C21" s="75" t="s">
        <v>1987</v>
      </c>
      <c r="D21" s="75" t="s">
        <v>1988</v>
      </c>
      <c r="E21" s="75" t="s">
        <v>1765</v>
      </c>
      <c r="F21" s="75" t="s">
        <v>20</v>
      </c>
      <c r="G21" s="75" t="s">
        <v>2141</v>
      </c>
      <c r="H21" s="76"/>
      <c r="I21" s="76">
        <v>5025.7</v>
      </c>
      <c r="J21" s="76">
        <v>507493.62</v>
      </c>
    </row>
    <row r="22" spans="1:10" x14ac:dyDescent="0.15">
      <c r="A22" s="73">
        <v>42618</v>
      </c>
      <c r="B22" s="74">
        <v>81</v>
      </c>
      <c r="C22" s="75" t="s">
        <v>1989</v>
      </c>
      <c r="D22" s="75" t="s">
        <v>1990</v>
      </c>
      <c r="E22" s="75" t="s">
        <v>128</v>
      </c>
      <c r="F22" s="75" t="s">
        <v>20</v>
      </c>
      <c r="G22" s="75" t="s">
        <v>333</v>
      </c>
      <c r="H22" s="76"/>
      <c r="I22" s="76">
        <v>492.2</v>
      </c>
      <c r="J22" s="76">
        <v>507001.42</v>
      </c>
    </row>
    <row r="23" spans="1:10" x14ac:dyDescent="0.15">
      <c r="A23" s="73">
        <v>42618</v>
      </c>
      <c r="B23" s="74">
        <v>81</v>
      </c>
      <c r="C23" s="75" t="s">
        <v>1991</v>
      </c>
      <c r="D23" s="75" t="s">
        <v>1992</v>
      </c>
      <c r="E23" s="75" t="s">
        <v>1993</v>
      </c>
      <c r="F23" s="75" t="s">
        <v>20</v>
      </c>
      <c r="G23" s="75" t="s">
        <v>2141</v>
      </c>
      <c r="H23" s="76"/>
      <c r="I23" s="76">
        <v>90</v>
      </c>
      <c r="J23" s="76">
        <v>506911.42</v>
      </c>
    </row>
    <row r="24" spans="1:10" x14ac:dyDescent="0.15">
      <c r="A24" s="73">
        <v>42618</v>
      </c>
      <c r="B24" s="74">
        <v>81</v>
      </c>
      <c r="C24" s="75" t="s">
        <v>1994</v>
      </c>
      <c r="D24" s="75" t="s">
        <v>1995</v>
      </c>
      <c r="E24" s="75" t="s">
        <v>1986</v>
      </c>
      <c r="F24" s="75" t="s">
        <v>20</v>
      </c>
      <c r="G24" s="75" t="s">
        <v>791</v>
      </c>
      <c r="H24" s="76"/>
      <c r="I24" s="76">
        <v>300</v>
      </c>
      <c r="J24" s="76">
        <v>506611.42</v>
      </c>
    </row>
    <row r="25" spans="1:10" x14ac:dyDescent="0.15">
      <c r="A25" s="73">
        <v>42618</v>
      </c>
      <c r="B25" s="74">
        <v>81</v>
      </c>
      <c r="C25" s="75" t="s">
        <v>1996</v>
      </c>
      <c r="D25" s="75" t="s">
        <v>1997</v>
      </c>
      <c r="E25" s="75" t="s">
        <v>113</v>
      </c>
      <c r="F25" s="75" t="s">
        <v>20</v>
      </c>
      <c r="G25" s="75" t="s">
        <v>261</v>
      </c>
      <c r="H25" s="76"/>
      <c r="I25" s="76">
        <v>4000</v>
      </c>
      <c r="J25" s="76">
        <v>502611.42</v>
      </c>
    </row>
    <row r="26" spans="1:10" x14ac:dyDescent="0.15">
      <c r="A26" s="73">
        <v>42618</v>
      </c>
      <c r="B26" s="74">
        <v>81</v>
      </c>
      <c r="C26" s="75" t="s">
        <v>1998</v>
      </c>
      <c r="D26" s="75" t="s">
        <v>1999</v>
      </c>
      <c r="E26" s="75" t="s">
        <v>2000</v>
      </c>
      <c r="F26" s="75" t="s">
        <v>20</v>
      </c>
      <c r="G26" s="75" t="s">
        <v>267</v>
      </c>
      <c r="H26" s="76"/>
      <c r="I26" s="76">
        <v>408.1</v>
      </c>
      <c r="J26" s="76">
        <v>502203.32</v>
      </c>
    </row>
    <row r="27" spans="1:10" x14ac:dyDescent="0.15">
      <c r="A27" s="73">
        <v>42618</v>
      </c>
      <c r="B27" s="74">
        <v>81</v>
      </c>
      <c r="C27" s="75" t="s">
        <v>2001</v>
      </c>
      <c r="D27" s="75" t="s">
        <v>2002</v>
      </c>
      <c r="E27" s="75" t="s">
        <v>1765</v>
      </c>
      <c r="F27" s="75" t="s">
        <v>20</v>
      </c>
      <c r="G27" s="75" t="s">
        <v>2141</v>
      </c>
      <c r="H27" s="76"/>
      <c r="I27" s="76">
        <v>503.5</v>
      </c>
      <c r="J27" s="76">
        <v>501699.82</v>
      </c>
    </row>
    <row r="28" spans="1:10" x14ac:dyDescent="0.15">
      <c r="A28" s="73">
        <v>42618</v>
      </c>
      <c r="B28" s="74">
        <v>81</v>
      </c>
      <c r="C28" s="75" t="s">
        <v>2003</v>
      </c>
      <c r="D28" s="75" t="s">
        <v>2004</v>
      </c>
      <c r="E28" s="75" t="s">
        <v>1421</v>
      </c>
      <c r="F28" s="75" t="s">
        <v>20</v>
      </c>
      <c r="G28" s="75" t="s">
        <v>263</v>
      </c>
      <c r="H28" s="76"/>
      <c r="I28" s="76">
        <v>720.8</v>
      </c>
      <c r="J28" s="76">
        <v>500979.02</v>
      </c>
    </row>
    <row r="29" spans="1:10" x14ac:dyDescent="0.15">
      <c r="A29" s="73">
        <v>42618</v>
      </c>
      <c r="B29" s="74">
        <v>81</v>
      </c>
      <c r="C29" s="75" t="s">
        <v>2005</v>
      </c>
      <c r="D29" s="75" t="s">
        <v>2006</v>
      </c>
      <c r="E29" s="75" t="s">
        <v>148</v>
      </c>
      <c r="F29" s="75" t="s">
        <v>20</v>
      </c>
      <c r="G29" s="75" t="s">
        <v>2141</v>
      </c>
      <c r="H29" s="76"/>
      <c r="I29" s="76">
        <v>180</v>
      </c>
      <c r="J29" s="76">
        <v>500799.02</v>
      </c>
    </row>
    <row r="30" spans="1:10" x14ac:dyDescent="0.15">
      <c r="A30" s="73">
        <v>42618</v>
      </c>
      <c r="B30" s="74">
        <v>81</v>
      </c>
      <c r="C30" s="75" t="s">
        <v>2007</v>
      </c>
      <c r="D30" s="75" t="s">
        <v>2008</v>
      </c>
      <c r="E30" s="75" t="s">
        <v>1765</v>
      </c>
      <c r="F30" s="75" t="s">
        <v>20</v>
      </c>
      <c r="G30" s="75" t="s">
        <v>2141</v>
      </c>
      <c r="H30" s="76"/>
      <c r="I30" s="76">
        <v>15000</v>
      </c>
      <c r="J30" s="76">
        <v>485799.02</v>
      </c>
    </row>
    <row r="31" spans="1:10" x14ac:dyDescent="0.15">
      <c r="A31" s="73">
        <v>42618</v>
      </c>
      <c r="B31" s="74">
        <v>81</v>
      </c>
      <c r="C31" s="75" t="s">
        <v>2009</v>
      </c>
      <c r="D31" s="75" t="s">
        <v>2010</v>
      </c>
      <c r="E31" s="75" t="s">
        <v>388</v>
      </c>
      <c r="F31" s="75" t="s">
        <v>20</v>
      </c>
      <c r="G31" s="75" t="s">
        <v>2141</v>
      </c>
      <c r="H31" s="76"/>
      <c r="I31" s="76">
        <v>530</v>
      </c>
      <c r="J31" s="76">
        <v>485269.02</v>
      </c>
    </row>
    <row r="32" spans="1:10" x14ac:dyDescent="0.15">
      <c r="A32" s="73">
        <v>42618</v>
      </c>
      <c r="B32" s="74">
        <v>81</v>
      </c>
      <c r="C32" s="75" t="s">
        <v>2011</v>
      </c>
      <c r="D32" s="75" t="s">
        <v>2012</v>
      </c>
      <c r="E32" s="75" t="s">
        <v>1162</v>
      </c>
      <c r="F32" s="75" t="s">
        <v>20</v>
      </c>
      <c r="G32" s="75" t="s">
        <v>1325</v>
      </c>
      <c r="H32" s="76"/>
      <c r="I32" s="76">
        <v>39856</v>
      </c>
      <c r="J32" s="76">
        <v>445413.02</v>
      </c>
    </row>
    <row r="33" spans="1:10" x14ac:dyDescent="0.15">
      <c r="A33" s="73">
        <v>42618</v>
      </c>
      <c r="B33" s="74">
        <v>81</v>
      </c>
      <c r="C33" s="75" t="s">
        <v>2013</v>
      </c>
      <c r="D33" s="75" t="s">
        <v>2014</v>
      </c>
      <c r="E33" s="75" t="s">
        <v>2015</v>
      </c>
      <c r="F33" s="75" t="s">
        <v>20</v>
      </c>
      <c r="G33" s="75" t="s">
        <v>2141</v>
      </c>
      <c r="H33" s="76"/>
      <c r="I33" s="76">
        <v>125000</v>
      </c>
      <c r="J33" s="76">
        <v>320413.02</v>
      </c>
    </row>
    <row r="34" spans="1:10" x14ac:dyDescent="0.15">
      <c r="A34" s="73">
        <v>42618</v>
      </c>
      <c r="B34" s="74">
        <v>81</v>
      </c>
      <c r="C34" s="75" t="s">
        <v>2016</v>
      </c>
      <c r="D34" s="75" t="s">
        <v>2017</v>
      </c>
      <c r="E34" s="75" t="s">
        <v>1061</v>
      </c>
      <c r="F34" s="75" t="s">
        <v>20</v>
      </c>
      <c r="G34" s="75" t="s">
        <v>1942</v>
      </c>
      <c r="H34" s="76"/>
      <c r="I34" s="76">
        <v>2500</v>
      </c>
      <c r="J34" s="76">
        <v>317913.02</v>
      </c>
    </row>
    <row r="35" spans="1:10" x14ac:dyDescent="0.15">
      <c r="A35" s="73">
        <v>42618</v>
      </c>
      <c r="B35" s="74">
        <v>81</v>
      </c>
      <c r="C35" s="75" t="s">
        <v>2018</v>
      </c>
      <c r="D35" s="75" t="s">
        <v>2019</v>
      </c>
      <c r="E35" s="75" t="s">
        <v>1765</v>
      </c>
      <c r="F35" s="75" t="s">
        <v>20</v>
      </c>
      <c r="G35" s="75" t="s">
        <v>2141</v>
      </c>
      <c r="H35" s="76"/>
      <c r="I35" s="76">
        <v>9387.5</v>
      </c>
      <c r="J35" s="76">
        <v>308525.52</v>
      </c>
    </row>
    <row r="36" spans="1:10" x14ac:dyDescent="0.15">
      <c r="A36" s="73">
        <v>42620</v>
      </c>
      <c r="B36" s="74">
        <v>82</v>
      </c>
      <c r="C36" s="75" t="s">
        <v>2020</v>
      </c>
      <c r="D36" s="75" t="s">
        <v>228</v>
      </c>
      <c r="E36" s="75" t="s">
        <v>1061</v>
      </c>
      <c r="F36" s="75" t="s">
        <v>20</v>
      </c>
      <c r="G36" s="75" t="s">
        <v>1942</v>
      </c>
      <c r="H36" s="76">
        <v>1015.49</v>
      </c>
      <c r="I36" s="76">
        <v>-1015.49</v>
      </c>
      <c r="J36" s="76">
        <v>309541.01</v>
      </c>
    </row>
    <row r="37" spans="1:10" x14ac:dyDescent="0.15">
      <c r="A37" s="73">
        <v>42620</v>
      </c>
      <c r="B37" s="74">
        <v>82</v>
      </c>
      <c r="C37" s="75" t="s">
        <v>2021</v>
      </c>
      <c r="D37" s="75" t="s">
        <v>228</v>
      </c>
      <c r="E37" s="75" t="s">
        <v>507</v>
      </c>
      <c r="F37" s="75" t="s">
        <v>20</v>
      </c>
      <c r="G37" s="75" t="s">
        <v>1327</v>
      </c>
      <c r="H37" s="76">
        <v>1000000</v>
      </c>
      <c r="I37" s="76"/>
      <c r="J37" s="76">
        <v>1309541.01</v>
      </c>
    </row>
    <row r="38" spans="1:10" x14ac:dyDescent="0.15">
      <c r="A38" s="73">
        <v>42620</v>
      </c>
      <c r="B38" s="74">
        <v>86</v>
      </c>
      <c r="C38" s="75" t="s">
        <v>2022</v>
      </c>
      <c r="D38" s="75" t="s">
        <v>20</v>
      </c>
      <c r="E38" s="75" t="s">
        <v>2023</v>
      </c>
      <c r="F38" s="75" t="s">
        <v>20</v>
      </c>
      <c r="G38" s="75" t="s">
        <v>252</v>
      </c>
      <c r="H38" s="76">
        <v>1000</v>
      </c>
      <c r="I38" s="76"/>
      <c r="J38" s="76">
        <v>1310541.01</v>
      </c>
    </row>
    <row r="39" spans="1:10" x14ac:dyDescent="0.15">
      <c r="A39" s="73">
        <v>42622</v>
      </c>
      <c r="B39" s="74">
        <v>81</v>
      </c>
      <c r="C39" s="75" t="s">
        <v>2024</v>
      </c>
      <c r="D39" s="75" t="s">
        <v>313</v>
      </c>
      <c r="E39" s="75" t="s">
        <v>2025</v>
      </c>
      <c r="F39" s="75" t="s">
        <v>20</v>
      </c>
      <c r="G39" s="75" t="s">
        <v>2144</v>
      </c>
      <c r="H39" s="76"/>
      <c r="I39" s="76">
        <v>40802.04</v>
      </c>
      <c r="J39" s="76">
        <v>1269738.97</v>
      </c>
    </row>
    <row r="40" spans="1:10" x14ac:dyDescent="0.15">
      <c r="A40" s="73">
        <v>42623</v>
      </c>
      <c r="B40" s="74">
        <v>81</v>
      </c>
      <c r="C40" s="75" t="s">
        <v>2026</v>
      </c>
      <c r="D40" s="75" t="s">
        <v>2027</v>
      </c>
      <c r="E40" s="75" t="s">
        <v>1857</v>
      </c>
      <c r="F40" s="75" t="s">
        <v>548</v>
      </c>
      <c r="G40" s="75" t="s">
        <v>2141</v>
      </c>
      <c r="H40" s="76"/>
      <c r="I40" s="76">
        <v>9648</v>
      </c>
      <c r="J40" s="76">
        <v>1260090.97</v>
      </c>
    </row>
    <row r="41" spans="1:10" x14ac:dyDescent="0.15">
      <c r="A41" s="73">
        <v>42623</v>
      </c>
      <c r="B41" s="74">
        <v>81</v>
      </c>
      <c r="C41" s="75" t="s">
        <v>2028</v>
      </c>
      <c r="D41" s="75" t="s">
        <v>2029</v>
      </c>
      <c r="E41" s="75" t="s">
        <v>209</v>
      </c>
      <c r="F41" s="75" t="s">
        <v>20</v>
      </c>
      <c r="G41" s="75" t="s">
        <v>267</v>
      </c>
      <c r="H41" s="76"/>
      <c r="I41" s="76">
        <v>800</v>
      </c>
      <c r="J41" s="76">
        <v>1259290.97</v>
      </c>
    </row>
    <row r="42" spans="1:10" x14ac:dyDescent="0.15">
      <c r="A42" s="73">
        <v>42623</v>
      </c>
      <c r="B42" s="74">
        <v>81</v>
      </c>
      <c r="C42" s="75" t="s">
        <v>2030</v>
      </c>
      <c r="D42" s="75" t="s">
        <v>2031</v>
      </c>
      <c r="E42" s="75" t="s">
        <v>2032</v>
      </c>
      <c r="F42" s="75" t="s">
        <v>20</v>
      </c>
      <c r="G42" s="75" t="s">
        <v>2145</v>
      </c>
      <c r="I42" s="11">
        <v>3943.2</v>
      </c>
      <c r="J42" s="76">
        <v>1255347.77</v>
      </c>
    </row>
    <row r="43" spans="1:10" x14ac:dyDescent="0.15">
      <c r="A43" s="73">
        <v>42626</v>
      </c>
      <c r="B43" s="74">
        <v>81</v>
      </c>
      <c r="C43" s="75" t="s">
        <v>2033</v>
      </c>
      <c r="D43" s="75" t="s">
        <v>313</v>
      </c>
      <c r="E43" s="75" t="s">
        <v>1246</v>
      </c>
      <c r="F43" s="75" t="s">
        <v>20</v>
      </c>
      <c r="G43" s="75" t="s">
        <v>2152</v>
      </c>
      <c r="H43" s="76"/>
      <c r="I43" s="76">
        <v>123399.69</v>
      </c>
      <c r="J43" s="76">
        <v>1131948.08</v>
      </c>
    </row>
    <row r="44" spans="1:10" x14ac:dyDescent="0.15">
      <c r="A44" s="73">
        <v>42628</v>
      </c>
      <c r="B44" s="74">
        <v>81</v>
      </c>
      <c r="C44" s="75" t="s">
        <v>2034</v>
      </c>
      <c r="D44" s="75" t="s">
        <v>2035</v>
      </c>
      <c r="E44" s="75" t="s">
        <v>2036</v>
      </c>
      <c r="F44" s="75" t="s">
        <v>20</v>
      </c>
      <c r="G44" s="75" t="s">
        <v>268</v>
      </c>
      <c r="H44" s="76"/>
      <c r="I44" s="76">
        <v>40004.239999999998</v>
      </c>
      <c r="J44" s="76">
        <v>1091943.8400000001</v>
      </c>
    </row>
    <row r="45" spans="1:10" x14ac:dyDescent="0.15">
      <c r="A45" s="73">
        <v>42628</v>
      </c>
      <c r="B45" s="74">
        <v>81</v>
      </c>
      <c r="C45" s="75" t="s">
        <v>2037</v>
      </c>
      <c r="D45" s="75" t="s">
        <v>2038</v>
      </c>
      <c r="E45" s="75" t="s">
        <v>2039</v>
      </c>
      <c r="F45" s="75" t="s">
        <v>20</v>
      </c>
      <c r="G45" s="75" t="s">
        <v>1946</v>
      </c>
      <c r="H45" s="76"/>
      <c r="I45" s="76">
        <v>5025</v>
      </c>
      <c r="J45" s="76">
        <v>1086918.8400000001</v>
      </c>
    </row>
    <row r="46" spans="1:10" x14ac:dyDescent="0.15">
      <c r="A46" s="73">
        <v>42628</v>
      </c>
      <c r="B46" s="74">
        <v>81</v>
      </c>
      <c r="C46" s="75" t="s">
        <v>2040</v>
      </c>
      <c r="D46" s="75" t="s">
        <v>2041</v>
      </c>
      <c r="E46" s="75" t="s">
        <v>2039</v>
      </c>
      <c r="F46" s="75" t="s">
        <v>20</v>
      </c>
      <c r="G46" s="75" t="s">
        <v>1946</v>
      </c>
      <c r="H46" s="76"/>
      <c r="I46" s="76">
        <f>1350+600+150</f>
        <v>2100</v>
      </c>
      <c r="J46" s="76">
        <v>1083929.04</v>
      </c>
    </row>
    <row r="47" spans="1:10" s="71" customFormat="1" x14ac:dyDescent="0.15">
      <c r="A47" s="73"/>
      <c r="B47" s="74"/>
      <c r="C47" s="75"/>
      <c r="D47" s="75"/>
      <c r="E47" s="75" t="s">
        <v>128</v>
      </c>
      <c r="F47" s="75"/>
      <c r="G47" s="75" t="s">
        <v>2146</v>
      </c>
      <c r="H47" s="76"/>
      <c r="I47" s="76">
        <f>621+154.8+114</f>
        <v>889.8</v>
      </c>
      <c r="J47" s="76"/>
    </row>
    <row r="48" spans="1:10" x14ac:dyDescent="0.15">
      <c r="A48" s="73">
        <v>42628</v>
      </c>
      <c r="B48" s="74">
        <v>81</v>
      </c>
      <c r="C48" s="75" t="s">
        <v>2042</v>
      </c>
      <c r="D48" s="75" t="s">
        <v>2043</v>
      </c>
      <c r="E48" s="75" t="s">
        <v>2036</v>
      </c>
      <c r="F48" s="75" t="s">
        <v>20</v>
      </c>
      <c r="G48" s="75" t="s">
        <v>268</v>
      </c>
      <c r="H48" s="76"/>
      <c r="I48" s="76">
        <v>7950</v>
      </c>
      <c r="J48" s="76">
        <v>1075979.04</v>
      </c>
    </row>
    <row r="49" spans="1:10" x14ac:dyDescent="0.15">
      <c r="A49" s="73">
        <v>42628</v>
      </c>
      <c r="B49" s="74">
        <v>81</v>
      </c>
      <c r="C49" s="75" t="s">
        <v>2044</v>
      </c>
      <c r="D49" s="75" t="s">
        <v>2045</v>
      </c>
      <c r="E49" s="75" t="s">
        <v>2046</v>
      </c>
      <c r="F49" s="75" t="s">
        <v>20</v>
      </c>
      <c r="G49" s="75" t="s">
        <v>1718</v>
      </c>
      <c r="H49" s="76"/>
      <c r="I49" s="76">
        <v>141.4</v>
      </c>
      <c r="J49" s="76">
        <v>1075837.6399999999</v>
      </c>
    </row>
    <row r="50" spans="1:10" x14ac:dyDescent="0.15">
      <c r="A50" s="73">
        <v>42628</v>
      </c>
      <c r="B50" s="74">
        <v>81</v>
      </c>
      <c r="C50" s="75" t="s">
        <v>2047</v>
      </c>
      <c r="D50" s="75" t="s">
        <v>2048</v>
      </c>
      <c r="E50" s="75" t="s">
        <v>2015</v>
      </c>
      <c r="F50" s="75" t="s">
        <v>20</v>
      </c>
      <c r="G50" s="75" t="s">
        <v>2141</v>
      </c>
      <c r="H50" s="76"/>
      <c r="I50" s="76">
        <v>20000</v>
      </c>
      <c r="J50" s="76">
        <v>1055837.6399999999</v>
      </c>
    </row>
    <row r="51" spans="1:10" x14ac:dyDescent="0.15">
      <c r="A51" s="73">
        <v>42628</v>
      </c>
      <c r="B51" s="74">
        <v>81</v>
      </c>
      <c r="C51" s="75" t="s">
        <v>2049</v>
      </c>
      <c r="D51" s="75" t="s">
        <v>2050</v>
      </c>
      <c r="E51" s="75" t="s">
        <v>1287</v>
      </c>
      <c r="F51" s="75" t="s">
        <v>20</v>
      </c>
      <c r="G51" s="75" t="s">
        <v>263</v>
      </c>
      <c r="H51" s="76"/>
      <c r="I51" s="76">
        <v>10812</v>
      </c>
      <c r="J51" s="76">
        <v>1045025.64</v>
      </c>
    </row>
    <row r="52" spans="1:10" x14ac:dyDescent="0.15">
      <c r="A52" s="73">
        <v>42633</v>
      </c>
      <c r="B52" s="74">
        <v>82</v>
      </c>
      <c r="C52" s="75" t="s">
        <v>2051</v>
      </c>
      <c r="D52" s="75" t="s">
        <v>228</v>
      </c>
      <c r="E52" s="75" t="s">
        <v>1765</v>
      </c>
      <c r="F52" s="75" t="s">
        <v>20</v>
      </c>
      <c r="G52" s="75" t="s">
        <v>2141</v>
      </c>
      <c r="H52" s="76">
        <v>100</v>
      </c>
      <c r="I52" s="76">
        <v>-100</v>
      </c>
      <c r="J52" s="76">
        <v>1045125.64</v>
      </c>
    </row>
    <row r="53" spans="1:10" x14ac:dyDescent="0.15">
      <c r="A53" s="73">
        <v>42635</v>
      </c>
      <c r="B53" s="74">
        <v>82</v>
      </c>
      <c r="C53" s="75" t="s">
        <v>2052</v>
      </c>
      <c r="D53" s="75" t="s">
        <v>228</v>
      </c>
      <c r="E53" s="75" t="s">
        <v>507</v>
      </c>
      <c r="F53" s="75" t="s">
        <v>20</v>
      </c>
      <c r="G53" s="75" t="s">
        <v>2140</v>
      </c>
      <c r="H53" s="76">
        <v>1000000</v>
      </c>
      <c r="I53" s="76"/>
      <c r="J53" s="76">
        <v>2045125.64</v>
      </c>
    </row>
    <row r="54" spans="1:10" x14ac:dyDescent="0.15">
      <c r="A54" s="73">
        <v>42641</v>
      </c>
      <c r="B54" s="74">
        <v>81</v>
      </c>
      <c r="C54" s="75" t="s">
        <v>2053</v>
      </c>
      <c r="D54" s="75" t="s">
        <v>2054</v>
      </c>
      <c r="E54" s="75" t="s">
        <v>2039</v>
      </c>
      <c r="F54" s="75" t="s">
        <v>20</v>
      </c>
      <c r="G54" s="75" t="s">
        <v>1946</v>
      </c>
      <c r="H54" s="76"/>
      <c r="I54" s="76">
        <v>990</v>
      </c>
      <c r="J54" s="76">
        <v>2044135.64</v>
      </c>
    </row>
    <row r="55" spans="1:10" x14ac:dyDescent="0.15">
      <c r="A55" s="73">
        <v>42641</v>
      </c>
      <c r="B55" s="74">
        <v>81</v>
      </c>
      <c r="C55" s="75" t="s">
        <v>2055</v>
      </c>
      <c r="D55" s="75" t="s">
        <v>2056</v>
      </c>
      <c r="E55" s="75" t="s">
        <v>420</v>
      </c>
      <c r="F55" s="75" t="s">
        <v>20</v>
      </c>
      <c r="G55" s="75" t="s">
        <v>1322</v>
      </c>
      <c r="H55" s="76"/>
      <c r="I55" s="76">
        <v>259.2</v>
      </c>
      <c r="J55" s="76">
        <v>2043876.44</v>
      </c>
    </row>
    <row r="56" spans="1:10" x14ac:dyDescent="0.15">
      <c r="A56" s="73">
        <v>42641</v>
      </c>
      <c r="B56" s="74">
        <v>81</v>
      </c>
      <c r="C56" s="75" t="s">
        <v>2057</v>
      </c>
      <c r="D56" s="75" t="s">
        <v>2058</v>
      </c>
      <c r="E56" s="75" t="s">
        <v>145</v>
      </c>
      <c r="F56" s="75" t="s">
        <v>20</v>
      </c>
      <c r="G56" s="75" t="s">
        <v>255</v>
      </c>
      <c r="H56" s="76"/>
      <c r="I56" s="76">
        <v>3</v>
      </c>
      <c r="J56" s="76">
        <v>2043873.44</v>
      </c>
    </row>
    <row r="57" spans="1:10" x14ac:dyDescent="0.15">
      <c r="A57" s="73">
        <v>42641</v>
      </c>
      <c r="B57" s="74">
        <v>81</v>
      </c>
      <c r="C57" s="75" t="s">
        <v>2059</v>
      </c>
      <c r="D57" s="75" t="s">
        <v>2060</v>
      </c>
      <c r="E57" s="75" t="s">
        <v>488</v>
      </c>
      <c r="F57" s="75" t="s">
        <v>20</v>
      </c>
      <c r="G57" s="75" t="s">
        <v>268</v>
      </c>
      <c r="H57" s="76"/>
      <c r="I57" s="76">
        <v>3276.8</v>
      </c>
      <c r="J57" s="76">
        <v>2040596.64</v>
      </c>
    </row>
    <row r="58" spans="1:10" x14ac:dyDescent="0.15">
      <c r="A58" s="73">
        <v>42641</v>
      </c>
      <c r="B58" s="74">
        <v>81</v>
      </c>
      <c r="C58" s="75" t="s">
        <v>2061</v>
      </c>
      <c r="D58" s="75" t="s">
        <v>2062</v>
      </c>
      <c r="E58" s="75" t="s">
        <v>1986</v>
      </c>
      <c r="F58" s="75" t="s">
        <v>20</v>
      </c>
      <c r="G58" s="75" t="s">
        <v>791</v>
      </c>
      <c r="H58" s="76"/>
      <c r="I58" s="76">
        <v>4359.04</v>
      </c>
      <c r="J58" s="76">
        <v>2036237.6</v>
      </c>
    </row>
    <row r="59" spans="1:10" x14ac:dyDescent="0.15">
      <c r="A59" s="73">
        <v>42641</v>
      </c>
      <c r="B59" s="74">
        <v>81</v>
      </c>
      <c r="C59" s="75" t="s">
        <v>2063</v>
      </c>
      <c r="D59" s="75" t="s">
        <v>2064</v>
      </c>
      <c r="E59" s="75" t="s">
        <v>16</v>
      </c>
      <c r="F59" s="75" t="s">
        <v>20</v>
      </c>
      <c r="G59" s="75" t="s">
        <v>2151</v>
      </c>
      <c r="H59" s="76"/>
      <c r="I59" s="76">
        <v>339.2</v>
      </c>
      <c r="J59" s="76">
        <v>2035898.4</v>
      </c>
    </row>
    <row r="60" spans="1:10" x14ac:dyDescent="0.15">
      <c r="A60" s="73">
        <v>42641</v>
      </c>
      <c r="B60" s="74">
        <v>81</v>
      </c>
      <c r="C60" s="75" t="s">
        <v>2065</v>
      </c>
      <c r="D60" s="75" t="s">
        <v>2066</v>
      </c>
      <c r="E60" s="75" t="s">
        <v>2039</v>
      </c>
      <c r="F60" s="75" t="s">
        <v>20</v>
      </c>
      <c r="G60" s="75" t="s">
        <v>1946</v>
      </c>
      <c r="H60" s="76"/>
      <c r="I60" s="76">
        <v>8606.7999999999993</v>
      </c>
      <c r="J60" s="76">
        <v>2027291.6</v>
      </c>
    </row>
    <row r="61" spans="1:10" x14ac:dyDescent="0.15">
      <c r="A61" s="73">
        <v>42641</v>
      </c>
      <c r="B61" s="74">
        <v>81</v>
      </c>
      <c r="C61" s="75" t="s">
        <v>2067</v>
      </c>
      <c r="D61" s="75" t="s">
        <v>2068</v>
      </c>
      <c r="E61" s="75" t="s">
        <v>446</v>
      </c>
      <c r="F61" s="75" t="s">
        <v>20</v>
      </c>
      <c r="G61" s="75" t="s">
        <v>1322</v>
      </c>
      <c r="H61" s="76"/>
      <c r="I61" s="76">
        <v>56</v>
      </c>
      <c r="J61" s="76">
        <v>2027235.6</v>
      </c>
    </row>
    <row r="62" spans="1:10" x14ac:dyDescent="0.15">
      <c r="A62" s="73">
        <v>42641</v>
      </c>
      <c r="B62" s="74">
        <v>81</v>
      </c>
      <c r="C62" s="75" t="s">
        <v>2069</v>
      </c>
      <c r="D62" s="75" t="s">
        <v>2070</v>
      </c>
      <c r="E62" s="75" t="s">
        <v>209</v>
      </c>
      <c r="F62" s="75" t="s">
        <v>20</v>
      </c>
      <c r="G62" s="75" t="s">
        <v>267</v>
      </c>
      <c r="H62" s="76"/>
      <c r="I62" s="76">
        <v>149.30000000000001</v>
      </c>
      <c r="J62" s="76">
        <v>2027086.3</v>
      </c>
    </row>
    <row r="63" spans="1:10" x14ac:dyDescent="0.15">
      <c r="A63" s="73">
        <v>42641</v>
      </c>
      <c r="B63" s="74">
        <v>81</v>
      </c>
      <c r="C63" s="75" t="s">
        <v>2071</v>
      </c>
      <c r="D63" s="75" t="s">
        <v>2072</v>
      </c>
      <c r="E63" s="75" t="s">
        <v>60</v>
      </c>
      <c r="F63" s="75" t="s">
        <v>20</v>
      </c>
      <c r="G63" s="75" t="s">
        <v>2141</v>
      </c>
      <c r="H63" s="76"/>
      <c r="I63" s="76">
        <v>240</v>
      </c>
      <c r="J63" s="76">
        <v>2026846.3</v>
      </c>
    </row>
    <row r="64" spans="1:10" x14ac:dyDescent="0.15">
      <c r="A64" s="73">
        <v>42641</v>
      </c>
      <c r="B64" s="74">
        <v>81</v>
      </c>
      <c r="C64" s="75" t="s">
        <v>2073</v>
      </c>
      <c r="D64" s="75" t="s">
        <v>2074</v>
      </c>
      <c r="E64" s="75" t="s">
        <v>488</v>
      </c>
      <c r="F64" s="75" t="s">
        <v>20</v>
      </c>
      <c r="G64" s="75" t="s">
        <v>268</v>
      </c>
      <c r="H64" s="76"/>
      <c r="I64" s="76">
        <v>520</v>
      </c>
      <c r="J64" s="76">
        <v>2026326.3</v>
      </c>
    </row>
    <row r="65" spans="1:10" x14ac:dyDescent="0.15">
      <c r="A65" s="73">
        <v>42641</v>
      </c>
      <c r="B65" s="74">
        <v>81</v>
      </c>
      <c r="C65" s="75" t="s">
        <v>2075</v>
      </c>
      <c r="D65" s="75" t="s">
        <v>2076</v>
      </c>
      <c r="E65" s="75" t="s">
        <v>113</v>
      </c>
      <c r="F65" s="75" t="s">
        <v>20</v>
      </c>
      <c r="G65" s="75" t="s">
        <v>261</v>
      </c>
      <c r="H65" s="76"/>
      <c r="I65" s="76">
        <v>3922</v>
      </c>
      <c r="J65" s="76">
        <v>2022404.3</v>
      </c>
    </row>
    <row r="66" spans="1:10" x14ac:dyDescent="0.15">
      <c r="A66" s="73">
        <v>42641</v>
      </c>
      <c r="B66" s="74">
        <v>81</v>
      </c>
      <c r="C66" s="75" t="s">
        <v>2077</v>
      </c>
      <c r="D66" s="75" t="s">
        <v>2078</v>
      </c>
      <c r="E66" s="75" t="s">
        <v>209</v>
      </c>
      <c r="F66" s="75" t="s">
        <v>20</v>
      </c>
      <c r="G66" s="75" t="s">
        <v>267</v>
      </c>
      <c r="H66" s="76"/>
      <c r="I66" s="76">
        <v>48</v>
      </c>
      <c r="J66" s="76">
        <v>2022356.3</v>
      </c>
    </row>
    <row r="67" spans="1:10" x14ac:dyDescent="0.15">
      <c r="A67" s="73">
        <v>42641</v>
      </c>
      <c r="B67" s="74">
        <v>81</v>
      </c>
      <c r="C67" s="75" t="s">
        <v>2079</v>
      </c>
      <c r="D67" s="75" t="s">
        <v>2080</v>
      </c>
      <c r="E67" s="75" t="s">
        <v>2081</v>
      </c>
      <c r="G67" s="75" t="s">
        <v>2141</v>
      </c>
      <c r="H67" s="76"/>
      <c r="I67" s="76">
        <v>5.87</v>
      </c>
      <c r="J67" s="76">
        <v>2020124.43</v>
      </c>
    </row>
    <row r="68" spans="1:10" s="71" customFormat="1" x14ac:dyDescent="0.15">
      <c r="A68" s="73"/>
      <c r="B68" s="74"/>
      <c r="C68" s="75"/>
      <c r="D68" s="75"/>
      <c r="E68" s="75" t="s">
        <v>2082</v>
      </c>
      <c r="F68" s="75"/>
      <c r="G68" s="75" t="s">
        <v>255</v>
      </c>
      <c r="H68" s="76"/>
      <c r="I68" s="76">
        <f>2100+126</f>
        <v>2226</v>
      </c>
      <c r="J68" s="76"/>
    </row>
    <row r="69" spans="1:10" x14ac:dyDescent="0.15">
      <c r="A69" s="73">
        <v>42641</v>
      </c>
      <c r="B69" s="74">
        <v>81</v>
      </c>
      <c r="C69" s="75" t="s">
        <v>2083</v>
      </c>
      <c r="D69" s="75" t="s">
        <v>2084</v>
      </c>
      <c r="E69" s="75" t="s">
        <v>118</v>
      </c>
      <c r="F69" s="75" t="s">
        <v>20</v>
      </c>
      <c r="G69" s="75" t="s">
        <v>262</v>
      </c>
      <c r="H69" s="76"/>
      <c r="I69" s="76">
        <v>1270.94</v>
      </c>
      <c r="J69" s="76">
        <v>2018853.49</v>
      </c>
    </row>
    <row r="70" spans="1:10" x14ac:dyDescent="0.15">
      <c r="A70" s="73">
        <v>42641</v>
      </c>
      <c r="B70" s="74">
        <v>81</v>
      </c>
      <c r="C70" s="75" t="s">
        <v>2085</v>
      </c>
      <c r="D70" s="75" t="s">
        <v>2086</v>
      </c>
      <c r="E70" s="75" t="s">
        <v>2087</v>
      </c>
      <c r="F70" s="75" t="s">
        <v>20</v>
      </c>
      <c r="G70" s="75" t="s">
        <v>256</v>
      </c>
      <c r="H70" s="76"/>
      <c r="I70" s="76">
        <v>333.9</v>
      </c>
      <c r="J70" s="76">
        <v>2018519.59</v>
      </c>
    </row>
    <row r="71" spans="1:10" x14ac:dyDescent="0.15">
      <c r="A71" s="73">
        <v>42641</v>
      </c>
      <c r="B71" s="74">
        <v>81</v>
      </c>
      <c r="C71" s="75" t="s">
        <v>2088</v>
      </c>
      <c r="D71" s="75" t="s">
        <v>2089</v>
      </c>
      <c r="E71" s="75" t="s">
        <v>384</v>
      </c>
      <c r="F71" s="75" t="s">
        <v>20</v>
      </c>
      <c r="G71" s="75" t="s">
        <v>385</v>
      </c>
      <c r="H71" s="76"/>
      <c r="I71" s="76">
        <v>272.20999999999998</v>
      </c>
      <c r="J71" s="76">
        <v>2018247.38</v>
      </c>
    </row>
    <row r="72" spans="1:10" x14ac:dyDescent="0.15">
      <c r="A72" s="73">
        <v>42641</v>
      </c>
      <c r="B72" s="74">
        <v>81</v>
      </c>
      <c r="C72" s="75" t="s">
        <v>2090</v>
      </c>
      <c r="D72" s="75" t="s">
        <v>2091</v>
      </c>
      <c r="E72" s="75" t="s">
        <v>2092</v>
      </c>
      <c r="F72" s="75" t="s">
        <v>20</v>
      </c>
      <c r="G72" s="75" t="s">
        <v>375</v>
      </c>
      <c r="H72" s="76"/>
      <c r="I72" s="76">
        <v>859.6</v>
      </c>
      <c r="J72" s="76">
        <v>2017387.78</v>
      </c>
    </row>
    <row r="73" spans="1:10" x14ac:dyDescent="0.15">
      <c r="A73" s="73">
        <v>42641</v>
      </c>
      <c r="B73" s="74">
        <v>81</v>
      </c>
      <c r="C73" s="75" t="s">
        <v>2093</v>
      </c>
      <c r="D73" s="75" t="s">
        <v>2094</v>
      </c>
      <c r="E73" s="75" t="s">
        <v>142</v>
      </c>
      <c r="F73" s="75" t="s">
        <v>20</v>
      </c>
      <c r="G73" s="75" t="s">
        <v>375</v>
      </c>
      <c r="H73" s="76"/>
      <c r="I73" s="76">
        <v>1382.7</v>
      </c>
      <c r="J73" s="76">
        <v>2016005.08</v>
      </c>
    </row>
    <row r="74" spans="1:10" x14ac:dyDescent="0.15">
      <c r="A74" s="73">
        <v>42641</v>
      </c>
      <c r="B74" s="74">
        <v>81</v>
      </c>
      <c r="C74" s="75" t="s">
        <v>2095</v>
      </c>
      <c r="D74" s="75" t="s">
        <v>2096</v>
      </c>
      <c r="E74" s="75" t="s">
        <v>142</v>
      </c>
      <c r="F74" s="75" t="s">
        <v>20</v>
      </c>
      <c r="G74" s="75" t="s">
        <v>375</v>
      </c>
      <c r="H74" s="76"/>
      <c r="I74" s="76">
        <v>18.55</v>
      </c>
      <c r="J74" s="76">
        <v>2015986.53</v>
      </c>
    </row>
    <row r="75" spans="1:10" x14ac:dyDescent="0.15">
      <c r="A75" s="73">
        <v>42641</v>
      </c>
      <c r="B75" s="74">
        <v>81</v>
      </c>
      <c r="C75" s="75" t="s">
        <v>2097</v>
      </c>
      <c r="D75" s="75" t="s">
        <v>2098</v>
      </c>
      <c r="E75" s="75" t="s">
        <v>1993</v>
      </c>
      <c r="F75" s="75" t="s">
        <v>20</v>
      </c>
      <c r="G75" s="75" t="s">
        <v>2141</v>
      </c>
      <c r="H75" s="76"/>
      <c r="I75" s="76">
        <v>90</v>
      </c>
      <c r="J75" s="76">
        <v>2015896.53</v>
      </c>
    </row>
    <row r="76" spans="1:10" x14ac:dyDescent="0.15">
      <c r="A76" s="73">
        <v>42641</v>
      </c>
      <c r="B76" s="74">
        <v>81</v>
      </c>
      <c r="C76" s="75" t="s">
        <v>2099</v>
      </c>
      <c r="D76" s="75" t="s">
        <v>2100</v>
      </c>
      <c r="E76" s="75" t="s">
        <v>118</v>
      </c>
      <c r="F76" s="75" t="s">
        <v>20</v>
      </c>
      <c r="G76" s="75" t="s">
        <v>262</v>
      </c>
      <c r="H76" s="76"/>
      <c r="I76" s="76">
        <v>46.85</v>
      </c>
      <c r="J76" s="76">
        <v>2015849.68</v>
      </c>
    </row>
    <row r="77" spans="1:10" x14ac:dyDescent="0.15">
      <c r="A77" s="73">
        <v>42641</v>
      </c>
      <c r="B77" s="74">
        <v>81</v>
      </c>
      <c r="C77" s="75" t="s">
        <v>2101</v>
      </c>
      <c r="D77" s="75" t="s">
        <v>2102</v>
      </c>
      <c r="E77" s="75" t="s">
        <v>1752</v>
      </c>
      <c r="F77" s="75" t="s">
        <v>20</v>
      </c>
      <c r="G77" s="75" t="s">
        <v>1946</v>
      </c>
      <c r="H77" s="76"/>
      <c r="I77" s="76">
        <v>2593.31</v>
      </c>
      <c r="J77" s="76">
        <v>2013256.37</v>
      </c>
    </row>
    <row r="78" spans="1:10" x14ac:dyDescent="0.15">
      <c r="A78" s="73">
        <v>42641</v>
      </c>
      <c r="B78" s="74">
        <v>81</v>
      </c>
      <c r="C78" s="75" t="s">
        <v>2103</v>
      </c>
      <c r="D78" s="75" t="s">
        <v>2104</v>
      </c>
      <c r="E78" s="75" t="s">
        <v>2105</v>
      </c>
      <c r="G78" s="75" t="s">
        <v>268</v>
      </c>
      <c r="H78" s="76"/>
      <c r="I78" s="76">
        <f>13500</f>
        <v>13500</v>
      </c>
      <c r="J78" s="76">
        <v>1998556.37</v>
      </c>
    </row>
    <row r="79" spans="1:10" s="71" customFormat="1" x14ac:dyDescent="0.15">
      <c r="A79" s="73"/>
      <c r="B79" s="74"/>
      <c r="C79" s="75"/>
      <c r="D79" s="75"/>
      <c r="E79" s="75" t="s">
        <v>388</v>
      </c>
      <c r="F79" s="75"/>
      <c r="G79" s="75" t="s">
        <v>2141</v>
      </c>
      <c r="H79" s="76"/>
      <c r="I79" s="76">
        <f>566.04+33.96+566.04+33.96</f>
        <v>1200</v>
      </c>
      <c r="J79" s="76"/>
    </row>
    <row r="80" spans="1:10" x14ac:dyDescent="0.15">
      <c r="A80" s="73">
        <v>42641</v>
      </c>
      <c r="B80" s="74">
        <v>81</v>
      </c>
      <c r="C80" s="75" t="s">
        <v>2106</v>
      </c>
      <c r="D80" s="75" t="s">
        <v>2107</v>
      </c>
      <c r="E80" s="75" t="s">
        <v>113</v>
      </c>
      <c r="F80" s="75" t="s">
        <v>20</v>
      </c>
      <c r="G80" s="75" t="s">
        <v>261</v>
      </c>
      <c r="H80" s="76"/>
      <c r="I80" s="76">
        <v>23320</v>
      </c>
      <c r="J80" s="76">
        <v>1975236.37</v>
      </c>
    </row>
    <row r="81" spans="1:10" x14ac:dyDescent="0.15">
      <c r="A81" s="73">
        <v>42641</v>
      </c>
      <c r="B81" s="74">
        <v>81</v>
      </c>
      <c r="C81" s="75" t="s">
        <v>2108</v>
      </c>
      <c r="D81" s="75" t="s">
        <v>2109</v>
      </c>
      <c r="E81" s="75" t="s">
        <v>388</v>
      </c>
      <c r="F81" s="75" t="s">
        <v>20</v>
      </c>
      <c r="G81" s="75" t="s">
        <v>2141</v>
      </c>
      <c r="H81" s="76"/>
      <c r="I81" s="76">
        <v>11119.4</v>
      </c>
      <c r="J81" s="76">
        <v>1964116.97</v>
      </c>
    </row>
    <row r="82" spans="1:10" x14ac:dyDescent="0.15">
      <c r="A82" s="73">
        <v>42641</v>
      </c>
      <c r="B82" s="74">
        <v>81</v>
      </c>
      <c r="C82" s="75" t="s">
        <v>2110</v>
      </c>
      <c r="D82" s="75" t="s">
        <v>2111</v>
      </c>
      <c r="E82" s="75" t="s">
        <v>224</v>
      </c>
      <c r="F82" s="75" t="s">
        <v>20</v>
      </c>
      <c r="G82" s="75" t="s">
        <v>269</v>
      </c>
      <c r="H82" s="76"/>
      <c r="I82" s="76">
        <v>23.35</v>
      </c>
      <c r="J82" s="76">
        <v>1964093.62</v>
      </c>
    </row>
    <row r="83" spans="1:10" x14ac:dyDescent="0.15">
      <c r="A83" s="73">
        <v>42641</v>
      </c>
      <c r="B83" s="74">
        <v>81</v>
      </c>
      <c r="C83" s="75" t="s">
        <v>2112</v>
      </c>
      <c r="D83" s="75" t="s">
        <v>2113</v>
      </c>
      <c r="E83" s="75" t="s">
        <v>209</v>
      </c>
      <c r="F83" s="75" t="s">
        <v>20</v>
      </c>
      <c r="G83" s="75" t="s">
        <v>267</v>
      </c>
      <c r="H83" s="76"/>
      <c r="I83" s="76">
        <v>850</v>
      </c>
      <c r="J83" s="76">
        <v>1963243.62</v>
      </c>
    </row>
    <row r="84" spans="1:10" x14ac:dyDescent="0.15">
      <c r="A84" s="73">
        <v>42641</v>
      </c>
      <c r="B84" s="74">
        <v>81</v>
      </c>
      <c r="C84" s="75" t="s">
        <v>2114</v>
      </c>
      <c r="D84" s="75" t="s">
        <v>2115</v>
      </c>
      <c r="E84" s="75" t="s">
        <v>1765</v>
      </c>
      <c r="F84" s="75" t="s">
        <v>20</v>
      </c>
      <c r="G84" s="75" t="s">
        <v>2141</v>
      </c>
      <c r="H84" s="76"/>
      <c r="I84" s="76">
        <v>300</v>
      </c>
      <c r="J84" s="76">
        <v>1962943.62</v>
      </c>
    </row>
    <row r="85" spans="1:10" x14ac:dyDescent="0.15">
      <c r="A85" s="73">
        <v>42643</v>
      </c>
      <c r="B85" s="74">
        <v>81</v>
      </c>
      <c r="C85" s="75" t="s">
        <v>2116</v>
      </c>
      <c r="D85" s="75" t="s">
        <v>2117</v>
      </c>
      <c r="E85" s="75" t="s">
        <v>290</v>
      </c>
      <c r="F85" s="75" t="s">
        <v>20</v>
      </c>
      <c r="G85" s="75" t="s">
        <v>2147</v>
      </c>
      <c r="H85" s="76"/>
      <c r="I85" s="76">
        <v>2500</v>
      </c>
      <c r="J85" s="76">
        <v>1960443.62</v>
      </c>
    </row>
    <row r="86" spans="1:10" x14ac:dyDescent="0.15">
      <c r="A86" s="73">
        <v>42643</v>
      </c>
      <c r="B86" s="74">
        <v>81</v>
      </c>
      <c r="C86" s="75" t="s">
        <v>2118</v>
      </c>
      <c r="D86" s="75" t="s">
        <v>2119</v>
      </c>
      <c r="E86" s="75" t="s">
        <v>1765</v>
      </c>
      <c r="F86" s="75" t="s">
        <v>20</v>
      </c>
      <c r="G86" s="75" t="s">
        <v>2141</v>
      </c>
      <c r="H86" s="76"/>
      <c r="I86" s="76">
        <v>572.79999999999995</v>
      </c>
      <c r="J86" s="76">
        <v>1959870.82</v>
      </c>
    </row>
    <row r="87" spans="1:10" x14ac:dyDescent="0.15">
      <c r="A87" s="73">
        <v>42643</v>
      </c>
      <c r="B87" s="74">
        <v>81</v>
      </c>
      <c r="C87" s="75" t="s">
        <v>2120</v>
      </c>
      <c r="D87" s="75" t="s">
        <v>2121</v>
      </c>
      <c r="E87" s="75" t="s">
        <v>2122</v>
      </c>
      <c r="F87" s="75" t="s">
        <v>20</v>
      </c>
      <c r="G87" s="75" t="s">
        <v>1946</v>
      </c>
      <c r="H87" s="76"/>
      <c r="I87" s="76">
        <v>2162.96</v>
      </c>
      <c r="J87" s="76">
        <v>1957707.86</v>
      </c>
    </row>
    <row r="88" spans="1:10" x14ac:dyDescent="0.15">
      <c r="A88" s="73">
        <v>42643</v>
      </c>
      <c r="B88" s="74">
        <v>85</v>
      </c>
      <c r="C88" s="75" t="s">
        <v>2123</v>
      </c>
      <c r="D88" s="75" t="s">
        <v>231</v>
      </c>
      <c r="E88" s="75" t="s">
        <v>2124</v>
      </c>
      <c r="F88" s="75" t="s">
        <v>20</v>
      </c>
      <c r="G88" s="75" t="s">
        <v>279</v>
      </c>
      <c r="H88" s="76"/>
      <c r="I88" s="76">
        <v>69294.75</v>
      </c>
      <c r="J88" s="76">
        <v>1885530.34</v>
      </c>
    </row>
    <row r="89" spans="1:10" s="71" customFormat="1" x14ac:dyDescent="0.15">
      <c r="A89" s="73"/>
      <c r="B89" s="74"/>
      <c r="C89" s="75"/>
      <c r="D89" s="75"/>
      <c r="E89" s="75" t="s">
        <v>276</v>
      </c>
      <c r="F89" s="75"/>
      <c r="G89" s="75" t="s">
        <v>276</v>
      </c>
      <c r="H89" s="76"/>
      <c r="I89" s="76">
        <v>700</v>
      </c>
      <c r="J89" s="76"/>
    </row>
    <row r="90" spans="1:10" s="71" customFormat="1" x14ac:dyDescent="0.15">
      <c r="A90" s="73"/>
      <c r="B90" s="74"/>
      <c r="C90" s="75"/>
      <c r="D90" s="75"/>
      <c r="E90" s="75" t="s">
        <v>1720</v>
      </c>
      <c r="F90" s="75"/>
      <c r="G90" s="75" t="s">
        <v>1720</v>
      </c>
      <c r="H90" s="76"/>
      <c r="I90" s="76">
        <v>146</v>
      </c>
      <c r="J90" s="76"/>
    </row>
    <row r="91" spans="1:10" s="71" customFormat="1" x14ac:dyDescent="0.15">
      <c r="A91" s="73"/>
      <c r="B91" s="74"/>
      <c r="C91" s="75"/>
      <c r="D91" s="75"/>
      <c r="E91" s="75" t="s">
        <v>278</v>
      </c>
      <c r="F91" s="75"/>
      <c r="G91" s="75" t="s">
        <v>278</v>
      </c>
      <c r="H91" s="76"/>
      <c r="I91" s="76">
        <v>150</v>
      </c>
      <c r="J91" s="76"/>
    </row>
    <row r="92" spans="1:10" s="71" customFormat="1" x14ac:dyDescent="0.15">
      <c r="A92" s="73"/>
      <c r="B92" s="74"/>
      <c r="C92" s="75"/>
      <c r="D92" s="75"/>
      <c r="E92" s="75" t="s">
        <v>19</v>
      </c>
      <c r="F92" s="75"/>
      <c r="G92" s="75" t="s">
        <v>249</v>
      </c>
      <c r="H92" s="76"/>
      <c r="I92" s="76">
        <v>830.27</v>
      </c>
      <c r="J92" s="76"/>
    </row>
    <row r="93" spans="1:10" s="71" customFormat="1" x14ac:dyDescent="0.15">
      <c r="A93" s="73"/>
      <c r="B93" s="74"/>
      <c r="C93" s="75"/>
      <c r="D93" s="75"/>
      <c r="E93" s="75" t="s">
        <v>118</v>
      </c>
      <c r="F93" s="75"/>
      <c r="G93" s="75" t="s">
        <v>262</v>
      </c>
      <c r="H93" s="76"/>
      <c r="I93" s="76">
        <v>400</v>
      </c>
      <c r="J93" s="76"/>
    </row>
    <row r="94" spans="1:10" s="71" customFormat="1" x14ac:dyDescent="0.15">
      <c r="A94" s="73"/>
      <c r="B94" s="74"/>
      <c r="C94" s="75"/>
      <c r="D94" s="75"/>
      <c r="E94" s="75" t="s">
        <v>384</v>
      </c>
      <c r="F94" s="75"/>
      <c r="G94" s="75" t="s">
        <v>385</v>
      </c>
      <c r="H94" s="76"/>
      <c r="I94" s="76">
        <v>310</v>
      </c>
      <c r="J94" s="76"/>
    </row>
    <row r="95" spans="1:10" s="71" customFormat="1" x14ac:dyDescent="0.15">
      <c r="A95" s="73"/>
      <c r="B95" s="74"/>
      <c r="C95" s="75"/>
      <c r="D95" s="75"/>
      <c r="E95" s="75" t="s">
        <v>2148</v>
      </c>
      <c r="F95" s="75"/>
      <c r="G95" s="75" t="s">
        <v>1019</v>
      </c>
      <c r="H95" s="76"/>
      <c r="I95" s="76">
        <v>10</v>
      </c>
      <c r="J95" s="76"/>
    </row>
    <row r="96" spans="1:10" s="71" customFormat="1" x14ac:dyDescent="0.15">
      <c r="A96" s="73"/>
      <c r="B96" s="74"/>
      <c r="C96" s="75"/>
      <c r="D96" s="75"/>
      <c r="E96" s="75" t="s">
        <v>2149</v>
      </c>
      <c r="F96" s="75"/>
      <c r="G96" s="75" t="s">
        <v>2150</v>
      </c>
      <c r="H96" s="76"/>
      <c r="I96" s="76">
        <v>5</v>
      </c>
      <c r="J96" s="76"/>
    </row>
    <row r="97" spans="1:10" s="71" customFormat="1" x14ac:dyDescent="0.15">
      <c r="A97" s="73"/>
      <c r="B97" s="74"/>
      <c r="C97" s="75"/>
      <c r="D97" s="75"/>
      <c r="E97" s="75" t="s">
        <v>1986</v>
      </c>
      <c r="F97" s="75"/>
      <c r="G97" s="75" t="s">
        <v>791</v>
      </c>
      <c r="H97" s="76"/>
      <c r="I97" s="76">
        <v>300</v>
      </c>
      <c r="J97" s="76"/>
    </row>
    <row r="98" spans="1:10" s="71" customFormat="1" x14ac:dyDescent="0.15">
      <c r="A98" s="73"/>
      <c r="B98" s="74"/>
      <c r="C98" s="75"/>
      <c r="D98" s="75"/>
      <c r="E98" s="75" t="s">
        <v>251</v>
      </c>
      <c r="F98" s="75"/>
      <c r="G98" s="75" t="s">
        <v>274</v>
      </c>
      <c r="H98" s="76"/>
      <c r="I98" s="76">
        <v>31.5</v>
      </c>
      <c r="J98" s="76"/>
    </row>
    <row r="99" spans="1:10" x14ac:dyDescent="0.15">
      <c r="A99" s="73">
        <v>42643</v>
      </c>
      <c r="B99" s="74">
        <v>85</v>
      </c>
      <c r="C99" s="75" t="s">
        <v>2125</v>
      </c>
      <c r="D99" s="75" t="s">
        <v>2126</v>
      </c>
      <c r="E99" s="75" t="s">
        <v>2127</v>
      </c>
      <c r="F99" s="75" t="s">
        <v>20</v>
      </c>
      <c r="G99" s="75" t="s">
        <v>271</v>
      </c>
      <c r="H99" s="76"/>
      <c r="I99" s="76">
        <v>18547</v>
      </c>
      <c r="J99" s="76">
        <v>1866983.34</v>
      </c>
    </row>
    <row r="100" spans="1:10" x14ac:dyDescent="0.15">
      <c r="A100" s="73">
        <v>42643</v>
      </c>
      <c r="B100" s="74">
        <v>85</v>
      </c>
      <c r="C100" s="75" t="s">
        <v>2128</v>
      </c>
      <c r="D100" s="75" t="s">
        <v>2129</v>
      </c>
      <c r="E100" s="75" t="s">
        <v>2130</v>
      </c>
      <c r="F100" s="75" t="s">
        <v>20</v>
      </c>
      <c r="G100" s="75" t="s">
        <v>1952</v>
      </c>
      <c r="H100" s="76"/>
      <c r="I100" s="76">
        <v>1349.5</v>
      </c>
      <c r="J100" s="76">
        <v>1865633.84</v>
      </c>
    </row>
    <row r="101" spans="1:10" x14ac:dyDescent="0.15">
      <c r="A101" s="73">
        <v>42643</v>
      </c>
      <c r="B101" s="74">
        <v>85</v>
      </c>
      <c r="C101" s="75" t="s">
        <v>2131</v>
      </c>
      <c r="D101" s="75" t="s">
        <v>2132</v>
      </c>
      <c r="E101" s="75" t="s">
        <v>2133</v>
      </c>
      <c r="F101" s="75" t="s">
        <v>20</v>
      </c>
      <c r="G101" s="75" t="s">
        <v>273</v>
      </c>
      <c r="H101" s="76"/>
      <c r="I101" s="76">
        <v>3826.92</v>
      </c>
      <c r="J101" s="76">
        <v>1861806.92</v>
      </c>
    </row>
    <row r="102" spans="1:10" x14ac:dyDescent="0.15">
      <c r="A102" s="73">
        <v>42643</v>
      </c>
      <c r="B102" s="74">
        <v>82</v>
      </c>
      <c r="C102" s="75" t="s">
        <v>2134</v>
      </c>
      <c r="D102" s="75" t="s">
        <v>228</v>
      </c>
      <c r="E102" s="75" t="s">
        <v>1752</v>
      </c>
      <c r="F102" s="75" t="s">
        <v>20</v>
      </c>
      <c r="G102" s="75" t="s">
        <v>1946</v>
      </c>
      <c r="H102" s="76">
        <v>201.25</v>
      </c>
      <c r="I102" s="76">
        <v>-201.25</v>
      </c>
      <c r="J102" s="76">
        <v>1862008.17</v>
      </c>
    </row>
    <row r="103" spans="1:10" x14ac:dyDescent="0.15">
      <c r="A103" s="73">
        <v>42643</v>
      </c>
      <c r="B103" s="74">
        <v>86</v>
      </c>
      <c r="C103" s="75" t="s">
        <v>2135</v>
      </c>
      <c r="D103" s="75" t="s">
        <v>20</v>
      </c>
      <c r="E103" s="75" t="s">
        <v>2023</v>
      </c>
      <c r="F103" s="75" t="s">
        <v>20</v>
      </c>
      <c r="G103" s="75" t="s">
        <v>252</v>
      </c>
      <c r="H103" s="76">
        <v>1000</v>
      </c>
      <c r="I103" s="76"/>
      <c r="J103" s="76">
        <v>1863008.17</v>
      </c>
    </row>
    <row r="104" spans="1:10" x14ac:dyDescent="0.15">
      <c r="A104" s="73">
        <v>42643</v>
      </c>
      <c r="B104" s="74">
        <v>86</v>
      </c>
      <c r="C104" s="75" t="s">
        <v>2136</v>
      </c>
      <c r="D104" s="75" t="s">
        <v>20</v>
      </c>
      <c r="E104" s="75" t="s">
        <v>2137</v>
      </c>
      <c r="F104" s="75" t="s">
        <v>20</v>
      </c>
      <c r="G104" s="75" t="s">
        <v>274</v>
      </c>
      <c r="H104" s="76"/>
      <c r="I104" s="76">
        <v>10</v>
      </c>
      <c r="J104" s="76">
        <v>1862998.17</v>
      </c>
    </row>
    <row r="105" spans="1:10" x14ac:dyDescent="0.15">
      <c r="A105" s="77">
        <v>42643</v>
      </c>
      <c r="B105" s="79">
        <v>86</v>
      </c>
      <c r="C105" s="80" t="s">
        <v>2138</v>
      </c>
      <c r="D105" s="80" t="s">
        <v>20</v>
      </c>
      <c r="E105" s="80" t="s">
        <v>2139</v>
      </c>
      <c r="F105" s="80" t="s">
        <v>20</v>
      </c>
      <c r="G105" s="80" t="s">
        <v>274</v>
      </c>
      <c r="H105" s="82"/>
      <c r="I105" s="82">
        <v>2.63</v>
      </c>
      <c r="J105" s="82">
        <v>1862995.54</v>
      </c>
    </row>
    <row r="106" spans="1:10" ht="12" thickBot="1" x14ac:dyDescent="0.2">
      <c r="A106" s="78"/>
      <c r="B106" s="71"/>
      <c r="C106" s="71"/>
      <c r="D106" s="71"/>
      <c r="E106" s="71"/>
      <c r="F106" s="71"/>
      <c r="H106" s="81">
        <v>2386964.54</v>
      </c>
      <c r="I106" s="81">
        <v>689948.82000000007</v>
      </c>
      <c r="J106" s="71"/>
    </row>
    <row r="107" spans="1:10" ht="12" thickTop="1" x14ac:dyDescent="0.15">
      <c r="A107" s="71"/>
      <c r="B107" s="71"/>
      <c r="C107" s="71"/>
      <c r="D107" s="71"/>
      <c r="E107" s="71"/>
      <c r="F107" s="71"/>
      <c r="J107" s="71"/>
    </row>
    <row r="108" spans="1:10" x14ac:dyDescent="0.15">
      <c r="H108" s="11">
        <f>SUBTOTAL(9,H6:H105)</f>
        <v>2386964.54</v>
      </c>
      <c r="I108" s="11">
        <f>SUBTOTAL(9,I6:I105)</f>
        <v>684984.28</v>
      </c>
    </row>
  </sheetData>
  <autoFilter ref="A4:J106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2016-02-16T04:07:17Z</dcterms:created>
  <dcterms:modified xsi:type="dcterms:W3CDTF">2018-01-09T12:54:08Z</dcterms:modified>
</cp:coreProperties>
</file>