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5\"/>
    </mc:Choice>
  </mc:AlternateContent>
  <bookViews>
    <workbookView xWindow="-120" yWindow="-60" windowWidth="24030" windowHeight="5145" activeTab="11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definedNames>
    <definedName name="_xlnm._FilterDatabase" localSheetId="3" hidden="1">Apr!$A$4:$J$179</definedName>
    <definedName name="_xlnm._FilterDatabase" localSheetId="7" hidden="1">Aug!$A$4:$J$136</definedName>
    <definedName name="_xlnm._FilterDatabase" localSheetId="11" hidden="1">Dec!$A$4:$J$129</definedName>
    <definedName name="_xlnm._FilterDatabase" localSheetId="1" hidden="1">Feb!$B$4:$J$113</definedName>
    <definedName name="_xlnm._FilterDatabase" localSheetId="0" hidden="1">Jan!$B$4:$J$109</definedName>
    <definedName name="_xlnm._FilterDatabase" localSheetId="6" hidden="1">July!$A$4:$J$137</definedName>
    <definedName name="_xlnm._FilterDatabase" localSheetId="5" hidden="1">June!$A$4:$J$109</definedName>
    <definedName name="_xlnm._FilterDatabase" localSheetId="2" hidden="1">Mar!$A$4:$J$119</definedName>
    <definedName name="_xlnm._FilterDatabase" localSheetId="4" hidden="1">May!$A$4:$J$105</definedName>
    <definedName name="_xlnm._FilterDatabase" localSheetId="10" hidden="1">Nov!$A$4:$J$177</definedName>
    <definedName name="_xlnm._FilterDatabase" localSheetId="9" hidden="1">Oct!$A$4:$J$113</definedName>
    <definedName name="_xlnm._FilterDatabase" localSheetId="8" hidden="1">Sept!$A$4:$J$122</definedName>
  </definedNames>
  <calcPr calcId="162913"/>
</workbook>
</file>

<file path=xl/calcChain.xml><?xml version="1.0" encoding="utf-8"?>
<calcChain xmlns="http://schemas.openxmlformats.org/spreadsheetml/2006/main">
  <c r="H130" i="12" l="1"/>
  <c r="I130" i="12"/>
  <c r="I136" i="12" s="1"/>
  <c r="I37" i="11" l="1"/>
  <c r="L176" i="11"/>
  <c r="H179" i="11"/>
  <c r="I140" i="11"/>
  <c r="I139" i="11"/>
  <c r="I137" i="11"/>
  <c r="I113" i="11"/>
  <c r="I112" i="11"/>
  <c r="I111" i="11"/>
  <c r="I98" i="11"/>
  <c r="I78" i="11"/>
  <c r="I77" i="11"/>
  <c r="I63" i="11"/>
  <c r="I62" i="11"/>
  <c r="I64" i="11"/>
  <c r="I58" i="11"/>
  <c r="I57" i="11"/>
  <c r="I32" i="11"/>
  <c r="I31" i="11"/>
  <c r="I28" i="11"/>
  <c r="I14" i="11"/>
  <c r="I179" i="11" s="1"/>
  <c r="I13" i="11"/>
  <c r="I124" i="9" l="1"/>
  <c r="I115" i="10" l="1"/>
  <c r="I30" i="10"/>
  <c r="I28" i="10"/>
  <c r="H124" i="9" l="1"/>
  <c r="H138" i="8" l="1"/>
  <c r="I107" i="8" l="1"/>
  <c r="I108" i="8"/>
  <c r="I99" i="8"/>
  <c r="I98" i="8"/>
  <c r="I97" i="8"/>
  <c r="I86" i="8"/>
  <c r="I83" i="8"/>
  <c r="I82" i="8"/>
  <c r="I75" i="8"/>
  <c r="I74" i="8"/>
  <c r="I73" i="8"/>
  <c r="I41" i="8"/>
  <c r="I40" i="8"/>
  <c r="I39" i="8"/>
  <c r="I38" i="8"/>
  <c r="I37" i="8"/>
  <c r="I20" i="8"/>
  <c r="I16" i="8"/>
  <c r="I138" i="8" s="1"/>
  <c r="I112" i="7" l="1"/>
  <c r="I77" i="7"/>
  <c r="I76" i="7"/>
  <c r="I75" i="7"/>
  <c r="I63" i="7"/>
  <c r="I62" i="7"/>
  <c r="I53" i="7"/>
  <c r="I52" i="7"/>
  <c r="I48" i="7"/>
  <c r="I139" i="7" s="1"/>
  <c r="I43" i="7"/>
  <c r="I41" i="7"/>
  <c r="I35" i="7"/>
  <c r="I90" i="6" l="1"/>
  <c r="I89" i="6"/>
  <c r="I88" i="6"/>
  <c r="I87" i="6"/>
  <c r="I66" i="6"/>
  <c r="I65" i="6"/>
  <c r="I64" i="6"/>
  <c r="I47" i="6"/>
  <c r="I46" i="6"/>
  <c r="I32" i="6"/>
  <c r="I31" i="6"/>
  <c r="I30" i="6"/>
  <c r="I29" i="6"/>
  <c r="I26" i="6"/>
  <c r="I25" i="6"/>
  <c r="I16" i="6"/>
  <c r="I15" i="6"/>
  <c r="I111" i="6" s="1"/>
  <c r="I108" i="5" l="1"/>
  <c r="H108" i="5"/>
  <c r="H184" i="4" l="1"/>
  <c r="I184" i="4"/>
  <c r="I160" i="4"/>
  <c r="I119" i="4"/>
  <c r="I118" i="4"/>
  <c r="I117" i="4"/>
  <c r="I106" i="4"/>
  <c r="I105" i="4"/>
  <c r="I104" i="4"/>
  <c r="I72" i="4"/>
  <c r="I67" i="4"/>
  <c r="I56" i="4"/>
  <c r="I55" i="4"/>
  <c r="I43" i="4"/>
  <c r="I42" i="4"/>
  <c r="I34" i="4"/>
  <c r="I27" i="4"/>
  <c r="I26" i="4"/>
  <c r="I25" i="4"/>
  <c r="I20" i="4"/>
  <c r="I9" i="4"/>
  <c r="I121" i="3" l="1"/>
  <c r="I70" i="3"/>
  <c r="I59" i="3"/>
  <c r="I29" i="3"/>
  <c r="I121" i="2" l="1"/>
  <c r="I119" i="2"/>
  <c r="I115" i="2"/>
  <c r="I112" i="1" l="1"/>
  <c r="H112" i="1"/>
</calcChain>
</file>

<file path=xl/sharedStrings.xml><?xml version="1.0" encoding="utf-8"?>
<sst xmlns="http://schemas.openxmlformats.org/spreadsheetml/2006/main" count="6635" uniqueCount="2891">
  <si>
    <t xml:space="preserve">CIMB BANK BHD                           </t>
  </si>
  <si>
    <t>Date : 16/02/2015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</si>
  <si>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</si>
  <si>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</si>
  <si>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</si>
  <si>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</si>
  <si>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</si>
  <si>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</si>
  <si>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</si>
  <si>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</si>
  <si>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</si>
  <si>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</si>
  <si>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</si>
  <si>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</si>
  <si>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</si>
  <si>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</si>
  <si>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</si>
  <si>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</si>
  <si>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</si>
  <si>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</si>
  <si>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/>
  </si>
  <si>
    <t>V2015/001</t>
  </si>
  <si>
    <t>DR ADV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</si>
  <si>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</si>
  <si>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</si>
  <si>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</si>
  <si>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</si>
  <si>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</si>
  <si>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</si>
  <si>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</si>
  <si>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</si>
  <si>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</si>
  <si>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</si>
  <si>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</si>
  <si>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</si>
  <si>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</si>
  <si>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</si>
  <si>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</si>
  <si>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</si>
  <si>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</si>
  <si>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</si>
  <si>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</si>
  <si>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</si>
  <si>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</si>
  <si>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</si>
  <si>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</si>
  <si>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</si>
  <si>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</si>
  <si>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</si>
  <si>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</si>
  <si>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</si>
  <si>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</si>
  <si>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</si>
  <si>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</si>
  <si>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</si>
  <si>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</si>
  <si>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</si>
  <si>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</si>
  <si>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</si>
  <si>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</si>
  <si>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</si>
  <si>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</si>
  <si>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</si>
  <si>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</si>
  <si>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</si>
  <si>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</si>
  <si>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</si>
  <si>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</si>
  <si>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</si>
  <si>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</si>
  <si>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</si>
  <si>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</si>
  <si>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</si>
  <si>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</si>
  <si>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</si>
  <si>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</si>
  <si>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</si>
  <si>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</si>
  <si>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</si>
  <si>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</si>
  <si>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</si>
  <si>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</si>
  <si>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</si>
  <si>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</si>
  <si>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</si>
  <si>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</si>
  <si>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</si>
  <si>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</si>
  <si>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</si>
  <si>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</si>
  <si>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</si>
  <si>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</si>
  <si>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</si>
  <si>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</si>
  <si>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</si>
  <si>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</si>
  <si>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</si>
  <si>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</si>
  <si>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</si>
  <si>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</si>
  <si>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</si>
  <si>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</si>
  <si>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</si>
  <si>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</si>
  <si>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</si>
  <si>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</si>
  <si>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</si>
  <si>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</si>
  <si>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</si>
  <si>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</si>
  <si>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</si>
  <si>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</si>
  <si>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</si>
  <si>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</si>
  <si>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</si>
  <si>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</si>
  <si>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</si>
  <si>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</si>
  <si>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</si>
  <si>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</si>
  <si>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</si>
  <si>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</si>
  <si>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</si>
  <si>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</si>
  <si>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</si>
  <si>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</si>
  <si>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</si>
  <si>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</si>
  <si>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</si>
  <si>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</si>
  <si>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</si>
  <si>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</si>
  <si>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</si>
  <si>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</si>
  <si>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</si>
  <si>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</si>
  <si>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</si>
  <si>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</si>
  <si>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</si>
  <si>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</si>
  <si>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</si>
  <si>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</si>
  <si>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</si>
  <si>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</si>
  <si>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</si>
  <si>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</si>
  <si>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</si>
  <si>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</si>
  <si>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</si>
  <si>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</si>
  <si>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</si>
  <si>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</si>
  <si>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</si>
  <si>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</si>
  <si>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</si>
  <si>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</si>
  <si>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</si>
  <si>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</si>
  <si>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</si>
  <si>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</si>
  <si>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</si>
  <si>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</si>
  <si>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</si>
  <si>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</si>
  <si>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</si>
  <si>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</si>
  <si>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</si>
  <si>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</si>
  <si>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</si>
  <si>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</si>
  <si>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</si>
  <si>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</si>
  <si>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</si>
  <si>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</si>
  <si>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</si>
  <si>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</si>
  <si>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</si>
  <si>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</si>
  <si>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</si>
  <si>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</si>
  <si>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</si>
  <si>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</si>
  <si>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</si>
  <si>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</si>
  <si>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</si>
  <si>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</si>
  <si>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</si>
  <si>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</si>
  <si>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</si>
  <si>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</si>
  <si>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</si>
  <si>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</si>
  <si>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</si>
  <si>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</si>
  <si>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</si>
  <si>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</si>
  <si>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</si>
  <si>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</si>
  <si>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</si>
  <si>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</si>
  <si>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</si>
  <si>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</si>
  <si>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</si>
  <si>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</si>
  <si>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</si>
  <si>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</si>
  <si>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</si>
  <si>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</si>
  <si>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</si>
  <si>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</si>
  <si>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</si>
  <si>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</si>
  <si>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</si>
  <si>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</si>
  <si>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</si>
  <si>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</si>
  <si>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</si>
  <si>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</si>
  <si>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</si>
  <si>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</si>
  <si>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</si>
  <si>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</si>
  <si>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</si>
  <si>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</si>
  <si>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</si>
  <si>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</si>
  <si>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</si>
  <si>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</si>
  <si>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687446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</si>
  <si>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</si>
  <si>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</si>
  <si>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</si>
  <si>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</si>
  <si>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</si>
  <si>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</si>
  <si>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</si>
  <si>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</si>
  <si>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</si>
  <si>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</si>
  <si>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</si>
  <si>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</si>
  <si>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</si>
  <si>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</si>
  <si>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</si>
  <si>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</si>
  <si>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</si>
  <si>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</si>
  <si>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</si>
  <si>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</si>
  <si>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</si>
  <si>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</si>
  <si>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</si>
  <si>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 xml:space="preserve">Rental </t>
  </si>
  <si>
    <t>Mileage</t>
  </si>
  <si>
    <t>Other Accrual</t>
  </si>
  <si>
    <t>Cash</t>
  </si>
  <si>
    <t>Video</t>
  </si>
  <si>
    <t>Deposits Refund</t>
  </si>
  <si>
    <t>Other Debtors</t>
  </si>
  <si>
    <t>Hosting</t>
  </si>
  <si>
    <t>Other Creditor</t>
  </si>
  <si>
    <t>Office upkeep</t>
  </si>
  <si>
    <t>Training</t>
  </si>
  <si>
    <t>Printing</t>
  </si>
  <si>
    <t>Stationery</t>
  </si>
  <si>
    <t>Fund</t>
  </si>
  <si>
    <t>Tax</t>
  </si>
  <si>
    <t>Copywriting</t>
  </si>
  <si>
    <t>Accounting fee</t>
  </si>
  <si>
    <t>Photocopy</t>
  </si>
  <si>
    <t>T.Promotion</t>
  </si>
  <si>
    <t>Local Travel</t>
  </si>
  <si>
    <t>Publicity</t>
  </si>
  <si>
    <t>Gain/Loss</t>
  </si>
  <si>
    <t>Telephone</t>
  </si>
  <si>
    <t>Ads-Mag</t>
  </si>
  <si>
    <t>Trainnee</t>
  </si>
  <si>
    <t>bank charges</t>
  </si>
  <si>
    <t>other receivable</t>
  </si>
  <si>
    <t>Allowance</t>
  </si>
  <si>
    <t>Overtime</t>
  </si>
  <si>
    <t>Bank Charges</t>
  </si>
  <si>
    <t>Salary</t>
  </si>
  <si>
    <t>Bank charges</t>
  </si>
  <si>
    <t>epf</t>
  </si>
  <si>
    <t>socso</t>
  </si>
  <si>
    <t>pcb</t>
  </si>
  <si>
    <t>ptptn</t>
  </si>
  <si>
    <t>Date : 05/03/2015</t>
  </si>
  <si>
    <t>V2015/087</t>
  </si>
  <si>
    <t>V2015/088</t>
  </si>
  <si>
    <t>PGTEFT0345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</si>
  <si>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</si>
  <si>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</si>
  <si>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</si>
  <si>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</si>
  <si>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</si>
  <si>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</si>
  <si>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</si>
  <si>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</si>
  <si>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</si>
  <si>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</si>
  <si>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</si>
  <si>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</si>
  <si>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</si>
  <si>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</si>
  <si>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</si>
  <si>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</si>
  <si>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</si>
  <si>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</si>
  <si>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</si>
  <si>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</si>
  <si>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</si>
  <si>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</si>
  <si>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</si>
  <si>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</si>
  <si>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</si>
  <si>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</si>
  <si>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</si>
  <si>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</si>
  <si>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</si>
  <si>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</si>
  <si>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</si>
  <si>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</si>
  <si>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</si>
  <si>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</si>
  <si>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</si>
  <si>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</si>
  <si>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</si>
  <si>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</si>
  <si>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</si>
  <si>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</si>
  <si>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</si>
  <si>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</si>
  <si>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</si>
  <si>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</si>
  <si>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</si>
  <si>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</si>
  <si>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</si>
  <si>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</si>
  <si>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</si>
  <si>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</si>
  <si>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</si>
  <si>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NEWSPAPER /BOOKS</t>
  </si>
  <si>
    <t>V2015/110</t>
  </si>
  <si>
    <t>PGTEFT0365</t>
  </si>
  <si>
    <t>V2015/111</t>
  </si>
  <si>
    <t>PGTEFT0366</t>
  </si>
  <si>
    <t>V2015/112</t>
  </si>
  <si>
    <t>687450</t>
  </si>
  <si>
    <t>FURNITURE &amp; FITTING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</si>
  <si>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</si>
  <si>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</si>
  <si>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</si>
  <si>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</si>
  <si>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</si>
  <si>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</si>
  <si>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</si>
  <si>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</si>
  <si>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</si>
  <si>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</si>
  <si>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</si>
  <si>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</si>
  <si>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</si>
  <si>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</si>
  <si>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</si>
  <si>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</si>
  <si>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</si>
  <si>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</si>
  <si>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</si>
  <si>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</si>
  <si>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</si>
  <si>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</si>
  <si>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</si>
  <si>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</si>
  <si>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</si>
  <si>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</si>
  <si>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</si>
  <si>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</si>
  <si>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</si>
  <si>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</si>
  <si>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</si>
  <si>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</si>
  <si>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</si>
  <si>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687453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</si>
  <si>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</si>
  <si>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</si>
  <si>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</si>
  <si>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</si>
  <si>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</si>
  <si>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</si>
  <si>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</si>
  <si>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</si>
  <si>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</si>
  <si>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</si>
  <si>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</si>
  <si>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</si>
  <si>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</si>
  <si>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</si>
  <si>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</si>
  <si>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</si>
  <si>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</si>
  <si>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</si>
  <si>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</si>
  <si>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</si>
  <si>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</si>
  <si>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</si>
  <si>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</si>
  <si>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</si>
  <si>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</si>
  <si>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</si>
  <si>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</si>
  <si>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</si>
  <si>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</si>
  <si>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</si>
  <si>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</si>
  <si>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</si>
  <si>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</si>
  <si>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</si>
  <si>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</si>
  <si>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</si>
  <si>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</si>
  <si>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</si>
  <si>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</si>
  <si>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</si>
  <si>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</si>
  <si>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</si>
  <si>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</si>
  <si>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</si>
  <si>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</si>
  <si>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</si>
  <si>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</si>
  <si>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</si>
  <si>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</si>
  <si>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</si>
  <si>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</si>
  <si>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</si>
  <si>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</si>
  <si>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</si>
  <si>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</si>
  <si>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</si>
  <si>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</si>
  <si>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</si>
  <si>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</si>
  <si>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</si>
  <si>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</si>
  <si>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</si>
  <si>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</si>
  <si>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</si>
  <si>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</si>
  <si>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</si>
  <si>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</si>
  <si>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</si>
  <si>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</si>
  <si>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</si>
  <si>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</si>
  <si>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</si>
  <si>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</si>
  <si>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</si>
  <si>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</si>
  <si>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</si>
  <si>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</si>
  <si>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</si>
  <si>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</si>
  <si>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</si>
  <si>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</si>
  <si>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</si>
  <si>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</si>
  <si>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</si>
  <si>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</si>
  <si>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</si>
  <si>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</si>
  <si>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</si>
  <si>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</si>
  <si>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</si>
  <si>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</si>
  <si>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</si>
  <si>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</si>
  <si>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</si>
  <si>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</si>
  <si>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</si>
  <si>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</si>
  <si>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</si>
  <si>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Rental</t>
  </si>
  <si>
    <t>Repo</t>
  </si>
  <si>
    <t>Tel</t>
  </si>
  <si>
    <t>Tourism Promotion</t>
  </si>
  <si>
    <t>Accrual</t>
  </si>
  <si>
    <t xml:space="preserve">HERITAGE WALKABOUT </t>
  </si>
  <si>
    <t>MAP,STREET ART MAP</t>
  </si>
  <si>
    <t>Medical fees</t>
  </si>
  <si>
    <t>Hosting of events</t>
  </si>
  <si>
    <t>Tourism promotion</t>
  </si>
  <si>
    <t>Ads- Billboard</t>
  </si>
  <si>
    <t>Other creditors</t>
  </si>
  <si>
    <t>Meeting Exp</t>
  </si>
  <si>
    <t>stationery</t>
  </si>
  <si>
    <t>Furniture &amp; Fittings</t>
  </si>
  <si>
    <t>electricity</t>
  </si>
  <si>
    <t>local</t>
  </si>
  <si>
    <t>postage</t>
  </si>
  <si>
    <t>publicity - other event</t>
  </si>
  <si>
    <t>ads - outdoor</t>
  </si>
  <si>
    <t>ads- magazine</t>
  </si>
  <si>
    <t xml:space="preserve">Interest </t>
  </si>
  <si>
    <t>photocopy</t>
  </si>
  <si>
    <t>copywriting</t>
  </si>
  <si>
    <t>trainee</t>
  </si>
  <si>
    <t>salary</t>
  </si>
  <si>
    <t>allowance</t>
  </si>
  <si>
    <t xml:space="preserve">medical </t>
  </si>
  <si>
    <t>overtime</t>
  </si>
  <si>
    <t>tel</t>
  </si>
  <si>
    <t xml:space="preserve">epf </t>
  </si>
  <si>
    <t xml:space="preserve">Hot Air Balloon </t>
  </si>
  <si>
    <t>FAM Trip</t>
  </si>
  <si>
    <t>Lunch/Dinner Hosting</t>
  </si>
  <si>
    <t>Welcoming Reception</t>
  </si>
  <si>
    <t>Last Fri, Sat &amp; Sun for the montj</t>
  </si>
  <si>
    <t>Penang Anime Matsuri Summer Party</t>
  </si>
  <si>
    <t>Penang Centre of Education Tourism</t>
  </si>
  <si>
    <t>Penang Convention Exhibition Bureau</t>
  </si>
  <si>
    <t>Refund</t>
  </si>
  <si>
    <t>Date : 13/04/2015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</si>
  <si>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</si>
  <si>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</si>
  <si>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</si>
  <si>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</si>
  <si>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</si>
  <si>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</si>
  <si>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</si>
  <si>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</si>
  <si>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OR000585</t>
  </si>
  <si>
    <t>OR000586</t>
  </si>
  <si>
    <t>OR000587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</si>
  <si>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</si>
  <si>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</si>
  <si>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</si>
  <si>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</si>
  <si>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</si>
  <si>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</si>
  <si>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</si>
  <si>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</si>
  <si>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</si>
  <si>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</si>
  <si>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</si>
  <si>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</si>
  <si>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</si>
  <si>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</si>
  <si>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</si>
  <si>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</si>
  <si>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</si>
  <si>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</si>
  <si>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</si>
  <si>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</si>
  <si>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</si>
  <si>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</si>
  <si>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</si>
  <si>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</si>
  <si>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</si>
  <si>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</si>
  <si>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</si>
  <si>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</si>
  <si>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</si>
  <si>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</si>
  <si>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</si>
  <si>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</si>
  <si>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</si>
  <si>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</si>
  <si>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</si>
  <si>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</si>
  <si>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</si>
  <si>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</si>
  <si>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</si>
  <si>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</si>
  <si>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</si>
  <si>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</si>
  <si>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</si>
  <si>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</si>
  <si>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</si>
  <si>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</si>
  <si>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</si>
  <si>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</si>
  <si>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</si>
  <si>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</si>
  <si>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</si>
  <si>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</si>
  <si>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</si>
  <si>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</si>
  <si>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</si>
  <si>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</si>
  <si>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</si>
  <si>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</si>
  <si>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</si>
  <si>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</si>
  <si>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</si>
  <si>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</si>
  <si>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</si>
  <si>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</si>
  <si>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</si>
  <si>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</si>
  <si>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</si>
  <si>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</si>
  <si>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</si>
  <si>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</si>
  <si>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</si>
  <si>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</si>
  <si>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</si>
  <si>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</si>
  <si>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</si>
  <si>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</si>
  <si>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</si>
  <si>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</si>
  <si>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</si>
  <si>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</si>
  <si>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</si>
  <si>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</si>
  <si>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</si>
  <si>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</si>
  <si>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</si>
  <si>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</si>
  <si>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</si>
  <si>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</si>
  <si>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</si>
  <si>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</si>
  <si>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</si>
  <si>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</si>
  <si>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</si>
  <si>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</si>
  <si>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</si>
  <si>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</si>
  <si>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</si>
  <si>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</si>
  <si>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</si>
  <si>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</si>
  <si>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</si>
  <si>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</si>
  <si>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</si>
  <si>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</si>
  <si>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</si>
  <si>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</si>
  <si>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</si>
  <si>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</si>
  <si>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</si>
  <si>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</si>
  <si>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</si>
  <si>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</si>
  <si>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</si>
  <si>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</si>
  <si>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</si>
  <si>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</si>
  <si>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</si>
  <si>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</si>
  <si>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</si>
  <si>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</si>
  <si>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</si>
  <si>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</si>
  <si>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</si>
  <si>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</si>
  <si>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</si>
  <si>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</si>
  <si>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</si>
  <si>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</si>
  <si>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</si>
  <si>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</si>
  <si>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</si>
  <si>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</si>
  <si>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</si>
  <si>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</si>
  <si>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</si>
  <si>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</si>
  <si>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</si>
  <si>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</si>
  <si>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</si>
  <si>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</si>
  <si>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</si>
  <si>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</si>
  <si>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</si>
  <si>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</si>
  <si>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</si>
  <si>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</si>
  <si>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</si>
  <si>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</si>
  <si>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</si>
  <si>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</si>
  <si>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</si>
  <si>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</si>
  <si>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</si>
  <si>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</si>
  <si>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</si>
  <si>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</si>
  <si>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</si>
  <si>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</si>
  <si>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</si>
  <si>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</si>
  <si>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</si>
  <si>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</si>
  <si>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</si>
  <si>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</si>
  <si>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</si>
  <si>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</si>
  <si>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</si>
  <si>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</si>
  <si>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</si>
  <si>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</si>
  <si>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</si>
  <si>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</si>
  <si>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</si>
  <si>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</si>
  <si>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</si>
  <si>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</si>
  <si>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</si>
  <si>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</si>
  <si>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</si>
  <si>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</si>
  <si>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</si>
  <si>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</si>
  <si>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</si>
  <si>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</si>
  <si>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</si>
  <si>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</si>
  <si>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</si>
  <si>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</si>
  <si>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</si>
  <si>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</si>
  <si>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</si>
  <si>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</si>
  <si>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 xml:space="preserve">Other Creditors &amp; Accruals </t>
  </si>
  <si>
    <t xml:space="preserve">Cash </t>
  </si>
  <si>
    <t>Ads - Outdoor</t>
  </si>
  <si>
    <t>Photostat</t>
  </si>
  <si>
    <t>Ads - Social Media</t>
  </si>
  <si>
    <t>Ads - magazine</t>
  </si>
  <si>
    <t>DVD</t>
  </si>
  <si>
    <t>Upkeep of M/vehicle</t>
  </si>
  <si>
    <t>Insurance</t>
  </si>
  <si>
    <t>Ads - Radio</t>
  </si>
  <si>
    <t>Publicity - Other Events</t>
  </si>
  <si>
    <t>Electricity</t>
  </si>
  <si>
    <t>other creditor</t>
  </si>
  <si>
    <t>Investment</t>
  </si>
  <si>
    <t>staff uniform</t>
  </si>
  <si>
    <t>insurance</t>
  </si>
  <si>
    <t>hosting</t>
  </si>
  <si>
    <t>AIME MELBOURNE,</t>
  </si>
  <si>
    <t>ITB BERLIN TRADE SHOW,</t>
  </si>
  <si>
    <t>CLEMENT LIANG CHOW MING,</t>
  </si>
  <si>
    <t>FAM TRIP,</t>
  </si>
  <si>
    <t>H/P Claims</t>
  </si>
  <si>
    <t>Souvernis</t>
  </si>
  <si>
    <t>Souvenirs</t>
  </si>
  <si>
    <t>EPF</t>
  </si>
  <si>
    <t>SOCSP</t>
  </si>
  <si>
    <t>PCB</t>
  </si>
  <si>
    <t>Date : 09/05/2015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</si>
  <si>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</si>
  <si>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</si>
  <si>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</si>
  <si>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</si>
  <si>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</si>
  <si>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</si>
  <si>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</si>
  <si>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</si>
  <si>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</si>
  <si>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</si>
  <si>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</si>
  <si>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</si>
  <si>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</si>
  <si>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</si>
  <si>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</si>
  <si>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</si>
  <si>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</si>
  <si>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</si>
  <si>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</si>
  <si>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</si>
  <si>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</si>
  <si>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</si>
  <si>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</si>
  <si>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</si>
  <si>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</si>
  <si>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</si>
  <si>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</si>
  <si>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</si>
  <si>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</si>
  <si>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</si>
  <si>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</si>
  <si>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</si>
  <si>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</si>
  <si>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</si>
  <si>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</si>
  <si>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</si>
  <si>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</si>
  <si>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</si>
  <si>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</si>
  <si>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</si>
  <si>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</si>
  <si>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</si>
  <si>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</si>
  <si>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</si>
  <si>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</si>
  <si>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</si>
  <si>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</si>
  <si>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</si>
  <si>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</si>
  <si>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</si>
  <si>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</si>
  <si>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</si>
  <si>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</si>
  <si>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</si>
  <si>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</si>
  <si>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</si>
  <si>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</si>
  <si>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</si>
  <si>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</si>
  <si>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</si>
  <si>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</si>
  <si>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</si>
  <si>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</si>
  <si>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</si>
  <si>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</si>
  <si>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</si>
  <si>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</si>
  <si>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</si>
  <si>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</si>
  <si>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</si>
  <si>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</si>
  <si>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</si>
  <si>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</si>
  <si>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</si>
  <si>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</si>
  <si>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</si>
  <si>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</si>
  <si>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</si>
  <si>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</si>
  <si>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</si>
  <si>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</si>
  <si>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</si>
  <si>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</si>
  <si>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</si>
  <si>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</si>
  <si>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</si>
  <si>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V2015/296</t>
  </si>
  <si>
    <t>PGTEFT0505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</si>
  <si>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</si>
  <si>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</si>
  <si>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</si>
  <si>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</si>
  <si>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</si>
  <si>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</si>
  <si>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</si>
  <si>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</si>
  <si>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</si>
  <si>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</si>
  <si>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</si>
  <si>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</si>
  <si>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</si>
  <si>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</si>
  <si>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</si>
  <si>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</si>
  <si>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</si>
  <si>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</si>
  <si>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</si>
  <si>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</si>
  <si>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</si>
  <si>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</si>
  <si>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</si>
  <si>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</si>
  <si>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</si>
  <si>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</si>
  <si>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</si>
  <si>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</si>
  <si>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</si>
  <si>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</si>
  <si>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</si>
  <si>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</si>
  <si>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</si>
  <si>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</si>
  <si>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</si>
  <si>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</si>
  <si>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</si>
  <si>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</si>
  <si>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</si>
  <si>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</si>
  <si>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</si>
  <si>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</si>
  <si>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</si>
  <si>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</si>
  <si>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</si>
  <si>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</si>
  <si>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</si>
  <si>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</si>
  <si>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</si>
  <si>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</si>
  <si>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</si>
  <si>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</si>
  <si>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</si>
  <si>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</si>
  <si>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</si>
  <si>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</si>
  <si>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</si>
  <si>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</si>
  <si>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</si>
  <si>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</si>
  <si>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</si>
  <si>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</si>
  <si>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</si>
  <si>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</si>
  <si>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</si>
  <si>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</si>
  <si>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</si>
  <si>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</si>
  <si>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</si>
  <si>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</si>
  <si>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</si>
  <si>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</si>
  <si>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</si>
  <si>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</si>
  <si>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</si>
  <si>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</si>
  <si>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</si>
  <si>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</si>
  <si>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</si>
  <si>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</si>
  <si>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</si>
  <si>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</si>
  <si>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</si>
  <si>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</si>
  <si>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</si>
  <si>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</si>
  <si>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</si>
  <si>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</si>
  <si>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</si>
  <si>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</si>
  <si>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</si>
  <si>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</si>
  <si>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</si>
  <si>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</si>
  <si>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</si>
  <si>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</si>
  <si>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</si>
  <si>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</si>
  <si>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</si>
  <si>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</si>
  <si>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</si>
  <si>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</si>
  <si>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</si>
  <si>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</si>
  <si>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</si>
  <si>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</si>
  <si>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</si>
  <si>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</si>
  <si>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</si>
  <si>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</si>
  <si>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</si>
  <si>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</si>
  <si>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</si>
  <si>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</si>
  <si>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</si>
  <si>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</si>
  <si>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</si>
  <si>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</si>
  <si>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</si>
  <si>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</si>
  <si>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</si>
  <si>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</si>
  <si>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</si>
  <si>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</si>
  <si>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V2015/358</t>
  </si>
  <si>
    <t>PGTEFT0556</t>
  </si>
  <si>
    <t>V2015/359</t>
  </si>
  <si>
    <t>PGTEFT0557</t>
  </si>
  <si>
    <t>OR000590</t>
  </si>
  <si>
    <t>CASH</t>
  </si>
  <si>
    <t>OR000591</t>
  </si>
  <si>
    <t>DATIN DR KHADIJAH</t>
  </si>
  <si>
    <t>JV15/04/06</t>
  </si>
  <si>
    <t>WTIHDRAW OF STMMD ON 28/4/15</t>
  </si>
  <si>
    <t>V2015/380</t>
  </si>
  <si>
    <t>PGTEFT0577</t>
  </si>
  <si>
    <t>V2015/356</t>
  </si>
  <si>
    <t>687500</t>
  </si>
  <si>
    <t>V2015/357</t>
  </si>
  <si>
    <t>PGTEFT0555</t>
  </si>
  <si>
    <t>V2015/360</t>
  </si>
  <si>
    <t>PGTEFT0558</t>
  </si>
  <si>
    <t>V2015/361</t>
  </si>
  <si>
    <t>PGTEFT0559</t>
  </si>
  <si>
    <t>V2015/362</t>
  </si>
  <si>
    <t>PGTEFT0560</t>
  </si>
  <si>
    <t>V2015/363</t>
  </si>
  <si>
    <t>PGTEFT0561</t>
  </si>
  <si>
    <t>V2015/364</t>
  </si>
  <si>
    <t>PGTEFT0562</t>
  </si>
  <si>
    <t>FTZ TRAVEL &amp; TOURS SDN BHD</t>
  </si>
  <si>
    <t>V2015/365</t>
  </si>
  <si>
    <t>687502</t>
  </si>
  <si>
    <t>V2015/366</t>
  </si>
  <si>
    <t>PGTEFT0563</t>
  </si>
  <si>
    <t>V2015/367</t>
  </si>
  <si>
    <t>PGTEFT0564</t>
  </si>
  <si>
    <t>V2015/368</t>
  </si>
  <si>
    <t>PGTEFT0565</t>
  </si>
  <si>
    <t>V2015/369</t>
  </si>
  <si>
    <t>PGTEFT0566</t>
  </si>
  <si>
    <t>V2015/370</t>
  </si>
  <si>
    <t>PGTEFT0567</t>
  </si>
  <si>
    <t>V2015/371</t>
  </si>
  <si>
    <t>PGTEFT0568</t>
  </si>
  <si>
    <t>V2015/372</t>
  </si>
  <si>
    <t>PGTEFT0569</t>
  </si>
  <si>
    <t>V2015/373</t>
  </si>
  <si>
    <t>PGTEFT0570</t>
  </si>
  <si>
    <t>INVEST &amp; PROMOTION MISSION TO ACEH</t>
  </si>
  <si>
    <t>V2015/374</t>
  </si>
  <si>
    <t>PGTEFT0571</t>
  </si>
  <si>
    <t>V2015/375</t>
  </si>
  <si>
    <t>PGTEFT0572</t>
  </si>
  <si>
    <t>V2015/376</t>
  </si>
  <si>
    <t>PGTEFT0573</t>
  </si>
  <si>
    <t>V2015/377</t>
  </si>
  <si>
    <t>PGTEFT0574</t>
  </si>
  <si>
    <t>V2015/378</t>
  </si>
  <si>
    <t>PGTEFT0575</t>
  </si>
  <si>
    <t>V2015/379</t>
  </si>
  <si>
    <t>PGTEFT0576</t>
  </si>
  <si>
    <t>V2015/351</t>
  </si>
  <si>
    <t>CIMB - APR'15</t>
  </si>
  <si>
    <t>V2015/352</t>
  </si>
  <si>
    <t>687496</t>
  </si>
  <si>
    <t>KWSP - CONTRIBUTION APR'15</t>
  </si>
  <si>
    <t>V2015/353</t>
  </si>
  <si>
    <t>687497</t>
  </si>
  <si>
    <t>SOCSO - CONTRIBUTION APR'15</t>
  </si>
  <si>
    <t>V2015/354</t>
  </si>
  <si>
    <t>687498</t>
  </si>
  <si>
    <t>PCB - CONTRIBUTION APR'15</t>
  </si>
  <si>
    <t>OR000592</t>
  </si>
  <si>
    <t>CIMB172916</t>
  </si>
  <si>
    <t>IJM LAND BERHAD</t>
  </si>
  <si>
    <t>JV15/04/08</t>
  </si>
  <si>
    <t>BEING BANK CHARGES FOR THE MONTH</t>
  </si>
  <si>
    <t>OF APR'15</t>
  </si>
  <si>
    <t>JV15/04/09</t>
  </si>
  <si>
    <t>BEING GST ON BANK CHARGES FOR THE MONTH</t>
  </si>
  <si>
    <t>JV15/04/10</t>
  </si>
  <si>
    <t>BEING WITHDRAW OF STMMD ON 30/4/15</t>
  </si>
  <si>
    <t>TACTICAL CAMPAIGN-AUSTRALIA</t>
  </si>
  <si>
    <t>Ads-Outdoor</t>
  </si>
  <si>
    <t>Gain/Loss ER</t>
  </si>
  <si>
    <t>HOT AIR BALLON FIESTA,</t>
  </si>
  <si>
    <t>HERITAGE WALKABOUT</t>
  </si>
  <si>
    <t>Medical Fees</t>
  </si>
  <si>
    <t>Postage</t>
  </si>
  <si>
    <t>Hosting of eventws</t>
  </si>
  <si>
    <t xml:space="preserve">Bank Charges  </t>
  </si>
  <si>
    <t>Souvernirs</t>
  </si>
  <si>
    <t>Accounting</t>
  </si>
  <si>
    <t>Website</t>
  </si>
  <si>
    <t>Tactical</t>
  </si>
  <si>
    <t>Upkeep</t>
  </si>
  <si>
    <t>Ads-Billboard</t>
  </si>
  <si>
    <t>Ads-Radio</t>
  </si>
  <si>
    <t>computers</t>
  </si>
  <si>
    <t>copy writing</t>
  </si>
  <si>
    <t>Banners</t>
  </si>
  <si>
    <t>STMMD</t>
  </si>
  <si>
    <t>Electrical</t>
  </si>
  <si>
    <t>photo/video archiving</t>
  </si>
  <si>
    <t>secretarial fee</t>
  </si>
  <si>
    <t>other debtors</t>
  </si>
  <si>
    <t>video production</t>
  </si>
  <si>
    <t>medical</t>
  </si>
  <si>
    <t>Date : 09/06/2015</t>
  </si>
  <si>
    <t>V2015/381</t>
  </si>
  <si>
    <t>687501</t>
  </si>
  <si>
    <t>V2015/382</t>
  </si>
  <si>
    <t>V2015/383</t>
  </si>
  <si>
    <t>PGTEFT0578</t>
  </si>
  <si>
    <t>JV15/05/02</t>
  </si>
  <si>
    <t>BEING CASH DEPOSIT TO CIMB A/C ON 5/5/15</t>
  </si>
  <si>
    <t>V2015/400</t>
  </si>
  <si>
    <t>V2015/385</t>
  </si>
  <si>
    <t>PGTEFT0579</t>
  </si>
  <si>
    <t>V2015/386</t>
  </si>
  <si>
    <t>687504</t>
  </si>
  <si>
    <t>V2015/387</t>
  </si>
  <si>
    <t>PGTEFT0580</t>
  </si>
  <si>
    <t>V2015/388</t>
  </si>
  <si>
    <t>PGTEFT0581</t>
  </si>
  <si>
    <t>V2015/389</t>
  </si>
  <si>
    <t>PGTEFT0582</t>
  </si>
  <si>
    <t>V2015/390</t>
  </si>
  <si>
    <t>PGTEFT0583</t>
  </si>
  <si>
    <t>V2015/391</t>
  </si>
  <si>
    <t>PGTEFT0584</t>
  </si>
  <si>
    <t>V2015/392</t>
  </si>
  <si>
    <t>PGTEFT0585</t>
  </si>
  <si>
    <t>TACTICAL CAMPAIGN - AUSTRALIA</t>
  </si>
  <si>
    <t>V2015/393</t>
  </si>
  <si>
    <t>PGTEFT0586</t>
  </si>
  <si>
    <t>V2015/394</t>
  </si>
  <si>
    <t>PGTEFT0587</t>
  </si>
  <si>
    <t>V2015/395</t>
  </si>
  <si>
    <t>PGTEFT0588</t>
  </si>
  <si>
    <t>V2015/396</t>
  </si>
  <si>
    <t>PGTEFT0589</t>
  </si>
  <si>
    <t>OR00593</t>
  </si>
  <si>
    <t>TONG YAN TRAVEL &amp; TOURS SDN BHD</t>
  </si>
  <si>
    <t>INV0033/2014/OCY/MICH</t>
  </si>
  <si>
    <t>V2015/398</t>
  </si>
  <si>
    <t>V2015/401</t>
  </si>
  <si>
    <t>V2015/402</t>
  </si>
  <si>
    <t>PGTEFT0590</t>
  </si>
  <si>
    <t>SHANGHAI YUE OPERA</t>
  </si>
  <si>
    <t>JV15/05/03</t>
  </si>
  <si>
    <t>BEING CASH DEPOSIT TO CIMB A/C ON 19/5/5</t>
  </si>
  <si>
    <t>V2015/403</t>
  </si>
  <si>
    <t>687507</t>
  </si>
  <si>
    <t>OR00594</t>
  </si>
  <si>
    <t>M150752001</t>
  </si>
  <si>
    <t>V2015/397</t>
  </si>
  <si>
    <t>687505</t>
  </si>
  <si>
    <t>V2015/399</t>
  </si>
  <si>
    <t>687506</t>
  </si>
  <si>
    <t>V2015/452</t>
  </si>
  <si>
    <t>HK MEDIA CAMPAIGN</t>
  </si>
  <si>
    <t>V2015/408</t>
  </si>
  <si>
    <t>PGTEFT0591</t>
  </si>
  <si>
    <t>V2015/409</t>
  </si>
  <si>
    <t>PGTEFT0592</t>
  </si>
  <si>
    <t>V2015/410</t>
  </si>
  <si>
    <t>PGTEFT0593</t>
  </si>
  <si>
    <t>V2015/411</t>
  </si>
  <si>
    <t>PGTEFT0594</t>
  </si>
  <si>
    <t>V2015/412</t>
  </si>
  <si>
    <t>687511</t>
  </si>
  <si>
    <t>V2015/413</t>
  </si>
  <si>
    <t>PGTEFT0595</t>
  </si>
  <si>
    <t>V2015/414</t>
  </si>
  <si>
    <t>PGTEFT0596</t>
  </si>
  <si>
    <t>V2015/415</t>
  </si>
  <si>
    <t>PGTEFT0597</t>
  </si>
  <si>
    <t>V2015/417</t>
  </si>
  <si>
    <t>PGTEFT0599</t>
  </si>
  <si>
    <t>V2015/418</t>
  </si>
  <si>
    <t>PGTEFT0600</t>
  </si>
  <si>
    <t>V2015/420</t>
  </si>
  <si>
    <t>PGTEFT0602</t>
  </si>
  <si>
    <t>V2015/421</t>
  </si>
  <si>
    <t>PGTEFT0603</t>
  </si>
  <si>
    <t>KOLEKSI WASAYANG</t>
  </si>
  <si>
    <t>V2015/422</t>
  </si>
  <si>
    <t>PGTEFT0604</t>
  </si>
  <si>
    <t>V2015/423</t>
  </si>
  <si>
    <t>PGTEFT0605</t>
  </si>
  <si>
    <t>V2015/424</t>
  </si>
  <si>
    <t>PGTEFT0606</t>
  </si>
  <si>
    <t>ARABIAN TRAVEL MART,DUBAI</t>
  </si>
  <si>
    <t>V2015/425</t>
  </si>
  <si>
    <t>PGTEFT0607</t>
  </si>
  <si>
    <t>TACTICAL CAMPAIGN - SINGAPORE</t>
  </si>
  <si>
    <t>V2015/426</t>
  </si>
  <si>
    <t>PGTEFT0608</t>
  </si>
  <si>
    <t>V2015/427</t>
  </si>
  <si>
    <t>687516</t>
  </si>
  <si>
    <t>V2015/428</t>
  </si>
  <si>
    <t>687513</t>
  </si>
  <si>
    <t>V2015/429</t>
  </si>
  <si>
    <t>687514</t>
  </si>
  <si>
    <t>V2015/430</t>
  </si>
  <si>
    <t>PGTEFT0609</t>
  </si>
  <si>
    <t>V2015/431</t>
  </si>
  <si>
    <t>687515</t>
  </si>
  <si>
    <t>V2015/432</t>
  </si>
  <si>
    <t>PGTEFT0610</t>
  </si>
  <si>
    <t>V2015/433</t>
  </si>
  <si>
    <t>PGTEFT0611</t>
  </si>
  <si>
    <t>V2015/434</t>
  </si>
  <si>
    <t>PGTEFT0612</t>
  </si>
  <si>
    <t>V2015/435</t>
  </si>
  <si>
    <t>PGTEFT0613</t>
  </si>
  <si>
    <t>V2015/436</t>
  </si>
  <si>
    <t>PGTEFT0614</t>
  </si>
  <si>
    <t>V2015/437</t>
  </si>
  <si>
    <t>PGTEFT0615</t>
  </si>
  <si>
    <t>V2015/438</t>
  </si>
  <si>
    <t>PGTEFT0616</t>
  </si>
  <si>
    <t>V2015/439</t>
  </si>
  <si>
    <t>PGTEFT0617</t>
  </si>
  <si>
    <t>V2015/440</t>
  </si>
  <si>
    <t>PGTEFT0618</t>
  </si>
  <si>
    <t>PRINTING OF PUBLIACTION/BROCHURES</t>
  </si>
  <si>
    <t>V2015/441</t>
  </si>
  <si>
    <t>PGTEFT0619</t>
  </si>
  <si>
    <t>V2015/442</t>
  </si>
  <si>
    <t>PGTEFT0620</t>
  </si>
  <si>
    <t>V2015/443</t>
  </si>
  <si>
    <t>PGTEFT0621</t>
  </si>
  <si>
    <t>HERITAGE WALK &amp; TOUR/SUNDAY EVENT</t>
  </si>
  <si>
    <t>V2015/444</t>
  </si>
  <si>
    <t>PGTEFT0622</t>
  </si>
  <si>
    <t>V2015/445</t>
  </si>
  <si>
    <t>PGTEFT0623</t>
  </si>
  <si>
    <t>V2015/446</t>
  </si>
  <si>
    <t>PGTEFT0624</t>
  </si>
  <si>
    <t>V2015/447</t>
  </si>
  <si>
    <t>PGTEFT0625</t>
  </si>
  <si>
    <t>V2015/448</t>
  </si>
  <si>
    <t>PGTEFT0626</t>
  </si>
  <si>
    <t>V2015/449</t>
  </si>
  <si>
    <t>PGTEFT0627</t>
  </si>
  <si>
    <t>V2015/450</t>
  </si>
  <si>
    <t>PGTEFT0628</t>
  </si>
  <si>
    <t>YEAP PENG HOE</t>
  </si>
  <si>
    <t>V2015/451</t>
  </si>
  <si>
    <t>PGTEFT0629</t>
  </si>
  <si>
    <t>OR00595</t>
  </si>
  <si>
    <t>V2015/416</t>
  </si>
  <si>
    <t>PGTEFT0598</t>
  </si>
  <si>
    <t>V2015/419</t>
  </si>
  <si>
    <t>PGTEFT0601</t>
  </si>
  <si>
    <t>V2015/404</t>
  </si>
  <si>
    <t>CIMB - MAY'15</t>
  </si>
  <si>
    <t>V2015/405</t>
  </si>
  <si>
    <t>687508</t>
  </si>
  <si>
    <t>KWSP - CONTRIBUTION MAY'15</t>
  </si>
  <si>
    <t>V2015/406</t>
  </si>
  <si>
    <t>687509</t>
  </si>
  <si>
    <t>SOCSO - CONTRIBUTION MAY'15</t>
  </si>
  <si>
    <t>V2015/407</t>
  </si>
  <si>
    <t>687510</t>
  </si>
  <si>
    <t>PCB - CONTRIBUTION MAY'15</t>
  </si>
  <si>
    <t>JV15/05/05</t>
  </si>
  <si>
    <t>BEING BANK CHARGES FOR MAY'15</t>
  </si>
  <si>
    <t>JV15/05/06</t>
  </si>
  <si>
    <t>BEING GST ON BANK CHARGES FOR MAY'15</t>
  </si>
  <si>
    <t>tactical - aus</t>
  </si>
  <si>
    <t>ads- billboard</t>
  </si>
  <si>
    <t>debtors</t>
  </si>
  <si>
    <t>fund</t>
  </si>
  <si>
    <t>Tourism media campaign</t>
  </si>
  <si>
    <t>local travel</t>
  </si>
  <si>
    <t>other creditors</t>
  </si>
  <si>
    <t>tactical - taiwan</t>
  </si>
  <si>
    <t>accounting fee</t>
  </si>
  <si>
    <t>Photostating</t>
  </si>
  <si>
    <t>upkeeo of m/vechicle</t>
  </si>
  <si>
    <t>tactical - sin</t>
  </si>
  <si>
    <t>ads- radio</t>
  </si>
  <si>
    <t>ads - mag</t>
  </si>
  <si>
    <t>banners</t>
  </si>
  <si>
    <t>office upkeep</t>
  </si>
  <si>
    <t xml:space="preserve">printing </t>
  </si>
  <si>
    <t>Newspaper/books</t>
  </si>
  <si>
    <t>refreshment/food</t>
  </si>
  <si>
    <t>T.promotion</t>
  </si>
  <si>
    <t>Medical</t>
  </si>
  <si>
    <t>newspaper</t>
  </si>
  <si>
    <t>refreshment</t>
  </si>
  <si>
    <t>Date : 09/07/2015</t>
  </si>
  <si>
    <t>V2015/453</t>
  </si>
  <si>
    <t>687517</t>
  </si>
  <si>
    <t>V2015/454</t>
  </si>
  <si>
    <t>PGTEFT0630</t>
  </si>
  <si>
    <t>V2015/456</t>
  </si>
  <si>
    <t>JV15/06/02</t>
  </si>
  <si>
    <t>BEING CHQ CANCELLATION DUE TO PENDING</t>
  </si>
  <si>
    <t>CONFIRMATION FROM ISSUER</t>
  </si>
  <si>
    <t>JV15/06/03</t>
  </si>
  <si>
    <t>BEING PLACEMENT OF STMMD IN CIMB BANK</t>
  </si>
  <si>
    <t>ON 5/6/2015</t>
  </si>
  <si>
    <t>V2015/457</t>
  </si>
  <si>
    <t>PGTEFT0631</t>
  </si>
  <si>
    <t>V2015/458</t>
  </si>
  <si>
    <t>PGTEFT0632</t>
  </si>
  <si>
    <t>V2015/460</t>
  </si>
  <si>
    <t>PGTEFT0634</t>
  </si>
  <si>
    <t>V2015/461</t>
  </si>
  <si>
    <t>PGTEFT0635</t>
  </si>
  <si>
    <t>V2015/462</t>
  </si>
  <si>
    <t>PGTEFT0636</t>
  </si>
  <si>
    <t>V2015/463</t>
  </si>
  <si>
    <t>PGTEFT0637</t>
  </si>
  <si>
    <t>V2015/464</t>
  </si>
  <si>
    <t>PGTEFT0638</t>
  </si>
  <si>
    <t>V2015/465</t>
  </si>
  <si>
    <t>PGTEFT0639</t>
  </si>
  <si>
    <t>V2015/466</t>
  </si>
  <si>
    <t>PGTEFT0640</t>
  </si>
  <si>
    <t>V2015/467</t>
  </si>
  <si>
    <t>PGTEFT0641</t>
  </si>
  <si>
    <t>V2015/468</t>
  </si>
  <si>
    <t>PGTEFT0642</t>
  </si>
  <si>
    <t>V2015/469</t>
  </si>
  <si>
    <t>PGTEFT0643</t>
  </si>
  <si>
    <t>V2015/470</t>
  </si>
  <si>
    <t>PGTEFT0644</t>
  </si>
  <si>
    <t>V2015/471</t>
  </si>
  <si>
    <t>PGTEFT0645</t>
  </si>
  <si>
    <t>V2015/472</t>
  </si>
  <si>
    <t>PGTEFT0646</t>
  </si>
  <si>
    <t>V2015/473</t>
  </si>
  <si>
    <t>PGTEFT0647</t>
  </si>
  <si>
    <t>V2015/474</t>
  </si>
  <si>
    <t>687518</t>
  </si>
  <si>
    <t>V2015/475</t>
  </si>
  <si>
    <t>687519</t>
  </si>
  <si>
    <t>OR00596</t>
  </si>
  <si>
    <t>CIMB047040</t>
  </si>
  <si>
    <t>E&amp;O GROUP OF HOTELS</t>
  </si>
  <si>
    <t>V2015/476</t>
  </si>
  <si>
    <t>687520</t>
  </si>
  <si>
    <t>V2015/477</t>
  </si>
  <si>
    <t>687521</t>
  </si>
  <si>
    <t>V2015/478</t>
  </si>
  <si>
    <t>PGTEFT0648</t>
  </si>
  <si>
    <t>PROFESSIONAL FEE</t>
  </si>
  <si>
    <t>V2015/479</t>
  </si>
  <si>
    <t>PGTEFT0649</t>
  </si>
  <si>
    <t>V2015/480</t>
  </si>
  <si>
    <t>PGTEFT0650</t>
  </si>
  <si>
    <t>V2015/481</t>
  </si>
  <si>
    <t>PGTEFT0651</t>
  </si>
  <si>
    <t>V2015/482</t>
  </si>
  <si>
    <t>PGTEFT0652</t>
  </si>
  <si>
    <t>V2015/483</t>
  </si>
  <si>
    <t>PGTEFT0653</t>
  </si>
  <si>
    <t>V2015/484</t>
  </si>
  <si>
    <t>PGTEFT0654</t>
  </si>
  <si>
    <t>V2015/486</t>
  </si>
  <si>
    <t>V2015/487</t>
  </si>
  <si>
    <t>V2015/490</t>
  </si>
  <si>
    <t>PGTEFT0656</t>
  </si>
  <si>
    <t>INCENTIVE FOR MICE GROUP</t>
  </si>
  <si>
    <t>V2015/489</t>
  </si>
  <si>
    <t>HK MEDIA CAMPAIGN LAUNCH &amp; SALES MISSION</t>
  </si>
  <si>
    <t>JV15/06/05</t>
  </si>
  <si>
    <t>BEING REFUND OF BANK GUARANTEE</t>
  </si>
  <si>
    <t>V2015/485</t>
  </si>
  <si>
    <t>687522</t>
  </si>
  <si>
    <t>V2015/491</t>
  </si>
  <si>
    <t>PGTEFT0657</t>
  </si>
  <si>
    <t>V2015/492</t>
  </si>
  <si>
    <t>PGTEFT0658</t>
  </si>
  <si>
    <t>V2015/493</t>
  </si>
  <si>
    <t>PGTEFT0659</t>
  </si>
  <si>
    <t>V2015/494</t>
  </si>
  <si>
    <t>PGTEFT0660</t>
  </si>
  <si>
    <t>V2015/495</t>
  </si>
  <si>
    <t>PGTEFT0661</t>
  </si>
  <si>
    <t>OR00597</t>
  </si>
  <si>
    <t>FEDERATION OF MALAYSIA MANUFACTURES</t>
  </si>
  <si>
    <t>JV15/06/06</t>
  </si>
  <si>
    <t>BEING WITHDRAW OF STMMD ON 23/6/15</t>
  </si>
  <si>
    <t>V2015/488</t>
  </si>
  <si>
    <t>PGTEFT0655</t>
  </si>
  <si>
    <t>V2015/500</t>
  </si>
  <si>
    <t>687526</t>
  </si>
  <si>
    <t>V2015/501</t>
  </si>
  <si>
    <t>PGTEFT0662</t>
  </si>
  <si>
    <t>V2015/502</t>
  </si>
  <si>
    <t>PGTEFT0663</t>
  </si>
  <si>
    <t>V2015/503</t>
  </si>
  <si>
    <t>PGTEFT0664</t>
  </si>
  <si>
    <t>V2015/504</t>
  </si>
  <si>
    <t>PGTEFT0665</t>
  </si>
  <si>
    <t>V2015/506</t>
  </si>
  <si>
    <t>PGTEFT0667</t>
  </si>
  <si>
    <t>V2015/508</t>
  </si>
  <si>
    <t>PGTEFT0669</t>
  </si>
  <si>
    <t>V2015/509</t>
  </si>
  <si>
    <t>PGTEFT0670</t>
  </si>
  <si>
    <t>V2015/510</t>
  </si>
  <si>
    <t>PGTEFT0671</t>
  </si>
  <si>
    <t>V2015/511</t>
  </si>
  <si>
    <t>PGTEFT0672</t>
  </si>
  <si>
    <t>V2015/512</t>
  </si>
  <si>
    <t>PGTEFT0673</t>
  </si>
  <si>
    <t>V2015/513</t>
  </si>
  <si>
    <t>PGTEFT0674</t>
  </si>
  <si>
    <t>TELEKOM/EMAILS/FAX</t>
  </si>
  <si>
    <t>V2015/514</t>
  </si>
  <si>
    <t>PGTEFT0675</t>
  </si>
  <si>
    <t>V2015/515</t>
  </si>
  <si>
    <t>PGTEFT0676</t>
  </si>
  <si>
    <t>V2015/516</t>
  </si>
  <si>
    <t>PGTEFT0677</t>
  </si>
  <si>
    <t>V2015/517</t>
  </si>
  <si>
    <t>PGTEFT0678</t>
  </si>
  <si>
    <t>V2015/518</t>
  </si>
  <si>
    <t>PGTEFT0679</t>
  </si>
  <si>
    <t>V2015/519</t>
  </si>
  <si>
    <t>PGTEFT0680</t>
  </si>
  <si>
    <t>V2015/520</t>
  </si>
  <si>
    <t>PGTEFT0681</t>
  </si>
  <si>
    <t>V2015/521</t>
  </si>
  <si>
    <t>PGTEFT0682</t>
  </si>
  <si>
    <t>V2015/523</t>
  </si>
  <si>
    <t>PGTEFT0684</t>
  </si>
  <si>
    <t>ADVERTISEMENT - BILLBOARD/BUS WRAP/CUBE</t>
  </si>
  <si>
    <t>V2015/526</t>
  </si>
  <si>
    <t>PGTEFT0683</t>
  </si>
  <si>
    <t>V2015/507</t>
  </si>
  <si>
    <t>PGTEFT0668</t>
  </si>
  <si>
    <t>V2015/505</t>
  </si>
  <si>
    <t>PGTEFT0666</t>
  </si>
  <si>
    <t>PHOTOSTATING &amp; OTHER/PHOTOGRAPHY</t>
  </si>
  <si>
    <t>V2015/522</t>
  </si>
  <si>
    <t>687529</t>
  </si>
  <si>
    <t>TOURISM SURVEY</t>
  </si>
  <si>
    <t>V2015/524</t>
  </si>
  <si>
    <t>687527</t>
  </si>
  <si>
    <t>HANA TOUR FAIR KOREA</t>
  </si>
  <si>
    <t>V2015/525</t>
  </si>
  <si>
    <t>687528</t>
  </si>
  <si>
    <t>TACTICAL CAMPAIGN - HONG KONG</t>
  </si>
  <si>
    <t>MARKING G'TOWN BROCHURE,KOREAN BROCHURE</t>
  </si>
  <si>
    <t>V2015/496</t>
  </si>
  <si>
    <t>CIMB - JUNE'15</t>
  </si>
  <si>
    <t>V2015/497</t>
  </si>
  <si>
    <t>687523</t>
  </si>
  <si>
    <t>KWSP - CONTRIBUTION JUNE'15</t>
  </si>
  <si>
    <t>V2015/498</t>
  </si>
  <si>
    <t>687524</t>
  </si>
  <si>
    <t>SOCSO - CONTRIBUTION JUNE'15</t>
  </si>
  <si>
    <t>V2015/499</t>
  </si>
  <si>
    <t>687525</t>
  </si>
  <si>
    <t>PCB - CONTRIBUTION JUNE'15</t>
  </si>
  <si>
    <t>JV15/06/08</t>
  </si>
  <si>
    <t>JUNE'15</t>
  </si>
  <si>
    <t>JV15/06/09</t>
  </si>
  <si>
    <t>JV15/06/11</t>
  </si>
  <si>
    <t>BEING WITHDRAW OF STMMD ON 30/6/15</t>
  </si>
  <si>
    <t>HERIATEGE WALKABOUT MAP,</t>
  </si>
  <si>
    <t>ADV-BILLBOARD/BU</t>
  </si>
  <si>
    <t>,PG ANIME MAT</t>
  </si>
  <si>
    <t>MY PG,MY PERANAKAN BROCHURE</t>
  </si>
  <si>
    <t>Ads - mag</t>
  </si>
  <si>
    <t>Photo/Video</t>
  </si>
  <si>
    <t>Other Creditors</t>
  </si>
  <si>
    <t>Ads - Billboard</t>
  </si>
  <si>
    <t>Professional fee</t>
  </si>
  <si>
    <t>Tactical campaign</t>
  </si>
  <si>
    <t>Deposits</t>
  </si>
  <si>
    <t>souvenirs</t>
  </si>
  <si>
    <t>uniform</t>
  </si>
  <si>
    <t>photostat</t>
  </si>
  <si>
    <t>tourism survey</t>
  </si>
  <si>
    <t>overtiem</t>
  </si>
  <si>
    <t>Socso</t>
  </si>
  <si>
    <t>Interest</t>
  </si>
  <si>
    <t>Date : 11/08/2015</t>
  </si>
  <si>
    <t>V2015/527</t>
  </si>
  <si>
    <t>687530</t>
  </si>
  <si>
    <t>V2015/529</t>
  </si>
  <si>
    <t>PGTEFT0685</t>
  </si>
  <si>
    <t>V2015/530</t>
  </si>
  <si>
    <t>PGTEFT0686</t>
  </si>
  <si>
    <t>KOREAN BROCHURE</t>
  </si>
  <si>
    <t>OR000598</t>
  </si>
  <si>
    <t>QUANTUM OF THE SEAS</t>
  </si>
  <si>
    <t>V2015/532</t>
  </si>
  <si>
    <t>PGTEFT0687</t>
  </si>
  <si>
    <t>V2015/533</t>
  </si>
  <si>
    <t>PGTEFT0688</t>
  </si>
  <si>
    <t>V2015/534</t>
  </si>
  <si>
    <t>PGTEFT0689</t>
  </si>
  <si>
    <t>JUSTICE LEAGUE RUN PG</t>
  </si>
  <si>
    <t>V2015/535</t>
  </si>
  <si>
    <t>PGTEFT0690</t>
  </si>
  <si>
    <t>V2015/536</t>
  </si>
  <si>
    <t>PGTEFT0691</t>
  </si>
  <si>
    <t>V2015/537</t>
  </si>
  <si>
    <t>PGTEFT0692</t>
  </si>
  <si>
    <t>V2015/538</t>
  </si>
  <si>
    <t>PGTEFT0693</t>
  </si>
  <si>
    <t>V2015/528</t>
  </si>
  <si>
    <t>OR00599</t>
  </si>
  <si>
    <t>UON411944</t>
  </si>
  <si>
    <t>PENANG HEALTH ASSOCIATION</t>
  </si>
  <si>
    <t>V2015/531</t>
  </si>
  <si>
    <t>CIMB - JULY'15</t>
  </si>
  <si>
    <t>V2015/539</t>
  </si>
  <si>
    <t>PGTEFT0694</t>
  </si>
  <si>
    <t>V2015/540</t>
  </si>
  <si>
    <t>PGTEFT0695</t>
  </si>
  <si>
    <t>V2015/541</t>
  </si>
  <si>
    <t>687531</t>
  </si>
  <si>
    <t>V2015/542</t>
  </si>
  <si>
    <t>687532</t>
  </si>
  <si>
    <t>OR00600</t>
  </si>
  <si>
    <t>V2015/543</t>
  </si>
  <si>
    <t>687533</t>
  </si>
  <si>
    <t>OR00601</t>
  </si>
  <si>
    <t>MISCELLANEOUS INCOME</t>
  </si>
  <si>
    <t>OR00602</t>
  </si>
  <si>
    <t>MBB780173</t>
  </si>
  <si>
    <t>GLOW PENANG</t>
  </si>
  <si>
    <t>JV15/07/02</t>
  </si>
  <si>
    <t>V2015/544</t>
  </si>
  <si>
    <t>PGTEFT0696</t>
  </si>
  <si>
    <t>V2015/545</t>
  </si>
  <si>
    <t>PGTEFT0697</t>
  </si>
  <si>
    <t>V2015/546</t>
  </si>
  <si>
    <t>PGTEFT0698</t>
  </si>
  <si>
    <t>V2015/547</t>
  </si>
  <si>
    <t>PGTEFT0699</t>
  </si>
  <si>
    <t>V2015/548</t>
  </si>
  <si>
    <t>PGTEFT0700</t>
  </si>
  <si>
    <t>V2015/549</t>
  </si>
  <si>
    <t>PGTEFT0701</t>
  </si>
  <si>
    <t>V2015/550</t>
  </si>
  <si>
    <t>PGTEFT0703</t>
  </si>
  <si>
    <t>V2015/550A</t>
  </si>
  <si>
    <t>V2015/551</t>
  </si>
  <si>
    <t>PGTEFT0704</t>
  </si>
  <si>
    <t>V2015/552</t>
  </si>
  <si>
    <t>PGTEFT0705</t>
  </si>
  <si>
    <t>V2015/553</t>
  </si>
  <si>
    <t>PGTEFT0706</t>
  </si>
  <si>
    <t>V2015/554</t>
  </si>
  <si>
    <t>687537</t>
  </si>
  <si>
    <t>V2015/555</t>
  </si>
  <si>
    <t>PGTEFT0708</t>
  </si>
  <si>
    <t>V2015/556</t>
  </si>
  <si>
    <t>PGTEFT0709</t>
  </si>
  <si>
    <t>V2015/559</t>
  </si>
  <si>
    <t>PGTEFT0712</t>
  </si>
  <si>
    <t>REFRESHMENT / FOOD</t>
  </si>
  <si>
    <t>V2015/560</t>
  </si>
  <si>
    <t>PGTEFT0713</t>
  </si>
  <si>
    <t>V2015/562</t>
  </si>
  <si>
    <t>PGTEFT0715</t>
  </si>
  <si>
    <t>V2015/563</t>
  </si>
  <si>
    <t>PGTEFT0716</t>
  </si>
  <si>
    <t>V2015/564</t>
  </si>
  <si>
    <t>PGTEFT0717</t>
  </si>
  <si>
    <t>V2015/565</t>
  </si>
  <si>
    <t>PGTEFT0718</t>
  </si>
  <si>
    <t>V2015/566</t>
  </si>
  <si>
    <t>PGTEFT0719</t>
  </si>
  <si>
    <t>V2015/567</t>
  </si>
  <si>
    <t>PGTEFT0720</t>
  </si>
  <si>
    <t>V2015/568</t>
  </si>
  <si>
    <t>PGTEFT0721</t>
  </si>
  <si>
    <t>V2015/569</t>
  </si>
  <si>
    <t>PGTEFT0722</t>
  </si>
  <si>
    <t>V2015/570</t>
  </si>
  <si>
    <t>PGTEFT0723</t>
  </si>
  <si>
    <t>V2015/571</t>
  </si>
  <si>
    <t>PGTEFT0724</t>
  </si>
  <si>
    <t>V2015/572</t>
  </si>
  <si>
    <t>PGTEFT0725</t>
  </si>
  <si>
    <t>V2015/573</t>
  </si>
  <si>
    <t>PGTEFT0726</t>
  </si>
  <si>
    <t>BANNER/STREMERS &amp; ARTWORK</t>
  </si>
  <si>
    <t>V2015/574</t>
  </si>
  <si>
    <t>PGTEFT0727</t>
  </si>
  <si>
    <t>V2015/575</t>
  </si>
  <si>
    <t>PGTEFT0728</t>
  </si>
  <si>
    <t>V2015/576</t>
  </si>
  <si>
    <t>PGTEFT0729</t>
  </si>
  <si>
    <t>V2015/577</t>
  </si>
  <si>
    <t>PGTEFT0730</t>
  </si>
  <si>
    <t>NEWSPAPER/BOOKS</t>
  </si>
  <si>
    <t>V2015/578</t>
  </si>
  <si>
    <t>PGTEFT0731</t>
  </si>
  <si>
    <t>V2015/579</t>
  </si>
  <si>
    <t>PGTEFT0732</t>
  </si>
  <si>
    <t>V2015/580</t>
  </si>
  <si>
    <t>PGTEFT0733</t>
  </si>
  <si>
    <t>V2015/581</t>
  </si>
  <si>
    <t>PGTEFT0734</t>
  </si>
  <si>
    <t>V2015/582</t>
  </si>
  <si>
    <t>PGTEFT0735</t>
  </si>
  <si>
    <t>V2015/583</t>
  </si>
  <si>
    <t>PGTEFT0736</t>
  </si>
  <si>
    <t>TACTITAL CAMPAIGN - KOREA</t>
  </si>
  <si>
    <t>V2015/584</t>
  </si>
  <si>
    <t>PGTEFT0737</t>
  </si>
  <si>
    <t>V2015/585</t>
  </si>
  <si>
    <t>PGTEFT0738</t>
  </si>
  <si>
    <t>V2015/586</t>
  </si>
  <si>
    <t>PGTEFT0739</t>
  </si>
  <si>
    <t>V2015/587</t>
  </si>
  <si>
    <t>PGTEFT0740</t>
  </si>
  <si>
    <t>V2015/588</t>
  </si>
  <si>
    <t>PGTEFT0741</t>
  </si>
  <si>
    <t>V2015/590</t>
  </si>
  <si>
    <t>PGTEFT0743</t>
  </si>
  <si>
    <t>V2015/591</t>
  </si>
  <si>
    <t>PGTEFT0744</t>
  </si>
  <si>
    <t>V2015/595</t>
  </si>
  <si>
    <t>PGTEFT0747</t>
  </si>
  <si>
    <t>V2015/598</t>
  </si>
  <si>
    <t>687538</t>
  </si>
  <si>
    <t>CTWHI HERITAGE MAP</t>
  </si>
  <si>
    <t>V2015/599</t>
  </si>
  <si>
    <t>687539</t>
  </si>
  <si>
    <t>V2015/600</t>
  </si>
  <si>
    <t>687540</t>
  </si>
  <si>
    <t>V2015/601</t>
  </si>
  <si>
    <t>687541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</si>
  <si>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</si>
  <si>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</si>
  <si>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</si>
  <si>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</si>
  <si>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</si>
  <si>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</si>
  <si>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</si>
  <si>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</si>
  <si>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SINGAPORE MEDIA CAMPAIGN</t>
  </si>
  <si>
    <t>V2015/606</t>
  </si>
  <si>
    <t>687546</t>
  </si>
  <si>
    <t>V2015/607</t>
  </si>
  <si>
    <t>PGTEFT0751</t>
  </si>
  <si>
    <t>V2015/589</t>
  </si>
  <si>
    <t>PGTEFT0742</t>
  </si>
  <si>
    <t>V2015/592</t>
  </si>
  <si>
    <t>PGTEFT0745</t>
  </si>
  <si>
    <t>V2015/593</t>
  </si>
  <si>
    <t>PGTEFT0746</t>
  </si>
  <si>
    <t>PGTEFT0748</t>
  </si>
  <si>
    <t>V2015/596</t>
  </si>
  <si>
    <t>PGTEFT0749</t>
  </si>
  <si>
    <t>V2015/597</t>
  </si>
  <si>
    <t>PGTEFT0750</t>
  </si>
  <si>
    <t>OR00603</t>
  </si>
  <si>
    <t>MBB539345</t>
  </si>
  <si>
    <t>GOLDEN SANDS RESORTS</t>
  </si>
  <si>
    <t>V2015/618</t>
  </si>
  <si>
    <t>PGTEFT0757</t>
  </si>
  <si>
    <t>V2015/619</t>
  </si>
  <si>
    <t>PGTEFT0758</t>
  </si>
  <si>
    <t>V2015/620</t>
  </si>
  <si>
    <t>PGTEFT0759</t>
  </si>
  <si>
    <t>V2015/621</t>
  </si>
  <si>
    <t>687549</t>
  </si>
  <si>
    <t>JV15/07/03</t>
  </si>
  <si>
    <t>OR00604</t>
  </si>
  <si>
    <t>V2015/557</t>
  </si>
  <si>
    <t>PGTEFT0710</t>
  </si>
  <si>
    <t>V2015/558</t>
  </si>
  <si>
    <t>PGTEFT0711</t>
  </si>
  <si>
    <t>V2015/561</t>
  </si>
  <si>
    <t>PGTEFT0714</t>
  </si>
  <si>
    <t>V2015/615</t>
  </si>
  <si>
    <t>PGTEFT0754</t>
  </si>
  <si>
    <t>V2015/616</t>
  </si>
  <si>
    <t>PGTEFT0755</t>
  </si>
  <si>
    <t>V2015/617</t>
  </si>
  <si>
    <t>PGTEFT0756</t>
  </si>
  <si>
    <t>V2015/608</t>
  </si>
  <si>
    <t>V2015/609</t>
  </si>
  <si>
    <t>687550</t>
  </si>
  <si>
    <t>KWSP - CONTRIBUTION FOR JULY'15</t>
  </si>
  <si>
    <t>V2015/610</t>
  </si>
  <si>
    <t>687551</t>
  </si>
  <si>
    <t>SOCSO - CONTRIBUTION FOR JULY'15</t>
  </si>
  <si>
    <t>V2015/611</t>
  </si>
  <si>
    <t>687552</t>
  </si>
  <si>
    <t>PCB - CONTRIBUTION FOR JULY'15</t>
  </si>
  <si>
    <t>JV15/07/05</t>
  </si>
  <si>
    <t>BEING BANK CHARGES FOR THE MONTH OF JULY</t>
  </si>
  <si>
    <t>BEING GST ON BANK CHARGES FOR THE</t>
  </si>
  <si>
    <t>MONTH OF JULY'15</t>
  </si>
  <si>
    <t>V2015/614</t>
  </si>
  <si>
    <t>PGTEFT0753</t>
  </si>
  <si>
    <t>Bonus</t>
  </si>
  <si>
    <t>Misc Income</t>
  </si>
  <si>
    <t>ads- outdoor</t>
  </si>
  <si>
    <t>deposits</t>
  </si>
  <si>
    <t>Office Upkeep</t>
  </si>
  <si>
    <t>Refreshment</t>
  </si>
  <si>
    <t>ads - billboard</t>
  </si>
  <si>
    <t>medical fees</t>
  </si>
  <si>
    <t>upkeep of m/vehicle</t>
  </si>
  <si>
    <t>Upkeep of M/Vechicle</t>
  </si>
  <si>
    <t>Date : 09/09/2015</t>
  </si>
  <si>
    <t>V2015/612</t>
  </si>
  <si>
    <t>687548</t>
  </si>
  <si>
    <t>V2015/613</t>
  </si>
  <si>
    <t>PGTEFT0752</t>
  </si>
  <si>
    <t>V2015/622</t>
  </si>
  <si>
    <t>PGTEFT0760</t>
  </si>
  <si>
    <t>OR000605</t>
  </si>
  <si>
    <t>JV15/08/02</t>
  </si>
  <si>
    <t>BEING CASH DEPOSIT TO CIMB A/CC</t>
  </si>
  <si>
    <t>DATED 10/8/15</t>
  </si>
  <si>
    <t>OR000606</t>
  </si>
  <si>
    <t>V2015/623</t>
  </si>
  <si>
    <t>PGTEFT0761</t>
  </si>
  <si>
    <t>V2015/624</t>
  </si>
  <si>
    <t>PGTEFT0762</t>
  </si>
  <si>
    <t>V2015/625</t>
  </si>
  <si>
    <t>PGTEFT0763</t>
  </si>
  <si>
    <t>V2015/626</t>
  </si>
  <si>
    <t>PGTEFT0764</t>
  </si>
  <si>
    <t>I/TAX CONSULTANCY FEE</t>
  </si>
  <si>
    <t>V2015/627</t>
  </si>
  <si>
    <t>PGTEFT0765</t>
  </si>
  <si>
    <t>V2015/628</t>
  </si>
  <si>
    <t>PGTEFT0766</t>
  </si>
  <si>
    <t>V2015/629</t>
  </si>
  <si>
    <t>PGTEFT0767</t>
  </si>
  <si>
    <t>V2015/630</t>
  </si>
  <si>
    <t>PGTEFT0768</t>
  </si>
  <si>
    <t>HERIATEG WALK &amp; TOUR/SUNDAY EVENT</t>
  </si>
  <si>
    <t>V2015/631</t>
  </si>
  <si>
    <t>PGTEFT0769</t>
  </si>
  <si>
    <t>V2015/632</t>
  </si>
  <si>
    <t>PGTEFT0770</t>
  </si>
  <si>
    <t>V2015/633</t>
  </si>
  <si>
    <t>PGTEFT0771</t>
  </si>
  <si>
    <t>V2015/634</t>
  </si>
  <si>
    <t>PGTEFT0772</t>
  </si>
  <si>
    <t>V2015/635</t>
  </si>
  <si>
    <t>PGTEFT0773</t>
  </si>
  <si>
    <t>V2015/636</t>
  </si>
  <si>
    <t>PGTEFT0774</t>
  </si>
  <si>
    <t>V2015/637</t>
  </si>
  <si>
    <t>PGTEFT0775</t>
  </si>
  <si>
    <t>V2015/638</t>
  </si>
  <si>
    <t>PGTEFT0776</t>
  </si>
  <si>
    <t>V2015/639</t>
  </si>
  <si>
    <t>PGTEFT0777</t>
  </si>
  <si>
    <t>V2015/640</t>
  </si>
  <si>
    <t>PGTEFT0778</t>
  </si>
  <si>
    <t>DC JUSTICE LEAGUE RUN</t>
  </si>
  <si>
    <t>V2015/641</t>
  </si>
  <si>
    <t>PGTEFT0779</t>
  </si>
  <si>
    <t>V2015/642</t>
  </si>
  <si>
    <t>PGTEFT0780</t>
  </si>
  <si>
    <t>V2015/643</t>
  </si>
  <si>
    <t>PGTEFT0781</t>
  </si>
  <si>
    <t>V2015/644</t>
  </si>
  <si>
    <t>PGTEFT0782</t>
  </si>
  <si>
    <t>V2015/645</t>
  </si>
  <si>
    <t>PGTEFT0783</t>
  </si>
  <si>
    <t>HERITAGE WALKABOUT TOUR/SUNDAY EVENT</t>
  </si>
  <si>
    <t>V2015/646</t>
  </si>
  <si>
    <t>PGTEFT0784</t>
  </si>
  <si>
    <t>V2015/647</t>
  </si>
  <si>
    <t>PGTEFT0785</t>
  </si>
  <si>
    <t>LAST FRI SAT SUN FOR THE MONTH,TACTICAL</t>
  </si>
  <si>
    <t>V2015/648</t>
  </si>
  <si>
    <t>687553</t>
  </si>
  <si>
    <t>V2015/649</t>
  </si>
  <si>
    <t>687554</t>
  </si>
  <si>
    <t>V2015/650</t>
  </si>
  <si>
    <t>687555</t>
  </si>
  <si>
    <t>V2015/651</t>
  </si>
  <si>
    <t>PGTEFT0786</t>
  </si>
  <si>
    <t>V2015/652</t>
  </si>
  <si>
    <t>PGTEFT0787</t>
  </si>
  <si>
    <t>V2015/653</t>
  </si>
  <si>
    <t>PGTEFT0788</t>
  </si>
  <si>
    <t>V2015/654</t>
  </si>
  <si>
    <t>687557</t>
  </si>
  <si>
    <t>V2015/655</t>
  </si>
  <si>
    <t>TACTICAL CAMPAIGN - KOREA</t>
  </si>
  <si>
    <t>V2015/656</t>
  </si>
  <si>
    <t>JV15/08/03</t>
  </si>
  <si>
    <t>JV15/08/04</t>
  </si>
  <si>
    <t>V2015/657</t>
  </si>
  <si>
    <t>PGTEFT0789</t>
  </si>
  <si>
    <t>TRAINNING &amp; DEVELOPMENT</t>
  </si>
  <si>
    <t>V2015/658</t>
  </si>
  <si>
    <t>PGTEFT0790</t>
  </si>
  <si>
    <t>V2015/659</t>
  </si>
  <si>
    <t>PGTEFT0791</t>
  </si>
  <si>
    <t>V2015/660</t>
  </si>
  <si>
    <t>PGTEFT0792</t>
  </si>
  <si>
    <t>V2015/661</t>
  </si>
  <si>
    <t>PGTEFT0793</t>
  </si>
  <si>
    <t>MANILA TRAVEL AGENTS NETWORKING SESSION</t>
  </si>
  <si>
    <t>V2015/662</t>
  </si>
  <si>
    <t>PGTEFT0794</t>
  </si>
  <si>
    <t>V2015/663</t>
  </si>
  <si>
    <t>PGTEFT0795</t>
  </si>
  <si>
    <t>V2015/664</t>
  </si>
  <si>
    <t>PGTEFT0796</t>
  </si>
  <si>
    <t>V2015/665</t>
  </si>
  <si>
    <t>PGTEFT0797</t>
  </si>
  <si>
    <t>V2015/666</t>
  </si>
  <si>
    <t>PGTEFT0798</t>
  </si>
  <si>
    <t>V2015/667</t>
  </si>
  <si>
    <t>PGTEFT0799</t>
  </si>
  <si>
    <t>V2015/668</t>
  </si>
  <si>
    <t>PGTEFT0800</t>
  </si>
  <si>
    <t>V2015/669</t>
  </si>
  <si>
    <t>PGTEFT0801</t>
  </si>
  <si>
    <t>V2015/670</t>
  </si>
  <si>
    <t>PGTEFT0802</t>
  </si>
  <si>
    <t>V2015/671</t>
  </si>
  <si>
    <t>PGTEFT0803</t>
  </si>
  <si>
    <t>V2015/672</t>
  </si>
  <si>
    <t>PGTEFT0804</t>
  </si>
  <si>
    <t>V2015/673</t>
  </si>
  <si>
    <t>PGTEFT0805</t>
  </si>
  <si>
    <t>V2015/674</t>
  </si>
  <si>
    <t>PGTEFT0806</t>
  </si>
  <si>
    <t>V2015/675</t>
  </si>
  <si>
    <t>PGTEFT0807</t>
  </si>
  <si>
    <t>V2015/676</t>
  </si>
  <si>
    <t>PGTEFT0808</t>
  </si>
  <si>
    <t>V2015/677</t>
  </si>
  <si>
    <t>PGTEFT0809</t>
  </si>
  <si>
    <t>PUBLICITY-OTHER EVENTS,TRISHAW ENTOUTAGE</t>
  </si>
  <si>
    <t>V2015/678</t>
  </si>
  <si>
    <t>PGTEFT0810</t>
  </si>
  <si>
    <t>V2015/679</t>
  </si>
  <si>
    <t>PGTEFT0811</t>
  </si>
  <si>
    <t>V2015/680</t>
  </si>
  <si>
    <t>PGTEFT0812</t>
  </si>
  <si>
    <t>V2015/681</t>
  </si>
  <si>
    <t>PGTEFT0813</t>
  </si>
  <si>
    <t>V2015/682</t>
  </si>
  <si>
    <t>PGTEFT0814</t>
  </si>
  <si>
    <t>V2015/683</t>
  </si>
  <si>
    <t>PGTEFT0815</t>
  </si>
  <si>
    <t>STATIONERY &amp; SUPPLY</t>
  </si>
  <si>
    <t>V2015/684</t>
  </si>
  <si>
    <t>PGTEFT0816</t>
  </si>
  <si>
    <t>V2015/685</t>
  </si>
  <si>
    <t>PGTEFT0817</t>
  </si>
  <si>
    <t>V2015/686</t>
  </si>
  <si>
    <t>PGTEFT0818</t>
  </si>
  <si>
    <t>V2015/687</t>
  </si>
  <si>
    <t>PGTEFT0819</t>
  </si>
  <si>
    <t>V2015/688</t>
  </si>
  <si>
    <t>PGTEFT0820</t>
  </si>
  <si>
    <t>V2015/693</t>
  </si>
  <si>
    <t>INDONESIA MEDIA CAMPAIGN</t>
  </si>
  <si>
    <t>V2015/698</t>
  </si>
  <si>
    <t>PGTEFT0821</t>
  </si>
  <si>
    <t>OR000607</t>
  </si>
  <si>
    <t>EASTIN HOTEL PENANG</t>
  </si>
  <si>
    <t>V2015/689</t>
  </si>
  <si>
    <t>687558</t>
  </si>
  <si>
    <t>COMIC FIESTA MINI</t>
  </si>
  <si>
    <t>V2015/690</t>
  </si>
  <si>
    <t>687559</t>
  </si>
  <si>
    <t>V2015/691</t>
  </si>
  <si>
    <t>687560</t>
  </si>
  <si>
    <t>V2015/692</t>
  </si>
  <si>
    <t>687561</t>
  </si>
  <si>
    <t>OR000608</t>
  </si>
  <si>
    <t>BANK IN</t>
  </si>
  <si>
    <t>V2015/699</t>
  </si>
  <si>
    <t>PGTEFT0822</t>
  </si>
  <si>
    <t>TRISHAW ENTOURAGE,LOCAL TRAVEL,</t>
  </si>
  <si>
    <t>V2015/700</t>
  </si>
  <si>
    <t>PGTEFT0823</t>
  </si>
  <si>
    <t>V2015/701</t>
  </si>
  <si>
    <t>PGTEFT0824</t>
  </si>
  <si>
    <t>V2015/702</t>
  </si>
  <si>
    <t>PGTEFT0825</t>
  </si>
  <si>
    <t>V2015/703</t>
  </si>
  <si>
    <t>PGTEFT0826</t>
  </si>
  <si>
    <t>V2015/704</t>
  </si>
  <si>
    <t>PGTEFT0827</t>
  </si>
  <si>
    <t>V2015/705</t>
  </si>
  <si>
    <t>PGTEFT0828</t>
  </si>
  <si>
    <t>V2015/706</t>
  </si>
  <si>
    <t>PGTEFT0829</t>
  </si>
  <si>
    <t>V2015/707</t>
  </si>
  <si>
    <t>PGTEFT0830</t>
  </si>
  <si>
    <t>V2015/709</t>
  </si>
  <si>
    <t>PGTEFT0832</t>
  </si>
  <si>
    <t>V2015/710</t>
  </si>
  <si>
    <t>PGTEFT0833</t>
  </si>
  <si>
    <t>V2015/711</t>
  </si>
  <si>
    <t>PGTEFT0834</t>
  </si>
  <si>
    <t>V2015/712</t>
  </si>
  <si>
    <t>PGTEFT0835</t>
  </si>
  <si>
    <t>V2015/713</t>
  </si>
  <si>
    <t>687565</t>
  </si>
  <si>
    <t>HOT AIR BALLOON REECCE</t>
  </si>
  <si>
    <t>V2015/714</t>
  </si>
  <si>
    <t>687566</t>
  </si>
  <si>
    <t>V2015/708</t>
  </si>
  <si>
    <t>PGTEFT0831</t>
  </si>
  <si>
    <t>JV15/08/05</t>
  </si>
  <si>
    <t>BEING WITHDRAW OF STMMD</t>
  </si>
  <si>
    <t>OR000609</t>
  </si>
  <si>
    <t>V2015/694</t>
  </si>
  <si>
    <t>CIMB - AUG'15</t>
  </si>
  <si>
    <t>PAYBACK - SU AZIZ</t>
  </si>
  <si>
    <t>V2015/695</t>
  </si>
  <si>
    <t>687562</t>
  </si>
  <si>
    <t>KWSP - CONTRIBUTION AUG'15</t>
  </si>
  <si>
    <t>V2015/696</t>
  </si>
  <si>
    <t>687563</t>
  </si>
  <si>
    <t>SOCSO - CONTRIBUTION AUG'15</t>
  </si>
  <si>
    <t>V2015/697</t>
  </si>
  <si>
    <t>687564</t>
  </si>
  <si>
    <t>PCB - CONTRIBUTION AUG'15</t>
  </si>
  <si>
    <t>JV15/08/07</t>
  </si>
  <si>
    <t>BEING BANK CHARGES FOR THE MONTH OF AUG</t>
  </si>
  <si>
    <t>JV15/08/08</t>
  </si>
  <si>
    <t>BEING GST ON BANK CHARGES FOR AUG</t>
  </si>
  <si>
    <t>ADS - BILLBOARD</t>
  </si>
  <si>
    <t>PENANG TRISHAW ENTOURAGE</t>
  </si>
  <si>
    <t>Office rental</t>
  </si>
  <si>
    <t>Refreshement</t>
  </si>
  <si>
    <t>Ads - outdoor</t>
  </si>
  <si>
    <t xml:space="preserve">I/Tax </t>
  </si>
  <si>
    <t>Provision of tax</t>
  </si>
  <si>
    <t>ads - radio</t>
  </si>
  <si>
    <t>electric</t>
  </si>
  <si>
    <t>survey</t>
  </si>
  <si>
    <t xml:space="preserve">tactical </t>
  </si>
  <si>
    <t>media campaign</t>
  </si>
  <si>
    <t>stmmd</t>
  </si>
  <si>
    <t>training</t>
  </si>
  <si>
    <t>t.promotion</t>
  </si>
  <si>
    <t>Video production</t>
  </si>
  <si>
    <t>upkeep of m/v</t>
  </si>
  <si>
    <t>Epf</t>
  </si>
  <si>
    <t>Date : 12/10/2015</t>
  </si>
  <si>
    <t>V2015/716</t>
  </si>
  <si>
    <t>687568</t>
  </si>
  <si>
    <t>TIC-OFFICE RENTAL &amp;</t>
  </si>
  <si>
    <t>V2015/716A</t>
  </si>
  <si>
    <t>PGTEFT0836</t>
  </si>
  <si>
    <t>V2015/717</t>
  </si>
  <si>
    <t>PGTEFT0837</t>
  </si>
  <si>
    <t>V2015/718</t>
  </si>
  <si>
    <t>PGTEFT0838</t>
  </si>
  <si>
    <t>V2015/719</t>
  </si>
  <si>
    <t>PGTEFT0839</t>
  </si>
  <si>
    <t>HEMAARASI D/O SELVAMANEY</t>
  </si>
  <si>
    <t>TRAINEE ALLOWANCE ON 1/8/15-31/8/15</t>
  </si>
  <si>
    <t>V2015/720</t>
  </si>
  <si>
    <t>PGTEFT0840</t>
  </si>
  <si>
    <t>V2015/721</t>
  </si>
  <si>
    <t>PGTEFT0841</t>
  </si>
  <si>
    <t>JV15/09/02</t>
  </si>
  <si>
    <t>BEING CHEQUE CANCELLATION FOR V2015/708</t>
  </si>
  <si>
    <t>DATED 26/8/15</t>
  </si>
  <si>
    <t>V2015/723</t>
  </si>
  <si>
    <t>PGTEFT0842</t>
  </si>
  <si>
    <t>V2015/724</t>
  </si>
  <si>
    <t>PGTEFT0843</t>
  </si>
  <si>
    <t>V2015/725</t>
  </si>
  <si>
    <t>PGTEFT0844</t>
  </si>
  <si>
    <t>V2015/726</t>
  </si>
  <si>
    <t>PGTEFT0845</t>
  </si>
  <si>
    <t>V2015/727</t>
  </si>
  <si>
    <t>PGTEFT0846</t>
  </si>
  <si>
    <t>V2015/728</t>
  </si>
  <si>
    <t>PGTEFT0847</t>
  </si>
  <si>
    <t>V2015/729</t>
  </si>
  <si>
    <t>PGTEFT0848</t>
  </si>
  <si>
    <t>V2015/730</t>
  </si>
  <si>
    <t>THAILAND MEDIA CAMPAIGN</t>
  </si>
  <si>
    <t>V2015/731</t>
  </si>
  <si>
    <t>TACTICAL CAMPAIGN - UK</t>
  </si>
  <si>
    <t>OR000611</t>
  </si>
  <si>
    <t>OR000612</t>
  </si>
  <si>
    <t>RAINBOW PARADISE BEACH RESORT</t>
  </si>
  <si>
    <t>OR000613</t>
  </si>
  <si>
    <t>V2015/732</t>
  </si>
  <si>
    <t>V2015/733</t>
  </si>
  <si>
    <t>PGTEFT0849</t>
  </si>
  <si>
    <t>V2015/734</t>
  </si>
  <si>
    <t>PGTEFT0850</t>
  </si>
  <si>
    <t>V2015/735</t>
  </si>
  <si>
    <t>PGTEFT0851</t>
  </si>
  <si>
    <t>V2015/736</t>
  </si>
  <si>
    <t>PGTEFT0852</t>
  </si>
  <si>
    <t>V2015/737</t>
  </si>
  <si>
    <t>PGTEFT0853</t>
  </si>
  <si>
    <t>V2015/738</t>
  </si>
  <si>
    <t>PGTEFT0854</t>
  </si>
  <si>
    <t>V2015/739</t>
  </si>
  <si>
    <t>PGTEFT0855</t>
  </si>
  <si>
    <t>V2015/740</t>
  </si>
  <si>
    <t>PGTEFT0856</t>
  </si>
  <si>
    <t>V2015/741</t>
  </si>
  <si>
    <t>PGTEFT0857</t>
  </si>
  <si>
    <t>V2015/742</t>
  </si>
  <si>
    <t>PGTEFT0858</t>
  </si>
  <si>
    <t>OFFICE UPKKEP &amp; EXPENSES</t>
  </si>
  <si>
    <t>V2015/743</t>
  </si>
  <si>
    <t>PGTEFT0859</t>
  </si>
  <si>
    <t>V2015/744</t>
  </si>
  <si>
    <t>PGTEFT0860</t>
  </si>
  <si>
    <t>V2015/745</t>
  </si>
  <si>
    <t>PGTEFT0861</t>
  </si>
  <si>
    <t>V2015/746</t>
  </si>
  <si>
    <t>PGTEFT0862</t>
  </si>
  <si>
    <t>V2015/747</t>
  </si>
  <si>
    <t>PGTEFT0863</t>
  </si>
  <si>
    <t>V2015/748</t>
  </si>
  <si>
    <t>PGTEFT0864</t>
  </si>
  <si>
    <t>V2015/749</t>
  </si>
  <si>
    <t>PGTEFT0865</t>
  </si>
  <si>
    <t>V2015/750</t>
  </si>
  <si>
    <t>PGTEFT0866</t>
  </si>
  <si>
    <t>V2015/751</t>
  </si>
  <si>
    <t>PGTEFT0867</t>
  </si>
  <si>
    <t>V2015/752</t>
  </si>
  <si>
    <t>PGTEFT0868</t>
  </si>
  <si>
    <t>V2015/753</t>
  </si>
  <si>
    <t>PGTEFT0869</t>
  </si>
  <si>
    <t>V2015/754</t>
  </si>
  <si>
    <t>PGTEFT0870</t>
  </si>
  <si>
    <t>V2015/755</t>
  </si>
  <si>
    <t>PGTEFT0871</t>
  </si>
  <si>
    <t>V2015/756</t>
  </si>
  <si>
    <t>PGTEFT0872</t>
  </si>
  <si>
    <t>V2015/757</t>
  </si>
  <si>
    <t>PGTEFT0873</t>
  </si>
  <si>
    <t>V2015/758</t>
  </si>
  <si>
    <t>PGTEFT0874</t>
  </si>
  <si>
    <t>V2015/759</t>
  </si>
  <si>
    <t>PGTEFT0875</t>
  </si>
  <si>
    <t>V2015/760</t>
  </si>
  <si>
    <t>PGTEFT0876</t>
  </si>
  <si>
    <t>V2015/761</t>
  </si>
  <si>
    <t>PGTEFT0877</t>
  </si>
  <si>
    <t>V2015/762</t>
  </si>
  <si>
    <t>PGTEFT0878</t>
  </si>
  <si>
    <t>V2015/763</t>
  </si>
  <si>
    <t>PGTEFT0879</t>
  </si>
  <si>
    <t>V2015/764</t>
  </si>
  <si>
    <t>PGTEFT0880</t>
  </si>
  <si>
    <t>V2015/765</t>
  </si>
  <si>
    <t>PGTEFT0881</t>
  </si>
  <si>
    <t>6% GST</t>
  </si>
  <si>
    <t>V2015/766</t>
  </si>
  <si>
    <t>PGTEFT0882</t>
  </si>
  <si>
    <t>V2015/767</t>
  </si>
  <si>
    <t>PGTEFT0883</t>
  </si>
  <si>
    <t>V2015/768</t>
  </si>
  <si>
    <t>PGTEFT0884</t>
  </si>
  <si>
    <t>V2015/769</t>
  </si>
  <si>
    <t>PGTEFT0885</t>
  </si>
  <si>
    <t>HERITAGE WALKABOUT &amp; TOUR/SUNDAY EVENT</t>
  </si>
  <si>
    <t>V2015/770</t>
  </si>
  <si>
    <t>PGTEFT0886</t>
  </si>
  <si>
    <t>JV15/09/08</t>
  </si>
  <si>
    <t>BEING STMMD WITHDRAWAL ON 14/9/2015</t>
  </si>
  <si>
    <t>V2015/771</t>
  </si>
  <si>
    <t>687569</t>
  </si>
  <si>
    <t>V2015/772</t>
  </si>
  <si>
    <t>PGTEFT0887</t>
  </si>
  <si>
    <t>V2015/773</t>
  </si>
  <si>
    <t>687570</t>
  </si>
  <si>
    <t>DC JUSTICE LEAGUE RUN &amp;</t>
  </si>
  <si>
    <t>V2015/774</t>
  </si>
  <si>
    <t>687571</t>
  </si>
  <si>
    <t>V2015/775</t>
  </si>
  <si>
    <t>687572</t>
  </si>
  <si>
    <t>V2015/776</t>
  </si>
  <si>
    <t>687573</t>
  </si>
  <si>
    <t>V2015/777</t>
  </si>
  <si>
    <t>687574</t>
  </si>
  <si>
    <t>V2015/778A</t>
  </si>
  <si>
    <t>PGTEFT0888</t>
  </si>
  <si>
    <t>V2015/778</t>
  </si>
  <si>
    <t>OR000614</t>
  </si>
  <si>
    <t>OR00615</t>
  </si>
  <si>
    <t>JV15/09/03</t>
  </si>
  <si>
    <t>DATED 18/9/15</t>
  </si>
  <si>
    <t>V2015/783</t>
  </si>
  <si>
    <t>V2015/784</t>
  </si>
  <si>
    <t>V2015/785</t>
  </si>
  <si>
    <t>PGTEFT0889</t>
  </si>
  <si>
    <t>V2015/786</t>
  </si>
  <si>
    <t>PGTEFT0890</t>
  </si>
  <si>
    <t>HOT AIR BALLOON RECCEE</t>
  </si>
  <si>
    <t>V2015/787</t>
  </si>
  <si>
    <t>PGTEFT0891</t>
  </si>
  <si>
    <t>V2015/788</t>
  </si>
  <si>
    <t>PGTEFT0892</t>
  </si>
  <si>
    <t>V2015/789</t>
  </si>
  <si>
    <t>PGTEFT0893</t>
  </si>
  <si>
    <t>GRATUITY</t>
  </si>
  <si>
    <t>V2015/790</t>
  </si>
  <si>
    <t>PGTEFT0894</t>
  </si>
  <si>
    <t>V2015/791</t>
  </si>
  <si>
    <t>PGTEFT0895</t>
  </si>
  <si>
    <t>V2015/792</t>
  </si>
  <si>
    <t>PGTEFT0896</t>
  </si>
  <si>
    <t>DC JUSTIC LEAGUE RUN</t>
  </si>
  <si>
    <t>V2015/793</t>
  </si>
  <si>
    <t>PGTEFT0897</t>
  </si>
  <si>
    <t>V2015/794</t>
  </si>
  <si>
    <t>PGTEFT0898</t>
  </si>
  <si>
    <t>V2015/795</t>
  </si>
  <si>
    <t>PGTEFT0899</t>
  </si>
  <si>
    <t>V2015/796</t>
  </si>
  <si>
    <t>PGTEFT0900</t>
  </si>
  <si>
    <t>V2015/797</t>
  </si>
  <si>
    <t>PGTEFT0901</t>
  </si>
  <si>
    <t>V2015/798</t>
  </si>
  <si>
    <t>687578</t>
  </si>
  <si>
    <t>V2015/799</t>
  </si>
  <si>
    <t>687579</t>
  </si>
  <si>
    <t>V2015/800</t>
  </si>
  <si>
    <t>687580</t>
  </si>
  <si>
    <t>V2015/801</t>
  </si>
  <si>
    <t>687581</t>
  </si>
  <si>
    <t>JV15/09/04</t>
  </si>
  <si>
    <t>DATED 28/9/15</t>
  </si>
  <si>
    <t>V2015/802</t>
  </si>
  <si>
    <t>PGTEFT0902</t>
  </si>
  <si>
    <t>V2015/803</t>
  </si>
  <si>
    <t>PGTEFT0903</t>
  </si>
  <si>
    <t>V2015/779</t>
  </si>
  <si>
    <t>CIMB - SEPT'15</t>
  </si>
  <si>
    <t>V2015/780</t>
  </si>
  <si>
    <t>687575</t>
  </si>
  <si>
    <t>KWSP - CONTRIBUTION SEPT'15</t>
  </si>
  <si>
    <t>V2015/781</t>
  </si>
  <si>
    <t>687576</t>
  </si>
  <si>
    <t>SOCSO - CONTRIBUTION SEPT'15</t>
  </si>
  <si>
    <t>V2015/782</t>
  </si>
  <si>
    <t>687577</t>
  </si>
  <si>
    <t>PCB - CONTRIBUTION SEPT'15</t>
  </si>
  <si>
    <t>OR00616</t>
  </si>
  <si>
    <t>ASIA ITINERARY TRAVEL &amp; TOURS S/B</t>
  </si>
  <si>
    <t>JV15/09/05</t>
  </si>
  <si>
    <t>OF SEPT'15</t>
  </si>
  <si>
    <t>JV15/09/06</t>
  </si>
  <si>
    <t>JV15/09/10</t>
  </si>
  <si>
    <t>BEING SHORT PAYMENT IN CIMB BIZCHANNEL</t>
  </si>
  <si>
    <t>PV2015/770 DATED 14/9/15</t>
  </si>
  <si>
    <t>Trainee</t>
  </si>
  <si>
    <t>Copy Writing</t>
  </si>
  <si>
    <t>Pro fee</t>
  </si>
  <si>
    <t>Tactical - UK</t>
  </si>
  <si>
    <t>Acc Fee</t>
  </si>
  <si>
    <t>Publicity - other events</t>
  </si>
  <si>
    <t>Tactical - Taiwan</t>
  </si>
  <si>
    <t>Newspaper</t>
  </si>
  <si>
    <t>cash</t>
  </si>
  <si>
    <t>Gratuity</t>
  </si>
  <si>
    <t>printing</t>
  </si>
  <si>
    <t xml:space="preserve">refreshement </t>
  </si>
  <si>
    <t xml:space="preserve">Medical </t>
  </si>
  <si>
    <t>Media Campaign</t>
  </si>
  <si>
    <t>Date : 09/11/2015</t>
  </si>
  <si>
    <t>V2015/804</t>
  </si>
  <si>
    <t>687582</t>
  </si>
  <si>
    <t>V2015/805</t>
  </si>
  <si>
    <t>PGTEFT0904</t>
  </si>
  <si>
    <t>V2015/806</t>
  </si>
  <si>
    <t>PGTEFT0905</t>
  </si>
  <si>
    <t>V2015/807</t>
  </si>
  <si>
    <t>PGTEFT0906</t>
  </si>
  <si>
    <t>V2015/808</t>
  </si>
  <si>
    <t>PGTEFT0907</t>
  </si>
  <si>
    <t>OR00617</t>
  </si>
  <si>
    <t>JV15/10/02</t>
  </si>
  <si>
    <t>BEING ON-HOLD OF PYMT FOR V2015/799</t>
  </si>
  <si>
    <t>V2015/809</t>
  </si>
  <si>
    <t>PGTEFT0908</t>
  </si>
  <si>
    <t>V2015/810</t>
  </si>
  <si>
    <t>PGTEFT0909</t>
  </si>
  <si>
    <t>V2015/811</t>
  </si>
  <si>
    <t>PGTEFT0910</t>
  </si>
  <si>
    <t>V2015/812</t>
  </si>
  <si>
    <t>PGTEFT0911</t>
  </si>
  <si>
    <t>V2015/813</t>
  </si>
  <si>
    <t>PGTEFT0912</t>
  </si>
  <si>
    <t>V2015/814</t>
  </si>
  <si>
    <t>PGTEFT0913</t>
  </si>
  <si>
    <t>TACTICAL CAMPAIGN - INDONESIA</t>
  </si>
  <si>
    <t>V2015/815</t>
  </si>
  <si>
    <t>PGTEFT0914</t>
  </si>
  <si>
    <t>V2015/816</t>
  </si>
  <si>
    <t>PGTEFT0915</t>
  </si>
  <si>
    <t>V2015/817</t>
  </si>
  <si>
    <t>PGTEFT0916</t>
  </si>
  <si>
    <t>V2015/818</t>
  </si>
  <si>
    <t>PGTEFT0917</t>
  </si>
  <si>
    <t>V2015/819</t>
  </si>
  <si>
    <t>PGTEFT0918</t>
  </si>
  <si>
    <t>V2015/820</t>
  </si>
  <si>
    <t>PGTEFT0919</t>
  </si>
  <si>
    <t>HERITAGE WALK &amp; TOUR/SUNDRY EVENT</t>
  </si>
  <si>
    <t>V2015/821</t>
  </si>
  <si>
    <t>PGTEFT0920</t>
  </si>
  <si>
    <t>MAVERICK MEDIA PRODUCTIONS</t>
  </si>
  <si>
    <t>K-POP VISIT-PG-MC SERVICES FOR MEDIA CON</t>
  </si>
  <si>
    <t>V2015/822</t>
  </si>
  <si>
    <t>PGTEFT0921</t>
  </si>
  <si>
    <t>V2015/823</t>
  </si>
  <si>
    <t>PGTEFT0922</t>
  </si>
  <si>
    <t>ROSHVINDER SINGH A/L HARBINDAR SINGH</t>
  </si>
  <si>
    <t>WELCOMING RECEPTION-PERFORMANCE 29/9-SEA</t>
  </si>
  <si>
    <t>V2015/824</t>
  </si>
  <si>
    <t>PGTEFT0923</t>
  </si>
  <si>
    <t>HERITAGE WALKABOUT MAP, BANNER/STREAMERS</t>
  </si>
  <si>
    <t>V2015/825</t>
  </si>
  <si>
    <t>PGTEFT0924</t>
  </si>
  <si>
    <t>V2015/826</t>
  </si>
  <si>
    <t>PGTEFT0925</t>
  </si>
  <si>
    <t>V2015/827</t>
  </si>
  <si>
    <t>PGTEFT0926</t>
  </si>
  <si>
    <t>V2015/828</t>
  </si>
  <si>
    <t>PGTEFT0927</t>
  </si>
  <si>
    <t>V2015/829</t>
  </si>
  <si>
    <t>PGTEFT0928</t>
  </si>
  <si>
    <t>V2015/830</t>
  </si>
  <si>
    <t>PGTEFT0929</t>
  </si>
  <si>
    <t>V2015/831</t>
  </si>
  <si>
    <t>PGTEFT0930</t>
  </si>
  <si>
    <t>PUBLICITY - 10 DAYS 3 FESTIVAL &amp;</t>
  </si>
  <si>
    <t>V2015/832</t>
  </si>
  <si>
    <t>PGTEFT0931</t>
  </si>
  <si>
    <t>V2015/833</t>
  </si>
  <si>
    <t>PGTEFT0932</t>
  </si>
  <si>
    <t>V2015/834</t>
  </si>
  <si>
    <t>PGTEFT0933</t>
  </si>
  <si>
    <t>V2015/835</t>
  </si>
  <si>
    <t>PGTEFT0934</t>
  </si>
  <si>
    <t>V2015/836</t>
  </si>
  <si>
    <t>PGTEFT0935</t>
  </si>
  <si>
    <t>POSTAGE &amp; COURIER &amp;</t>
  </si>
  <si>
    <t>V2015/837</t>
  </si>
  <si>
    <t>PGTEFT0936</t>
  </si>
  <si>
    <t>V2015/839</t>
  </si>
  <si>
    <t>PGTEFT0938</t>
  </si>
  <si>
    <t>V2015/840</t>
  </si>
  <si>
    <t>PGTEFT0939</t>
  </si>
  <si>
    <t>V2015/841</t>
  </si>
  <si>
    <t>PGTEFT0940</t>
  </si>
  <si>
    <t>V2015/842</t>
  </si>
  <si>
    <t>PGTEFT0941</t>
  </si>
  <si>
    <t>V2015/843</t>
  </si>
  <si>
    <t>PGTEFT0942</t>
  </si>
  <si>
    <t>V2015/844</t>
  </si>
  <si>
    <t>PGTEFT0943</t>
  </si>
  <si>
    <t>V2015/845</t>
  </si>
  <si>
    <t>PGTEFT0944</t>
  </si>
  <si>
    <t>V2015/846</t>
  </si>
  <si>
    <t>687583</t>
  </si>
  <si>
    <t>V2015/847</t>
  </si>
  <si>
    <t>687584</t>
  </si>
  <si>
    <t>PUBLICITY - 10 DAYS 3 FESTIVAL</t>
  </si>
  <si>
    <t>V2015/848</t>
  </si>
  <si>
    <t>687585</t>
  </si>
  <si>
    <t>GEORGETOWN LITERARY FESTIVAL</t>
  </si>
  <si>
    <t>V2015/849</t>
  </si>
  <si>
    <t>687586</t>
  </si>
  <si>
    <t>V2015/838</t>
  </si>
  <si>
    <t>PGTEFT0937</t>
  </si>
  <si>
    <t>V2015/850</t>
  </si>
  <si>
    <t>PGTEFT0945</t>
  </si>
  <si>
    <t>LOCAL TRAVEL &amp;</t>
  </si>
  <si>
    <t>V2015/851</t>
  </si>
  <si>
    <t>PGTEFT0946</t>
  </si>
  <si>
    <t>V2015/852</t>
  </si>
  <si>
    <t>PGTEFT0947</t>
  </si>
  <si>
    <t>V2015/853</t>
  </si>
  <si>
    <t>687587</t>
  </si>
  <si>
    <t>OR00618</t>
  </si>
  <si>
    <t>OCBC005806</t>
  </si>
  <si>
    <t>JV15/10/06</t>
  </si>
  <si>
    <t>BEING WITHDRAW OF STMMD ON 16/10/15</t>
  </si>
  <si>
    <t>V2015/854</t>
  </si>
  <si>
    <t>PGTEFT0948</t>
  </si>
  <si>
    <t>V2015/855</t>
  </si>
  <si>
    <t>PGTEFT0949</t>
  </si>
  <si>
    <t>V2015/856</t>
  </si>
  <si>
    <t>PGTEFT0950</t>
  </si>
  <si>
    <t>V2015/857</t>
  </si>
  <si>
    <t>PGTEFT0951</t>
  </si>
  <si>
    <t>V2015/858</t>
  </si>
  <si>
    <t>PGTEFT0952</t>
  </si>
  <si>
    <t>V2015/859</t>
  </si>
  <si>
    <t>PGTEFT0953</t>
  </si>
  <si>
    <t>V2015/860</t>
  </si>
  <si>
    <t>PGTEFT0954</t>
  </si>
  <si>
    <t>V2015/861</t>
  </si>
  <si>
    <t>PGTEFT0955</t>
  </si>
  <si>
    <t>V2015/862</t>
  </si>
  <si>
    <t>687588</t>
  </si>
  <si>
    <t>V2015/863</t>
  </si>
  <si>
    <t>687589</t>
  </si>
  <si>
    <t>V2015/864</t>
  </si>
  <si>
    <t>687590</t>
  </si>
  <si>
    <t>V2015/865</t>
  </si>
  <si>
    <t>687591</t>
  </si>
  <si>
    <t>V2015/867</t>
  </si>
  <si>
    <t>PGTEFT0957</t>
  </si>
  <si>
    <t>V2015/873</t>
  </si>
  <si>
    <t>PGTEFT0959</t>
  </si>
  <si>
    <t>WORLD TRAVEL MARKET</t>
  </si>
  <si>
    <t>V2015/874</t>
  </si>
  <si>
    <t>PGTEFT0960</t>
  </si>
  <si>
    <t>BROCHURE SHOWCASE RACK</t>
  </si>
  <si>
    <t>V2015/876</t>
  </si>
  <si>
    <t>V2015/875</t>
  </si>
  <si>
    <t>687599</t>
  </si>
  <si>
    <t>JV15/10/03</t>
  </si>
  <si>
    <t>V2015/877</t>
  </si>
  <si>
    <t>PGTEFT0961</t>
  </si>
  <si>
    <t>OR00619</t>
  </si>
  <si>
    <t>V2015/878</t>
  </si>
  <si>
    <t>PGTEFT0962</t>
  </si>
  <si>
    <t>INT TRAVEL FAIR, TAIPEI</t>
  </si>
  <si>
    <t>V2015/879</t>
  </si>
  <si>
    <t>PGTEFT0963</t>
  </si>
  <si>
    <t>V2015/880</t>
  </si>
  <si>
    <t>PGTEFT0964</t>
  </si>
  <si>
    <t>V2015/881</t>
  </si>
  <si>
    <t>PGTEFT0965</t>
  </si>
  <si>
    <t>V2015/882</t>
  </si>
  <si>
    <t>PGTEFT0966</t>
  </si>
  <si>
    <t>V2015/883</t>
  </si>
  <si>
    <t>PGTEFT0967</t>
  </si>
  <si>
    <t>V2015/869</t>
  </si>
  <si>
    <t>CIMB - OCT'15</t>
  </si>
  <si>
    <t>V2015/870</t>
  </si>
  <si>
    <t>687593</t>
  </si>
  <si>
    <t>KWSP - CONTRIBUTION OCT'51</t>
  </si>
  <si>
    <t>V2015/871</t>
  </si>
  <si>
    <t>687594</t>
  </si>
  <si>
    <t>SOCSO - CONTRIBUTION OCT'15</t>
  </si>
  <si>
    <t>V2015/872</t>
  </si>
  <si>
    <t>687598</t>
  </si>
  <si>
    <t>PCB - CONTRIBUTION OCT'15</t>
  </si>
  <si>
    <t>V2015/866</t>
  </si>
  <si>
    <t>PGTEFT0956</t>
  </si>
  <si>
    <t>V2015/868</t>
  </si>
  <si>
    <t>PGTEFT0958</t>
  </si>
  <si>
    <t>JV15/10/04</t>
  </si>
  <si>
    <t>BEING BANK CHARGES FOR OCT'15</t>
  </si>
  <si>
    <t>JV15/10/05</t>
  </si>
  <si>
    <t>BEING GST ON BANK CHARGES FOR OCT'15</t>
  </si>
  <si>
    <t>Banners/Streamers</t>
  </si>
  <si>
    <t>10 Days 3 Festival</t>
  </si>
  <si>
    <t>Onhold payment</t>
  </si>
  <si>
    <t>Tactical - Indo</t>
  </si>
  <si>
    <t>Elec</t>
  </si>
  <si>
    <t>Deposit</t>
  </si>
  <si>
    <t>Survey</t>
  </si>
  <si>
    <t>Brochure</t>
  </si>
  <si>
    <t>Office Equipment</t>
  </si>
  <si>
    <t>Software</t>
  </si>
  <si>
    <t>SOUVENIRS</t>
  </si>
  <si>
    <t>Softawre</t>
  </si>
  <si>
    <t>Date : 02/12/2015</t>
  </si>
  <si>
    <t>V2015/884</t>
  </si>
  <si>
    <t>687592</t>
  </si>
  <si>
    <t>V2015/885</t>
  </si>
  <si>
    <t>V2015/886</t>
  </si>
  <si>
    <t>JV15/11/07</t>
  </si>
  <si>
    <t>BEING BANK CHARGES REVERESE ON 1/11/15</t>
  </si>
  <si>
    <t>FOR V2015/869</t>
  </si>
  <si>
    <t>V2015/887</t>
  </si>
  <si>
    <t>PGTEFT0968</t>
  </si>
  <si>
    <t>V2015/888</t>
  </si>
  <si>
    <t>PGTEFT0969</t>
  </si>
  <si>
    <t>V2015/889</t>
  </si>
  <si>
    <t>PGTEFT0970</t>
  </si>
  <si>
    <t>V2015/890</t>
  </si>
  <si>
    <t>PGTEFT0971</t>
  </si>
  <si>
    <t>V2015/891</t>
  </si>
  <si>
    <t>PGTEFT0972</t>
  </si>
  <si>
    <t>MINI HOT AIR BALLOON</t>
  </si>
  <si>
    <t>V2015/892</t>
  </si>
  <si>
    <t>687296</t>
  </si>
  <si>
    <t>V2015/893</t>
  </si>
  <si>
    <t>687297</t>
  </si>
  <si>
    <t>OR00620</t>
  </si>
  <si>
    <t>JV15/11/02</t>
  </si>
  <si>
    <t>BEING RELEASE OF PAYMENT FOR V2015/799</t>
  </si>
  <si>
    <t>WHICH ON-HOLD PREVIOUSLY</t>
  </si>
  <si>
    <t>OR00621</t>
  </si>
  <si>
    <t>V2015/894</t>
  </si>
  <si>
    <t>PGTEFT0973</t>
  </si>
  <si>
    <t>V2015/895</t>
  </si>
  <si>
    <t>PGTEFT0974</t>
  </si>
  <si>
    <t>V2015/896</t>
  </si>
  <si>
    <t>PGTEFT0975</t>
  </si>
  <si>
    <t>V2015/897</t>
  </si>
  <si>
    <t>PGTEFT0976</t>
  </si>
  <si>
    <t>V2015/898</t>
  </si>
  <si>
    <t>PGTEFT0977</t>
  </si>
  <si>
    <t>V2015/899</t>
  </si>
  <si>
    <t>PGTEFT0978</t>
  </si>
  <si>
    <t>V2015/900</t>
  </si>
  <si>
    <t>PGTEFT0979</t>
  </si>
  <si>
    <t>V2015/901</t>
  </si>
  <si>
    <t>PGTEFT0980</t>
  </si>
  <si>
    <t>V2015/902</t>
  </si>
  <si>
    <t>PGTEFT0981</t>
  </si>
  <si>
    <t>V2015/903</t>
  </si>
  <si>
    <t>PGTEFT0982</t>
  </si>
  <si>
    <t>V2015/904</t>
  </si>
  <si>
    <t>PGTEFT0983</t>
  </si>
  <si>
    <t>EBUZZ E-MARKETING SUBSCRIPTION</t>
  </si>
  <si>
    <t>V2015/905</t>
  </si>
  <si>
    <t>PGTEFT0984</t>
  </si>
  <si>
    <t>V2015/906</t>
  </si>
  <si>
    <t>PGTEFT0985</t>
  </si>
  <si>
    <t>V2015/907</t>
  </si>
  <si>
    <t>PGTEFT0986</t>
  </si>
  <si>
    <t>PHOTOSTATING &amp; OTEHRS/PHOTOGRAPHY</t>
  </si>
  <si>
    <t>V2015/908</t>
  </si>
  <si>
    <t>PGTEFT0987</t>
  </si>
  <si>
    <t>V2015/909</t>
  </si>
  <si>
    <t>PGTEFT0988</t>
  </si>
  <si>
    <t>V2015/910</t>
  </si>
  <si>
    <t>PGTEFT0989</t>
  </si>
  <si>
    <t>V2015/911</t>
  </si>
  <si>
    <t>PGTEFT0990</t>
  </si>
  <si>
    <t>V2015/912</t>
  </si>
  <si>
    <t>PGTEFT0991</t>
  </si>
  <si>
    <t>V2015/913</t>
  </si>
  <si>
    <t>PGTEFT0992</t>
  </si>
  <si>
    <t>V2015/914</t>
  </si>
  <si>
    <t>PGTEFT0993</t>
  </si>
  <si>
    <t>V2015/915</t>
  </si>
  <si>
    <t>PGTEFT0994</t>
  </si>
  <si>
    <t>HERITAGE WALK &amp; TOUR/SUNDAY EVETS</t>
  </si>
  <si>
    <t>V2015/916</t>
  </si>
  <si>
    <t>PGTEFT0995</t>
  </si>
  <si>
    <t>V2015/917</t>
  </si>
  <si>
    <t>PGTEFT0996</t>
  </si>
  <si>
    <t>V2015/918</t>
  </si>
  <si>
    <t>PGTEFT0997</t>
  </si>
  <si>
    <t>V2015/919</t>
  </si>
  <si>
    <t>PGTEFT0998</t>
  </si>
  <si>
    <t>V2015/920</t>
  </si>
  <si>
    <t>PGTEFT0999</t>
  </si>
  <si>
    <t>MASTERPIECE AWARDS SDN BHD</t>
  </si>
  <si>
    <t>V2015/921</t>
  </si>
  <si>
    <t>PGTEFT1000</t>
  </si>
  <si>
    <t>V2015/922</t>
  </si>
  <si>
    <t>PGTEFT1001</t>
  </si>
  <si>
    <t>V2015/923</t>
  </si>
  <si>
    <t>PGTEFT1002</t>
  </si>
  <si>
    <t>V2015/924</t>
  </si>
  <si>
    <t>PGTEFT1003</t>
  </si>
  <si>
    <t>V2015/925</t>
  </si>
  <si>
    <t>PGTEFT1004</t>
  </si>
  <si>
    <t>V2015/926</t>
  </si>
  <si>
    <t>PGTEFT1005</t>
  </si>
  <si>
    <t>V2015/927</t>
  </si>
  <si>
    <t>PGTEFT1006</t>
  </si>
  <si>
    <t>V2015/928</t>
  </si>
  <si>
    <t>PGTEFT1007</t>
  </si>
  <si>
    <t>V2015/929</t>
  </si>
  <si>
    <t>PGTEFT1008</t>
  </si>
  <si>
    <t>V2015/930</t>
  </si>
  <si>
    <t>PGTEFT1009</t>
  </si>
  <si>
    <t>TEAM BUILDING &amp; OTHERS</t>
  </si>
  <si>
    <t>V2015/931</t>
  </si>
  <si>
    <t>PGTEFT1010</t>
  </si>
  <si>
    <t>V2015/932</t>
  </si>
  <si>
    <t>PGTEFT1011</t>
  </si>
  <si>
    <t>V2015/933</t>
  </si>
  <si>
    <t>PGTEFT1012</t>
  </si>
  <si>
    <t>V2015/934</t>
  </si>
  <si>
    <t>PGTEFT1013</t>
  </si>
  <si>
    <t>V2015/935</t>
  </si>
  <si>
    <t>PGTEFT1014</t>
  </si>
  <si>
    <t>V2015/936</t>
  </si>
  <si>
    <t>PGTEFT1015</t>
  </si>
  <si>
    <t>V2015/937</t>
  </si>
  <si>
    <t>PGTEFT1016</t>
  </si>
  <si>
    <t>EELCTRICITY &amp; WATER</t>
  </si>
  <si>
    <t>V2015/938</t>
  </si>
  <si>
    <t>PGTEFT1017</t>
  </si>
  <si>
    <t>V2015/939</t>
  </si>
  <si>
    <t>PGTEFT1019</t>
  </si>
  <si>
    <t>V2015/940</t>
  </si>
  <si>
    <t>PGTEFT1020</t>
  </si>
  <si>
    <t>V2015/941</t>
  </si>
  <si>
    <t>PGTEFT1021</t>
  </si>
  <si>
    <t>V2015/942</t>
  </si>
  <si>
    <t>PGTEFT1022</t>
  </si>
  <si>
    <t>V2015/943</t>
  </si>
  <si>
    <t>PGTEFT1023</t>
  </si>
  <si>
    <t>V2015/944</t>
  </si>
  <si>
    <t>PGTEFT1024</t>
  </si>
  <si>
    <t>V2015/945</t>
  </si>
  <si>
    <t>PGTEFT1025</t>
  </si>
  <si>
    <t>V2015/946</t>
  </si>
  <si>
    <t>PGTEFT1026</t>
  </si>
  <si>
    <t>V2015/947</t>
  </si>
  <si>
    <t>PGTEFT1027</t>
  </si>
  <si>
    <t>V2015/948</t>
  </si>
  <si>
    <t>PGTEFT1028</t>
  </si>
  <si>
    <t>V2015/949</t>
  </si>
  <si>
    <t>PGTEFT1029</t>
  </si>
  <si>
    <t>V2015/951</t>
  </si>
  <si>
    <t>687600</t>
  </si>
  <si>
    <t>MINI HTO AIR BALLOON</t>
  </si>
  <si>
    <t>V2015/952</t>
  </si>
  <si>
    <t>687601</t>
  </si>
  <si>
    <t>V2015/953</t>
  </si>
  <si>
    <t>687609</t>
  </si>
  <si>
    <t>V2015/954</t>
  </si>
  <si>
    <t>687603</t>
  </si>
  <si>
    <t>DEV OF PGT WEBSITE</t>
  </si>
  <si>
    <t>V2015/955</t>
  </si>
  <si>
    <t>PGTEFT1031</t>
  </si>
  <si>
    <t>V2015/956</t>
  </si>
  <si>
    <t>687605</t>
  </si>
  <si>
    <t>V2015/957</t>
  </si>
  <si>
    <t>687606</t>
  </si>
  <si>
    <t>V2015/958</t>
  </si>
  <si>
    <t>687607</t>
  </si>
  <si>
    <t>LAST FRI SAT SUN FOR THR MONTH</t>
  </si>
  <si>
    <t>V2015/959</t>
  </si>
  <si>
    <t>687608</t>
  </si>
  <si>
    <t>V2015/960</t>
  </si>
  <si>
    <t>PGTEFT1032</t>
  </si>
  <si>
    <t>OR00622</t>
  </si>
  <si>
    <t>V2015/950</t>
  </si>
  <si>
    <t>PGTEFT1030</t>
  </si>
  <si>
    <t>JV15/11/03</t>
  </si>
  <si>
    <t>ON 19/11/15</t>
  </si>
  <si>
    <t>V2015/961</t>
  </si>
  <si>
    <t>PGTEFT1033</t>
  </si>
  <si>
    <t>V2015/962</t>
  </si>
  <si>
    <t>PGTEFT1034</t>
  </si>
  <si>
    <t>V2015/963</t>
  </si>
  <si>
    <t>PGTEFT1035</t>
  </si>
  <si>
    <t>V2015/964</t>
  </si>
  <si>
    <t>PGTEFT1036</t>
  </si>
  <si>
    <t>V2015/965</t>
  </si>
  <si>
    <t>PGTEFT1037</t>
  </si>
  <si>
    <t>V2015/966</t>
  </si>
  <si>
    <t>PGTEFT1038</t>
  </si>
  <si>
    <t>V2015/967</t>
  </si>
  <si>
    <t>PGTEFT1039</t>
  </si>
  <si>
    <t>PG ANIME MATSURI-SUMMER PARTY</t>
  </si>
  <si>
    <t>V2015/968</t>
  </si>
  <si>
    <t>PGTEFT1040</t>
  </si>
  <si>
    <t>V2015/969</t>
  </si>
  <si>
    <t>PGTEFT1041</t>
  </si>
  <si>
    <t>V2015/970</t>
  </si>
  <si>
    <t>PGTEFT1042</t>
  </si>
  <si>
    <t>V2015/971</t>
  </si>
  <si>
    <t>PGTEFT1043</t>
  </si>
  <si>
    <t>V2015/972</t>
  </si>
  <si>
    <t>PGTEFT1044</t>
  </si>
  <si>
    <t>SG TRAVEL AGENT NETWORKING SESSIONS &amp; SO</t>
  </si>
  <si>
    <t>V2015/973</t>
  </si>
  <si>
    <t>PGTEFT1045</t>
  </si>
  <si>
    <t>V2015/974</t>
  </si>
  <si>
    <t>PGTEFT1046</t>
  </si>
  <si>
    <t>V2015/975</t>
  </si>
  <si>
    <t>PGTEFT1047</t>
  </si>
  <si>
    <t>TARDE SHOW BROCHURE</t>
  </si>
  <si>
    <t>V2015/976</t>
  </si>
  <si>
    <t>V2015/977</t>
  </si>
  <si>
    <t>V2015/978</t>
  </si>
  <si>
    <t>687610</t>
  </si>
  <si>
    <t>V2015/979</t>
  </si>
  <si>
    <t>PGTEFT1048</t>
  </si>
  <si>
    <t>V2015/981</t>
  </si>
  <si>
    <t>PGTEFT1050</t>
  </si>
  <si>
    <t>V2015/982</t>
  </si>
  <si>
    <t>PGTEFT1051</t>
  </si>
  <si>
    <t>V2015/983</t>
  </si>
  <si>
    <t>PGTEFT1052</t>
  </si>
  <si>
    <t>V2015/984</t>
  </si>
  <si>
    <t>PGTEFT1053</t>
  </si>
  <si>
    <t>V2015/985</t>
  </si>
  <si>
    <t>PGTEFT1054</t>
  </si>
  <si>
    <t>DISCOVERY BALIK PUALU MAP</t>
  </si>
  <si>
    <t>V2015/986</t>
  </si>
  <si>
    <t>PGTEFT1055</t>
  </si>
  <si>
    <t>V2015/987</t>
  </si>
  <si>
    <t>PGTEFT1056</t>
  </si>
  <si>
    <t>V2015/988</t>
  </si>
  <si>
    <t>PGTEFT1057</t>
  </si>
  <si>
    <t>V2015/989</t>
  </si>
  <si>
    <t>PGTEFT1058</t>
  </si>
  <si>
    <t>TELEPHONE/EMAIL/FAX</t>
  </si>
  <si>
    <t>V2015/990</t>
  </si>
  <si>
    <t>PGTEFT1059</t>
  </si>
  <si>
    <t>V2015/991</t>
  </si>
  <si>
    <t>687611</t>
  </si>
  <si>
    <t>V2015/992</t>
  </si>
  <si>
    <t>687612</t>
  </si>
  <si>
    <t>TATCTICAL CAMPAIGN - INDONESIA</t>
  </si>
  <si>
    <t>V2015/997</t>
  </si>
  <si>
    <t>PGTEFT1060</t>
  </si>
  <si>
    <t>V2015/998</t>
  </si>
  <si>
    <t>PGTEFT1061</t>
  </si>
  <si>
    <t>V2015/999</t>
  </si>
  <si>
    <t>PGTEFT1062</t>
  </si>
  <si>
    <t>V2015/1001</t>
  </si>
  <si>
    <t>PGTEFT1064</t>
  </si>
  <si>
    <t>V2015/1002</t>
  </si>
  <si>
    <t>PGTEFT1065</t>
  </si>
  <si>
    <t>V2015/1007</t>
  </si>
  <si>
    <t>PGTEFT1066</t>
  </si>
  <si>
    <t>V2015/1008</t>
  </si>
  <si>
    <t>PGTEFT1067</t>
  </si>
  <si>
    <t>V2015/1009</t>
  </si>
  <si>
    <t>PGTEFT1068</t>
  </si>
  <si>
    <t>V2015/1010</t>
  </si>
  <si>
    <t>PGTEFT1069</t>
  </si>
  <si>
    <t>V2015/1011</t>
  </si>
  <si>
    <t>PGTEFT1070</t>
  </si>
  <si>
    <t>V2015/993</t>
  </si>
  <si>
    <t>CIMB - NOV'15</t>
  </si>
  <si>
    <t>V2015/994</t>
  </si>
  <si>
    <t>687613</t>
  </si>
  <si>
    <t>KWSP - CONTRIBUTION NOV'15</t>
  </si>
  <si>
    <t>V2015/995</t>
  </si>
  <si>
    <t>687614</t>
  </si>
  <si>
    <t>SOCSO - CONTRIBUTION NOV'15</t>
  </si>
  <si>
    <t>V2015/996</t>
  </si>
  <si>
    <t>687615</t>
  </si>
  <si>
    <t>PCB - CONTRIBUTION NOV'15</t>
  </si>
  <si>
    <t>V2015/980</t>
  </si>
  <si>
    <t>PGTEFT1049</t>
  </si>
  <si>
    <t>V2015/1000</t>
  </si>
  <si>
    <t>PGTEFT1063</t>
  </si>
  <si>
    <t>V2015/1003</t>
  </si>
  <si>
    <t>687616</t>
  </si>
  <si>
    <t>PREPAYMENTS</t>
  </si>
  <si>
    <t>V2015/1004</t>
  </si>
  <si>
    <t>687617</t>
  </si>
  <si>
    <t>V2015/1005</t>
  </si>
  <si>
    <t>687618</t>
  </si>
  <si>
    <t>V2015/1006</t>
  </si>
  <si>
    <t>687619</t>
  </si>
  <si>
    <t>JV15/11/04</t>
  </si>
  <si>
    <t>BEING BANK CHARGES FOR THE MONTH OF NOV</t>
  </si>
  <si>
    <t>JV15/11/05</t>
  </si>
  <si>
    <t>BEING GST ON BANK CHARGES FOR NOV'15</t>
  </si>
  <si>
    <t>OR00623</t>
  </si>
  <si>
    <t>TACTICAL CAMPAIGN - KOREA,</t>
  </si>
  <si>
    <t>SOUVENIRS/GIFT</t>
  </si>
  <si>
    <t>HERITAGE WALKABOUT MAP</t>
  </si>
  <si>
    <t>,PUBLICITY-OTHER EVENTS</t>
  </si>
  <si>
    <t>ITB ASIA TRADESHOW,</t>
  </si>
  <si>
    <t>POSTAGE &amp; COURIER,</t>
  </si>
  <si>
    <t>SG NETWORKING SESSION</t>
  </si>
  <si>
    <t>MY PG MY PERANAKAN BROCHURE,</t>
  </si>
  <si>
    <t>LFSS FOR THE</t>
  </si>
  <si>
    <t>COMPUTERS,</t>
  </si>
  <si>
    <t>OFFICE EQUIPMENT</t>
  </si>
  <si>
    <t>Office Rental</t>
  </si>
  <si>
    <t>Copy writing</t>
  </si>
  <si>
    <t>Local travel</t>
  </si>
  <si>
    <t>ads-outdoor</t>
  </si>
  <si>
    <t>Tactical Campaign</t>
  </si>
  <si>
    <t>office Upkeep</t>
  </si>
  <si>
    <t>Team building</t>
  </si>
  <si>
    <t>Photo/Archiving</t>
  </si>
  <si>
    <t xml:space="preserve">Video </t>
  </si>
  <si>
    <t>computer</t>
  </si>
  <si>
    <t>office equipment</t>
  </si>
  <si>
    <t>brochure rack</t>
  </si>
  <si>
    <t>prepayments</t>
  </si>
  <si>
    <t>refund</t>
  </si>
  <si>
    <t>V2015/1012</t>
  </si>
  <si>
    <t>687620</t>
  </si>
  <si>
    <t>V2015/1013</t>
  </si>
  <si>
    <t>PGTEFT1071</t>
  </si>
  <si>
    <t>V2015/1014</t>
  </si>
  <si>
    <t>PGTEFT1072</t>
  </si>
  <si>
    <t>V2015/1015</t>
  </si>
  <si>
    <t>PGTEFT1073</t>
  </si>
  <si>
    <t>V2015/1016</t>
  </si>
  <si>
    <t>PGTEFT1074</t>
  </si>
  <si>
    <t>V2015/1017</t>
  </si>
  <si>
    <t>PGTEFT1075</t>
  </si>
  <si>
    <t>V2015/1032</t>
  </si>
  <si>
    <t>TACTICAL CAMPAIGN - THAILAND</t>
  </si>
  <si>
    <t>V2015/1018</t>
  </si>
  <si>
    <t>PGTEFT1076</t>
  </si>
  <si>
    <t>V2015/1019</t>
  </si>
  <si>
    <t>PGTEFT1077</t>
  </si>
  <si>
    <t>OR00624</t>
  </si>
  <si>
    <t>V2015/1033</t>
  </si>
  <si>
    <t>OR00625</t>
  </si>
  <si>
    <t>CIMB625534</t>
  </si>
  <si>
    <t>OR00626</t>
  </si>
  <si>
    <t>CIMB623757</t>
  </si>
  <si>
    <t>V2015/1021</t>
  </si>
  <si>
    <t>PGTEFT1079</t>
  </si>
  <si>
    <t>V2015/1022</t>
  </si>
  <si>
    <t>PGTEFT1080</t>
  </si>
  <si>
    <t>V2015/1023</t>
  </si>
  <si>
    <t>PGTEFT1081</t>
  </si>
  <si>
    <t>V2015/1024</t>
  </si>
  <si>
    <t>PGTEFT1082</t>
  </si>
  <si>
    <t>V2015/1025</t>
  </si>
  <si>
    <t>PGTEFT1083</t>
  </si>
  <si>
    <t>V2015/1026</t>
  </si>
  <si>
    <t>PGTEFT1084</t>
  </si>
  <si>
    <t>V2015/1027</t>
  </si>
  <si>
    <t>PGTEFT1085</t>
  </si>
  <si>
    <t>V2015/1028</t>
  </si>
  <si>
    <t>PGTEFT1087</t>
  </si>
  <si>
    <t>V2015/1029</t>
  </si>
  <si>
    <t>PGTEFT1088</t>
  </si>
  <si>
    <t>V2015/1030</t>
  </si>
  <si>
    <t>687621</t>
  </si>
  <si>
    <t>V2015/1031</t>
  </si>
  <si>
    <t>687622</t>
  </si>
  <si>
    <t>OR00627</t>
  </si>
  <si>
    <t>OR00628</t>
  </si>
  <si>
    <t>OR00629</t>
  </si>
  <si>
    <t>OTHER DEBTORS</t>
  </si>
  <si>
    <t>V2015/1034</t>
  </si>
  <si>
    <t>V2015/1035</t>
  </si>
  <si>
    <t>V2015/1043</t>
  </si>
  <si>
    <t>PGTEFT1096</t>
  </si>
  <si>
    <t>V2015/1020</t>
  </si>
  <si>
    <t>PGTEFT1078</t>
  </si>
  <si>
    <t>RAJA MUDA SELANGOR INT REGATTA</t>
  </si>
  <si>
    <t>V2015/1036</t>
  </si>
  <si>
    <t>PGTEFT1089</t>
  </si>
  <si>
    <t>V2015/1037</t>
  </si>
  <si>
    <t>PGTEFT1090</t>
  </si>
  <si>
    <t>V2015/1038</t>
  </si>
  <si>
    <t>PGTEFT1091</t>
  </si>
  <si>
    <t>V2015/1039</t>
  </si>
  <si>
    <t>PGTEFT1092</t>
  </si>
  <si>
    <t>V2015/1040</t>
  </si>
  <si>
    <t>PGTEFT1093</t>
  </si>
  <si>
    <t>V2015/1041</t>
  </si>
  <si>
    <t>PGTEFT1094</t>
  </si>
  <si>
    <t>V2015/1042</t>
  </si>
  <si>
    <t>PGTEFT1095</t>
  </si>
  <si>
    <t>V2015/1044</t>
  </si>
  <si>
    <t>PGTEFT1097</t>
  </si>
  <si>
    <t>V2015/1045</t>
  </si>
  <si>
    <t>PGTEFT1098</t>
  </si>
  <si>
    <t>V2015/1046</t>
  </si>
  <si>
    <t>PGTEFT1099</t>
  </si>
  <si>
    <t>V2015/1047</t>
  </si>
  <si>
    <t>PGTEFT1100</t>
  </si>
  <si>
    <t>HERITAGE WALK &amp; TOUR/SUNDAY EVENTS</t>
  </si>
  <si>
    <t>CRUISES BROCHURE</t>
  </si>
  <si>
    <t>V2015/1048</t>
  </si>
  <si>
    <t>PGTEFT1101</t>
  </si>
  <si>
    <t>TEAM BULDING &amp; OTHERS</t>
  </si>
  <si>
    <t>V2015/1049</t>
  </si>
  <si>
    <t>PGTEFT1102</t>
  </si>
  <si>
    <t>V2015/1050</t>
  </si>
  <si>
    <t>PGTEFT1103</t>
  </si>
  <si>
    <t>V2015/1051</t>
  </si>
  <si>
    <t>PGTEFT1104</t>
  </si>
  <si>
    <t>V2015/1052</t>
  </si>
  <si>
    <t>PGTEFT1105</t>
  </si>
  <si>
    <t>V2015/1053</t>
  </si>
  <si>
    <t>PGTEFT1106</t>
  </si>
  <si>
    <t>TRADE MARK</t>
  </si>
  <si>
    <t>V2015/1054</t>
  </si>
  <si>
    <t>PGTEFT1107</t>
  </si>
  <si>
    <t>V2015/1055</t>
  </si>
  <si>
    <t>PGTEFT1108</t>
  </si>
  <si>
    <t>V2015/1056</t>
  </si>
  <si>
    <t>PGTEFT1109</t>
  </si>
  <si>
    <t>V2015/1057</t>
  </si>
  <si>
    <t>PGTEFT1110</t>
  </si>
  <si>
    <t>V2015/1058</t>
  </si>
  <si>
    <t>PGTEFT1111</t>
  </si>
  <si>
    <t>V2015/1059</t>
  </si>
  <si>
    <t>PGTEFT1112</t>
  </si>
  <si>
    <t>V2015/1060</t>
  </si>
  <si>
    <t>PGTEFT1113</t>
  </si>
  <si>
    <t>V2015/1061</t>
  </si>
  <si>
    <t>PGTEFT1114</t>
  </si>
  <si>
    <t>V2015/1062</t>
  </si>
  <si>
    <t>PGTEFT1115</t>
  </si>
  <si>
    <t>V2015/1063</t>
  </si>
  <si>
    <t>PGTEFT1116</t>
  </si>
  <si>
    <t>V2015/1064</t>
  </si>
  <si>
    <t>PGTEFT1117</t>
  </si>
  <si>
    <t>V2015/1065</t>
  </si>
  <si>
    <t>PGTEFT1118</t>
  </si>
  <si>
    <t>DISTED PULAU PINANG SDN BHD</t>
  </si>
  <si>
    <t>V2015/1066</t>
  </si>
  <si>
    <t>PGTEFT1119</t>
  </si>
  <si>
    <t>OLYMPIA COLLEGE SDN BHD</t>
  </si>
  <si>
    <t>V2015/1067</t>
  </si>
  <si>
    <t>PGTEFT1120</t>
  </si>
  <si>
    <t>V2015/1068</t>
  </si>
  <si>
    <t>PGTEFT1121</t>
  </si>
  <si>
    <t>V2015/1069</t>
  </si>
  <si>
    <t>PGTEFT1122</t>
  </si>
  <si>
    <t>SENTRAL EDUCATION SDN BHD</t>
  </si>
  <si>
    <t>V2015/1070</t>
  </si>
  <si>
    <t>PGTEFT1123</t>
  </si>
  <si>
    <t>V2015/1071</t>
  </si>
  <si>
    <t>PGTEFT1124</t>
  </si>
  <si>
    <t>V2015/1072</t>
  </si>
  <si>
    <t>687626</t>
  </si>
  <si>
    <t>V2015/1073</t>
  </si>
  <si>
    <t>687627</t>
  </si>
  <si>
    <t>OR00631</t>
  </si>
  <si>
    <t>OR00634</t>
  </si>
  <si>
    <t>JV15/12/02</t>
  </si>
  <si>
    <t>BEING CASH DEPOSIT TO CIMB ACC</t>
  </si>
  <si>
    <t>DATED 22/12/15</t>
  </si>
  <si>
    <t>V2015/1092</t>
  </si>
  <si>
    <t>OR00633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</si>
  <si>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</si>
  <si>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</si>
  <si>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</si>
  <si>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</si>
  <si>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</si>
  <si>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</si>
  <si>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</si>
  <si>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</si>
  <si>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</si>
  <si>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V2015/1084</t>
  </si>
  <si>
    <t>687632</t>
  </si>
  <si>
    <t>V2015/1085</t>
  </si>
  <si>
    <t>687633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</si>
  <si>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</si>
  <si>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</si>
  <si>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</si>
  <si>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</si>
  <si>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</si>
  <si>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</si>
  <si>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</si>
  <si>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</si>
  <si>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</si>
  <si>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</si>
  <si>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V2015/1093</t>
  </si>
  <si>
    <t>PGTEFT1127</t>
  </si>
  <si>
    <t>V2015/1094</t>
  </si>
  <si>
    <t>PGTEFT1128</t>
  </si>
  <si>
    <t>STATE TOURISM - TOURISM PROMOTION</t>
  </si>
  <si>
    <t>V2015/1095</t>
  </si>
  <si>
    <t>PGTEFT1129</t>
  </si>
  <si>
    <t>V2015/1096</t>
  </si>
  <si>
    <t>PGTEFT1130</t>
  </si>
  <si>
    <t>V2015/1097</t>
  </si>
  <si>
    <t>PGTEFT1131</t>
  </si>
  <si>
    <t>OR00630</t>
  </si>
  <si>
    <t>V2015/1090</t>
  </si>
  <si>
    <t>CIMB - DEC'15</t>
  </si>
  <si>
    <t>JV15/12/06</t>
  </si>
  <si>
    <t>PLACEMENT OF STMMD ON 30/12/15</t>
  </si>
  <si>
    <t>V2015/1078</t>
  </si>
  <si>
    <t>PGTEFT1125</t>
  </si>
  <si>
    <t>V2015/1079</t>
  </si>
  <si>
    <t>PGTEFT1126</t>
  </si>
  <si>
    <t>V2015/1098</t>
  </si>
  <si>
    <t>PGTEFT1132</t>
  </si>
  <si>
    <t>V2015/1099</t>
  </si>
  <si>
    <t>PGTEFT1133</t>
  </si>
  <si>
    <t>V2015/1074</t>
  </si>
  <si>
    <t>V2015/1075</t>
  </si>
  <si>
    <t>687623</t>
  </si>
  <si>
    <t>KWSP - CONTRIBUTION DEC'15</t>
  </si>
  <si>
    <t>V2015/1076</t>
  </si>
  <si>
    <t>687624</t>
  </si>
  <si>
    <t>SOCSO - CONTRIBUTION DEC'15</t>
  </si>
  <si>
    <t>V2015/1077</t>
  </si>
  <si>
    <t>687638</t>
  </si>
  <si>
    <t>PCB - CONTRIBUTION DEC'15</t>
  </si>
  <si>
    <t>JV15/12/03</t>
  </si>
  <si>
    <t>BEING BANK CHARGES FOR THE MONTH OF DEC</t>
  </si>
  <si>
    <t>JV15/12/04</t>
  </si>
  <si>
    <t>BEING GST ON BANK CHARGES FOR DEC'15</t>
  </si>
  <si>
    <t>MINI HOT AIR BALLON</t>
  </si>
  <si>
    <t>EURASIAN FLYERS</t>
  </si>
  <si>
    <t>Provision of Tax</t>
  </si>
  <si>
    <t xml:space="preserve">Photo </t>
  </si>
  <si>
    <t>Provison</t>
  </si>
  <si>
    <t>Telephoone</t>
  </si>
  <si>
    <t>creditors</t>
  </si>
  <si>
    <t>Local</t>
  </si>
  <si>
    <t>Dev of PGT website</t>
  </si>
  <si>
    <t>teambuilding</t>
  </si>
  <si>
    <t>trade mark</t>
  </si>
  <si>
    <t>furniture</t>
  </si>
  <si>
    <t>Grant</t>
  </si>
  <si>
    <t>prepayment</t>
  </si>
  <si>
    <t>Ads - social</t>
  </si>
  <si>
    <t>Media campaign</t>
  </si>
  <si>
    <t>income tax</t>
  </si>
  <si>
    <t>ST-T.Promotion</t>
  </si>
  <si>
    <t>telephone</t>
  </si>
  <si>
    <t>Medical fee</t>
  </si>
  <si>
    <t xml:space="preserve">medical fee </t>
  </si>
  <si>
    <t>mileage</t>
  </si>
  <si>
    <t>Other receivable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</si>
</sst>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166" fontId="0" fillId="2" borderId="0" xfId="0" applyNumberFormat="1" applyFill="1"/>
    <xf numFmtId="43" fontId="0" fillId="0" borderId="1" xfId="1" applyFont="1" applyBorder="1" applyAlignment="1">
      <alignment horizontal="center" vertical="center"/>
    </xf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164" fontId="0" fillId="3" borderId="2" xfId="0" applyNumberFormat="1" applyFill="1" applyBorder="1"/>
    <xf numFmtId="165" fontId="0" fillId="3" borderId="2" xfId="0" applyNumberFormat="1" applyFill="1" applyBorder="1"/>
    <xf numFmtId="49" fontId="0" fillId="3" borderId="2" xfId="0" applyNumberFormat="1" applyFill="1" applyBorder="1"/>
    <xf numFmtId="166" fontId="0" fillId="3" borderId="2" xfId="0" applyNumberFormat="1" applyFill="1" applyBorder="1"/>
    <xf numFmtId="166" fontId="0" fillId="4" borderId="0" xfId="0" applyNumberFormat="1" applyFill="1"/>
    <xf numFmtId="166" fontId="0" fillId="4" borderId="2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3" fontId="0" fillId="0" borderId="0" xfId="1" applyFont="1" applyBorder="1"/>
    <xf numFmtId="43" fontId="0" fillId="0" borderId="3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3" fillId="0" borderId="4" xfId="0" applyFont="1" applyBorder="1"/>
    <xf numFmtId="0" fontId="0" fillId="0" borderId="4" xfId="0" applyBorder="1"/>
    <xf numFmtId="166" fontId="0" fillId="0" borderId="4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3" borderId="0" xfId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1" fillId="0" borderId="0" xfId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2" fillId="0" borderId="0" xfId="1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2"/>
  <sheetViews>
    <sheetView topLeftCell="B100" workbookViewId="0">
      <selection activeCell="F91" sqref="F9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375" bestFit="1" customWidth="1"/>
    <col min="5" max="5" width="41.125" bestFit="1" customWidth="1"/>
    <col min="6" max="6" width="27.25" bestFit="1" customWidth="1"/>
    <col min="7" max="7" width="11.375" bestFit="1" customWidth="1"/>
    <col min="8" max="10" width="12.625" customWidth="1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0.100000000000001" customHeight="1" x14ac:dyDescent="0.1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1017062.17</v>
      </c>
    </row>
    <row r="6" spans="1:10" x14ac:dyDescent="0.15">
      <c r="A6" s="2">
        <v>42006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252</v>
      </c>
      <c r="H6" s="5"/>
      <c r="I6" s="13">
        <v>10064</v>
      </c>
      <c r="J6" s="5">
        <v>1006998.17</v>
      </c>
    </row>
    <row r="7" spans="1:10" x14ac:dyDescent="0.15">
      <c r="A7" s="2">
        <v>42006</v>
      </c>
      <c r="B7" s="3">
        <v>121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253</v>
      </c>
      <c r="H7" s="5"/>
      <c r="I7" s="13">
        <v>170</v>
      </c>
      <c r="J7" s="5">
        <v>1006828.17</v>
      </c>
    </row>
    <row r="8" spans="1:10" x14ac:dyDescent="0.15">
      <c r="A8" s="2">
        <v>42006</v>
      </c>
      <c r="B8" s="3">
        <v>125</v>
      </c>
      <c r="C8" s="4" t="s">
        <v>21</v>
      </c>
      <c r="D8" s="4" t="s">
        <v>22</v>
      </c>
      <c r="E8" s="4" t="s">
        <v>23</v>
      </c>
      <c r="F8" s="4" t="s">
        <v>20</v>
      </c>
      <c r="G8" s="4" t="s">
        <v>254</v>
      </c>
      <c r="H8" s="5"/>
      <c r="I8" s="13">
        <v>48334.68</v>
      </c>
      <c r="J8" s="5">
        <v>958493.49</v>
      </c>
    </row>
    <row r="9" spans="1:10" x14ac:dyDescent="0.15">
      <c r="A9" s="2">
        <v>42010</v>
      </c>
      <c r="B9" s="3">
        <v>127</v>
      </c>
      <c r="C9" s="4" t="s">
        <v>24</v>
      </c>
      <c r="D9" s="4" t="s">
        <v>20</v>
      </c>
      <c r="E9" s="4" t="s">
        <v>25</v>
      </c>
      <c r="F9" s="4" t="s">
        <v>26</v>
      </c>
      <c r="G9" s="4" t="s">
        <v>255</v>
      </c>
      <c r="H9" s="5">
        <v>2000</v>
      </c>
      <c r="I9" s="13"/>
      <c r="J9" s="5">
        <v>960493.49</v>
      </c>
    </row>
    <row r="10" spans="1:10" x14ac:dyDescent="0.15">
      <c r="A10" s="2">
        <v>42013</v>
      </c>
      <c r="B10" s="3">
        <v>121</v>
      </c>
      <c r="C10" s="4" t="s">
        <v>27</v>
      </c>
      <c r="D10" s="4" t="s">
        <v>28</v>
      </c>
      <c r="E10" s="4" t="s">
        <v>29</v>
      </c>
      <c r="F10" s="4" t="s">
        <v>20</v>
      </c>
      <c r="G10" s="4" t="s">
        <v>254</v>
      </c>
      <c r="H10" s="5"/>
      <c r="I10" s="13">
        <v>191.95</v>
      </c>
      <c r="J10" s="5">
        <v>960301.54</v>
      </c>
    </row>
    <row r="11" spans="1:10" x14ac:dyDescent="0.15">
      <c r="A11" s="2">
        <v>42013</v>
      </c>
      <c r="B11" s="3">
        <v>121</v>
      </c>
      <c r="C11" s="4" t="s">
        <v>30</v>
      </c>
      <c r="D11" s="4" t="s">
        <v>31</v>
      </c>
      <c r="E11" s="4" t="s">
        <v>29</v>
      </c>
      <c r="F11" s="4" t="s">
        <v>20</v>
      </c>
      <c r="G11" s="4" t="s">
        <v>254</v>
      </c>
      <c r="H11" s="5"/>
      <c r="I11" s="13">
        <v>3000</v>
      </c>
      <c r="J11" s="5">
        <v>957301.54</v>
      </c>
    </row>
    <row r="12" spans="1:10" x14ac:dyDescent="0.15">
      <c r="A12" s="2">
        <v>42013</v>
      </c>
      <c r="B12" s="3">
        <v>121</v>
      </c>
      <c r="C12" s="4" t="s">
        <v>32</v>
      </c>
      <c r="D12" s="4" t="s">
        <v>33</v>
      </c>
      <c r="E12" s="4" t="s">
        <v>29</v>
      </c>
      <c r="F12" s="4" t="s">
        <v>20</v>
      </c>
      <c r="G12" s="4" t="s">
        <v>254</v>
      </c>
      <c r="H12" s="5"/>
      <c r="I12" s="13">
        <v>34240</v>
      </c>
      <c r="J12" s="5">
        <v>923061.54</v>
      </c>
    </row>
    <row r="13" spans="1:10" x14ac:dyDescent="0.15">
      <c r="A13" s="2">
        <v>42013</v>
      </c>
      <c r="B13" s="3">
        <v>121</v>
      </c>
      <c r="C13" s="4" t="s">
        <v>34</v>
      </c>
      <c r="D13" s="4" t="s">
        <v>35</v>
      </c>
      <c r="E13" s="4" t="s">
        <v>36</v>
      </c>
      <c r="F13" s="4" t="s">
        <v>20</v>
      </c>
      <c r="G13" s="4" t="s">
        <v>256</v>
      </c>
      <c r="H13" s="5"/>
      <c r="I13" s="13">
        <v>17000</v>
      </c>
      <c r="J13" s="5">
        <v>906061.54</v>
      </c>
    </row>
    <row r="14" spans="1:10" x14ac:dyDescent="0.15">
      <c r="A14" s="2">
        <v>42018</v>
      </c>
      <c r="B14" s="3">
        <v>122</v>
      </c>
      <c r="C14" s="4" t="s">
        <v>37</v>
      </c>
      <c r="D14" s="4" t="s">
        <v>38</v>
      </c>
      <c r="E14" s="4" t="s">
        <v>39</v>
      </c>
      <c r="F14" s="4" t="s">
        <v>20</v>
      </c>
      <c r="G14" s="4" t="s">
        <v>257</v>
      </c>
      <c r="H14" s="5">
        <v>2500</v>
      </c>
      <c r="I14" s="13"/>
      <c r="J14" s="5">
        <v>908561.54</v>
      </c>
    </row>
    <row r="15" spans="1:10" x14ac:dyDescent="0.15">
      <c r="A15" s="2">
        <v>42018</v>
      </c>
      <c r="B15" s="3">
        <v>122</v>
      </c>
      <c r="C15" s="4" t="s">
        <v>40</v>
      </c>
      <c r="D15" s="4" t="s">
        <v>41</v>
      </c>
      <c r="E15" s="4" t="s">
        <v>42</v>
      </c>
      <c r="F15" s="4" t="s">
        <v>20</v>
      </c>
      <c r="G15" s="4" t="s">
        <v>258</v>
      </c>
      <c r="H15" s="5">
        <v>10000</v>
      </c>
      <c r="I15" s="13"/>
      <c r="J15" s="5">
        <v>918561.54</v>
      </c>
    </row>
    <row r="16" spans="1:10" x14ac:dyDescent="0.15">
      <c r="A16" s="2">
        <v>42019</v>
      </c>
      <c r="B16" s="3">
        <v>121</v>
      </c>
      <c r="C16" s="4" t="s">
        <v>43</v>
      </c>
      <c r="D16" s="4" t="s">
        <v>44</v>
      </c>
      <c r="E16" s="4" t="s">
        <v>45</v>
      </c>
      <c r="F16" s="4" t="s">
        <v>20</v>
      </c>
      <c r="G16" s="4" t="s">
        <v>259</v>
      </c>
      <c r="H16" s="5"/>
      <c r="I16" s="13">
        <v>1050</v>
      </c>
      <c r="J16" s="5">
        <v>917511.54</v>
      </c>
    </row>
    <row r="17" spans="1:10" x14ac:dyDescent="0.15">
      <c r="A17" s="2">
        <v>42020</v>
      </c>
      <c r="B17" s="3">
        <v>121</v>
      </c>
      <c r="C17" s="4" t="s">
        <v>46</v>
      </c>
      <c r="D17" s="4" t="s">
        <v>47</v>
      </c>
      <c r="E17" s="4" t="s">
        <v>48</v>
      </c>
      <c r="F17" s="4" t="s">
        <v>20</v>
      </c>
      <c r="G17" s="4" t="s">
        <v>254</v>
      </c>
      <c r="H17" s="5"/>
      <c r="I17" s="13">
        <v>10888</v>
      </c>
      <c r="J17" s="5">
        <v>906623.54</v>
      </c>
    </row>
    <row r="18" spans="1:10" x14ac:dyDescent="0.15">
      <c r="A18" s="2">
        <v>42020</v>
      </c>
      <c r="B18" s="3">
        <v>121</v>
      </c>
      <c r="C18" s="4" t="s">
        <v>49</v>
      </c>
      <c r="D18" s="4" t="s">
        <v>50</v>
      </c>
      <c r="E18" s="4" t="s">
        <v>29</v>
      </c>
      <c r="F18" s="4" t="s">
        <v>20</v>
      </c>
      <c r="G18" s="4" t="s">
        <v>254</v>
      </c>
      <c r="H18" s="5"/>
      <c r="I18" s="13">
        <v>105841.8</v>
      </c>
      <c r="J18" s="5">
        <v>800781.74</v>
      </c>
    </row>
    <row r="19" spans="1:10" x14ac:dyDescent="0.15">
      <c r="A19" s="2">
        <v>42020</v>
      </c>
      <c r="B19" s="3">
        <v>121</v>
      </c>
      <c r="C19" s="4" t="s">
        <v>51</v>
      </c>
      <c r="D19" s="4" t="s">
        <v>52</v>
      </c>
      <c r="E19" s="4" t="s">
        <v>29</v>
      </c>
      <c r="F19" s="4" t="s">
        <v>20</v>
      </c>
      <c r="G19" s="4" t="s">
        <v>254</v>
      </c>
      <c r="H19" s="5"/>
      <c r="I19" s="13">
        <v>800</v>
      </c>
      <c r="J19" s="5">
        <v>799981.74</v>
      </c>
    </row>
    <row r="20" spans="1:10" x14ac:dyDescent="0.15">
      <c r="A20" s="2">
        <v>42020</v>
      </c>
      <c r="B20" s="3">
        <v>121</v>
      </c>
      <c r="C20" s="4" t="s">
        <v>53</v>
      </c>
      <c r="D20" s="4" t="s">
        <v>54</v>
      </c>
      <c r="E20" s="4" t="s">
        <v>55</v>
      </c>
      <c r="F20" s="4" t="s">
        <v>20</v>
      </c>
      <c r="G20" s="4" t="s">
        <v>254</v>
      </c>
      <c r="H20" s="5"/>
      <c r="I20" s="13">
        <v>7500</v>
      </c>
      <c r="J20" s="5">
        <v>792481.74</v>
      </c>
    </row>
    <row r="21" spans="1:10" x14ac:dyDescent="0.15">
      <c r="A21" s="2">
        <v>42020</v>
      </c>
      <c r="B21" s="3">
        <v>121</v>
      </c>
      <c r="C21" s="4" t="s">
        <v>56</v>
      </c>
      <c r="D21" s="4" t="s">
        <v>57</v>
      </c>
      <c r="E21" s="4" t="s">
        <v>29</v>
      </c>
      <c r="F21" s="4" t="s">
        <v>20</v>
      </c>
      <c r="G21" s="4" t="s">
        <v>254</v>
      </c>
      <c r="H21" s="5"/>
      <c r="I21" s="13">
        <v>1910</v>
      </c>
      <c r="J21" s="5">
        <v>790571.74</v>
      </c>
    </row>
    <row r="22" spans="1:10" x14ac:dyDescent="0.15">
      <c r="A22" s="2">
        <v>42020</v>
      </c>
      <c r="B22" s="3">
        <v>121</v>
      </c>
      <c r="C22" s="4" t="s">
        <v>58</v>
      </c>
      <c r="D22" s="4" t="s">
        <v>59</v>
      </c>
      <c r="E22" s="4" t="s">
        <v>29</v>
      </c>
      <c r="F22" s="4" t="s">
        <v>20</v>
      </c>
      <c r="G22" s="4" t="s">
        <v>254</v>
      </c>
      <c r="H22" s="5"/>
      <c r="I22" s="13">
        <v>4500</v>
      </c>
      <c r="J22" s="5">
        <v>786071.74</v>
      </c>
    </row>
    <row r="23" spans="1:10" x14ac:dyDescent="0.15">
      <c r="A23" s="2">
        <v>42020</v>
      </c>
      <c r="B23" s="3">
        <v>121</v>
      </c>
      <c r="C23" s="4" t="s">
        <v>60</v>
      </c>
      <c r="D23" s="4" t="s">
        <v>61</v>
      </c>
      <c r="E23" s="4" t="s">
        <v>29</v>
      </c>
      <c r="F23" s="4" t="s">
        <v>20</v>
      </c>
      <c r="G23" s="4" t="s">
        <v>254</v>
      </c>
      <c r="H23" s="5"/>
      <c r="I23" s="13">
        <v>3985</v>
      </c>
      <c r="J23" s="5">
        <v>782086.74</v>
      </c>
    </row>
    <row r="24" spans="1:10" x14ac:dyDescent="0.15">
      <c r="A24" s="2">
        <v>42020</v>
      </c>
      <c r="B24" s="3">
        <v>121</v>
      </c>
      <c r="C24" s="4" t="s">
        <v>62</v>
      </c>
      <c r="D24" s="4" t="s">
        <v>63</v>
      </c>
      <c r="E24" s="4" t="s">
        <v>64</v>
      </c>
      <c r="F24" s="4" t="s">
        <v>20</v>
      </c>
      <c r="G24" s="4" t="s">
        <v>260</v>
      </c>
      <c r="H24" s="5"/>
      <c r="I24" s="13">
        <v>26</v>
      </c>
      <c r="J24" s="5">
        <v>782060.74</v>
      </c>
    </row>
    <row r="25" spans="1:10" x14ac:dyDescent="0.15">
      <c r="A25" s="2">
        <v>42020</v>
      </c>
      <c r="B25" s="3">
        <v>121</v>
      </c>
      <c r="C25" s="4" t="s">
        <v>65</v>
      </c>
      <c r="D25" s="4" t="s">
        <v>66</v>
      </c>
      <c r="E25" s="4" t="s">
        <v>67</v>
      </c>
      <c r="F25" s="4" t="s">
        <v>20</v>
      </c>
      <c r="G25" s="4" t="s">
        <v>260</v>
      </c>
      <c r="H25" s="5"/>
      <c r="I25" s="13">
        <v>80.5</v>
      </c>
      <c r="J25" s="5">
        <v>781980.24</v>
      </c>
    </row>
    <row r="26" spans="1:10" x14ac:dyDescent="0.15">
      <c r="A26" s="2">
        <v>42020</v>
      </c>
      <c r="B26" s="3">
        <v>121</v>
      </c>
      <c r="C26" s="4" t="s">
        <v>68</v>
      </c>
      <c r="D26" s="4" t="s">
        <v>69</v>
      </c>
      <c r="E26" s="4" t="s">
        <v>48</v>
      </c>
      <c r="F26" s="4" t="s">
        <v>20</v>
      </c>
      <c r="G26" s="4" t="s">
        <v>254</v>
      </c>
      <c r="H26" s="5"/>
      <c r="I26" s="13">
        <v>1180</v>
      </c>
      <c r="J26" s="5">
        <v>780800.24</v>
      </c>
    </row>
    <row r="27" spans="1:10" x14ac:dyDescent="0.15">
      <c r="A27" s="2">
        <v>42020</v>
      </c>
      <c r="B27" s="3">
        <v>121</v>
      </c>
      <c r="C27" s="4" t="s">
        <v>70</v>
      </c>
      <c r="D27" s="4" t="s">
        <v>71</v>
      </c>
      <c r="E27" s="4" t="s">
        <v>29</v>
      </c>
      <c r="F27" s="4" t="s">
        <v>20</v>
      </c>
      <c r="G27" s="4" t="s">
        <v>254</v>
      </c>
      <c r="H27" s="5"/>
      <c r="I27" s="13">
        <v>500</v>
      </c>
      <c r="J27" s="5">
        <v>780300.24</v>
      </c>
    </row>
    <row r="28" spans="1:10" x14ac:dyDescent="0.15">
      <c r="A28" s="2">
        <v>42020</v>
      </c>
      <c r="B28" s="3">
        <v>121</v>
      </c>
      <c r="C28" s="4" t="s">
        <v>72</v>
      </c>
      <c r="D28" s="4" t="s">
        <v>73</v>
      </c>
      <c r="E28" s="4" t="s">
        <v>48</v>
      </c>
      <c r="F28" s="4" t="s">
        <v>20</v>
      </c>
      <c r="G28" s="4" t="s">
        <v>254</v>
      </c>
      <c r="H28" s="5"/>
      <c r="I28" s="13">
        <v>3490</v>
      </c>
      <c r="J28" s="5">
        <v>776810.24</v>
      </c>
    </row>
    <row r="29" spans="1:10" x14ac:dyDescent="0.15">
      <c r="A29" s="2">
        <v>42020</v>
      </c>
      <c r="B29" s="3">
        <v>121</v>
      </c>
      <c r="C29" s="4" t="s">
        <v>74</v>
      </c>
      <c r="D29" s="4" t="s">
        <v>75</v>
      </c>
      <c r="E29" s="4" t="s">
        <v>48</v>
      </c>
      <c r="F29" s="4" t="s">
        <v>20</v>
      </c>
      <c r="G29" s="4" t="s">
        <v>254</v>
      </c>
      <c r="H29" s="5"/>
      <c r="I29" s="13">
        <v>9540</v>
      </c>
      <c r="J29" s="5">
        <v>767270.24</v>
      </c>
    </row>
    <row r="30" spans="1:10" x14ac:dyDescent="0.15">
      <c r="A30" s="2">
        <v>42020</v>
      </c>
      <c r="B30" s="3">
        <v>121</v>
      </c>
      <c r="C30" s="4" t="s">
        <v>76</v>
      </c>
      <c r="D30" s="4" t="s">
        <v>77</v>
      </c>
      <c r="E30" s="4" t="s">
        <v>29</v>
      </c>
      <c r="G30" s="4" t="s">
        <v>254</v>
      </c>
      <c r="H30" s="5"/>
      <c r="I30" s="13">
        <v>7500</v>
      </c>
      <c r="J30" s="5">
        <v>756770.24</v>
      </c>
    </row>
    <row r="31" spans="1:10" x14ac:dyDescent="0.15">
      <c r="A31" s="2"/>
      <c r="B31" s="3"/>
      <c r="C31" s="4"/>
      <c r="D31" s="4"/>
      <c r="E31" s="4" t="s">
        <v>78</v>
      </c>
      <c r="F31" s="4"/>
      <c r="G31" s="4" t="s">
        <v>259</v>
      </c>
      <c r="H31" s="5"/>
      <c r="I31" s="13">
        <v>3000</v>
      </c>
      <c r="J31" s="5"/>
    </row>
    <row r="32" spans="1:10" x14ac:dyDescent="0.15">
      <c r="A32" s="2">
        <v>42020</v>
      </c>
      <c r="B32" s="3">
        <v>121</v>
      </c>
      <c r="C32" s="4" t="s">
        <v>79</v>
      </c>
      <c r="D32" s="4" t="s">
        <v>80</v>
      </c>
      <c r="E32" s="4" t="s">
        <v>81</v>
      </c>
      <c r="F32" s="4" t="s">
        <v>20</v>
      </c>
      <c r="G32" s="4" t="s">
        <v>261</v>
      </c>
      <c r="H32" s="5"/>
      <c r="I32" s="13">
        <v>320</v>
      </c>
      <c r="J32" s="5">
        <v>756450.24</v>
      </c>
    </row>
    <row r="33" spans="1:10" x14ac:dyDescent="0.15">
      <c r="A33" s="2">
        <v>42020</v>
      </c>
      <c r="B33" s="3">
        <v>121</v>
      </c>
      <c r="C33" s="4" t="s">
        <v>82</v>
      </c>
      <c r="D33" s="4" t="s">
        <v>83</v>
      </c>
      <c r="E33" s="4" t="s">
        <v>29</v>
      </c>
      <c r="F33" s="4" t="s">
        <v>20</v>
      </c>
      <c r="G33" s="4" t="s">
        <v>254</v>
      </c>
      <c r="H33" s="5"/>
      <c r="I33" s="13">
        <v>1038.4000000000001</v>
      </c>
      <c r="J33" s="5">
        <v>755411.84</v>
      </c>
    </row>
    <row r="34" spans="1:10" x14ac:dyDescent="0.15">
      <c r="A34" s="2">
        <v>42020</v>
      </c>
      <c r="B34" s="3">
        <v>121</v>
      </c>
      <c r="C34" s="4" t="s">
        <v>84</v>
      </c>
      <c r="D34" s="4" t="s">
        <v>85</v>
      </c>
      <c r="E34" s="4" t="s">
        <v>29</v>
      </c>
      <c r="F34" s="4" t="s">
        <v>20</v>
      </c>
      <c r="G34" s="4" t="s">
        <v>254</v>
      </c>
      <c r="H34" s="5"/>
      <c r="I34" s="13">
        <v>3795</v>
      </c>
      <c r="J34" s="5">
        <v>751616.84</v>
      </c>
    </row>
    <row r="35" spans="1:10" x14ac:dyDescent="0.15">
      <c r="A35" s="2">
        <v>42020</v>
      </c>
      <c r="B35" s="3">
        <v>121</v>
      </c>
      <c r="C35" s="4" t="s">
        <v>86</v>
      </c>
      <c r="D35" s="4" t="s">
        <v>87</v>
      </c>
      <c r="E35" s="4" t="s">
        <v>88</v>
      </c>
      <c r="F35" s="4" t="s">
        <v>20</v>
      </c>
      <c r="G35" s="4" t="s">
        <v>262</v>
      </c>
      <c r="H35" s="5"/>
      <c r="I35" s="13">
        <v>155.5</v>
      </c>
      <c r="J35" s="5">
        <v>751461.34</v>
      </c>
    </row>
    <row r="36" spans="1:10" x14ac:dyDescent="0.15">
      <c r="A36" s="2">
        <v>42020</v>
      </c>
      <c r="B36" s="3">
        <v>121</v>
      </c>
      <c r="C36" s="4" t="s">
        <v>89</v>
      </c>
      <c r="D36" s="4" t="s">
        <v>90</v>
      </c>
      <c r="E36" s="4" t="s">
        <v>91</v>
      </c>
      <c r="F36" s="4" t="s">
        <v>20</v>
      </c>
      <c r="G36" s="4" t="s">
        <v>260</v>
      </c>
      <c r="H36" s="5"/>
      <c r="I36" s="13">
        <v>56</v>
      </c>
      <c r="J36" s="5">
        <v>751405.34</v>
      </c>
    </row>
    <row r="37" spans="1:10" x14ac:dyDescent="0.15">
      <c r="A37" s="2">
        <v>42020</v>
      </c>
      <c r="B37" s="3">
        <v>121</v>
      </c>
      <c r="C37" s="4" t="s">
        <v>92</v>
      </c>
      <c r="D37" s="4" t="s">
        <v>93</v>
      </c>
      <c r="E37" s="4" t="s">
        <v>94</v>
      </c>
      <c r="F37" s="4" t="s">
        <v>20</v>
      </c>
      <c r="G37" s="4" t="s">
        <v>259</v>
      </c>
      <c r="H37" s="5"/>
      <c r="I37" s="13">
        <v>6900</v>
      </c>
      <c r="J37" s="5">
        <v>744505.34</v>
      </c>
    </row>
    <row r="38" spans="1:10" x14ac:dyDescent="0.15">
      <c r="A38" s="2">
        <v>42020</v>
      </c>
      <c r="B38" s="3">
        <v>121</v>
      </c>
      <c r="C38" s="4" t="s">
        <v>95</v>
      </c>
      <c r="D38" s="4" t="s">
        <v>96</v>
      </c>
      <c r="E38" s="4" t="s">
        <v>48</v>
      </c>
      <c r="F38" s="4" t="s">
        <v>20</v>
      </c>
      <c r="G38" s="4" t="s">
        <v>254</v>
      </c>
      <c r="H38" s="5"/>
      <c r="I38" s="13">
        <v>160</v>
      </c>
      <c r="J38" s="5">
        <v>744345.34</v>
      </c>
    </row>
    <row r="39" spans="1:10" x14ac:dyDescent="0.15">
      <c r="A39" s="2">
        <v>42020</v>
      </c>
      <c r="B39" s="3">
        <v>121</v>
      </c>
      <c r="C39" s="4" t="s">
        <v>97</v>
      </c>
      <c r="D39" s="4" t="s">
        <v>98</v>
      </c>
      <c r="E39" s="4" t="s">
        <v>99</v>
      </c>
      <c r="F39" s="4" t="s">
        <v>20</v>
      </c>
      <c r="G39" s="4" t="s">
        <v>263</v>
      </c>
      <c r="H39" s="5"/>
      <c r="I39" s="13">
        <v>210</v>
      </c>
      <c r="J39" s="5">
        <v>744135.34</v>
      </c>
    </row>
    <row r="40" spans="1:10" x14ac:dyDescent="0.15">
      <c r="A40" s="2">
        <v>42020</v>
      </c>
      <c r="B40" s="3">
        <v>121</v>
      </c>
      <c r="C40" s="4" t="s">
        <v>100</v>
      </c>
      <c r="D40" s="4" t="s">
        <v>101</v>
      </c>
      <c r="E40" s="4" t="s">
        <v>29</v>
      </c>
      <c r="F40" s="4" t="s">
        <v>20</v>
      </c>
      <c r="G40" s="4" t="s">
        <v>254</v>
      </c>
      <c r="H40" s="5"/>
      <c r="I40" s="13">
        <v>464.05</v>
      </c>
      <c r="J40" s="5">
        <v>743671.29</v>
      </c>
    </row>
    <row r="41" spans="1:10" x14ac:dyDescent="0.15">
      <c r="A41" s="2">
        <v>42020</v>
      </c>
      <c r="B41" s="3">
        <v>121</v>
      </c>
      <c r="C41" s="4" t="s">
        <v>102</v>
      </c>
      <c r="D41" s="4" t="s">
        <v>103</v>
      </c>
      <c r="E41" s="4" t="s">
        <v>29</v>
      </c>
      <c r="F41" s="4" t="s">
        <v>20</v>
      </c>
      <c r="G41" s="4" t="s">
        <v>254</v>
      </c>
      <c r="H41" s="5"/>
      <c r="I41" s="13">
        <v>947.75</v>
      </c>
      <c r="J41" s="5">
        <v>742723.54</v>
      </c>
    </row>
    <row r="42" spans="1:10" x14ac:dyDescent="0.15">
      <c r="A42" s="2">
        <v>42021</v>
      </c>
      <c r="B42" s="3">
        <v>121</v>
      </c>
      <c r="C42" s="4" t="s">
        <v>104</v>
      </c>
      <c r="D42" s="4" t="s">
        <v>105</v>
      </c>
      <c r="E42" s="4" t="s">
        <v>106</v>
      </c>
      <c r="F42" s="4" t="s">
        <v>20</v>
      </c>
      <c r="G42" s="4" t="s">
        <v>264</v>
      </c>
      <c r="H42" s="5"/>
      <c r="I42" s="13">
        <v>180.6</v>
      </c>
      <c r="J42" s="5">
        <v>742542.94</v>
      </c>
    </row>
    <row r="43" spans="1:10" x14ac:dyDescent="0.15">
      <c r="A43" s="2">
        <v>42021</v>
      </c>
      <c r="B43" s="3">
        <v>121</v>
      </c>
      <c r="C43" s="4" t="s">
        <v>107</v>
      </c>
      <c r="D43" s="4" t="s">
        <v>108</v>
      </c>
      <c r="E43" s="4" t="s">
        <v>109</v>
      </c>
      <c r="G43" s="4" t="s">
        <v>260</v>
      </c>
      <c r="H43" s="5"/>
      <c r="I43" s="13">
        <v>52.5</v>
      </c>
      <c r="J43" s="5">
        <v>742442.44</v>
      </c>
    </row>
    <row r="44" spans="1:10" x14ac:dyDescent="0.15">
      <c r="A44" s="2"/>
      <c r="B44" s="3"/>
      <c r="C44" s="4"/>
      <c r="D44" s="4"/>
      <c r="E44" s="4" t="s">
        <v>29</v>
      </c>
      <c r="F44" s="4"/>
      <c r="G44" s="4" t="s">
        <v>254</v>
      </c>
      <c r="H44" s="5"/>
      <c r="I44" s="13">
        <v>48</v>
      </c>
      <c r="J44" s="5"/>
    </row>
    <row r="45" spans="1:10" x14ac:dyDescent="0.15">
      <c r="A45" s="2">
        <v>42021</v>
      </c>
      <c r="B45" s="3">
        <v>121</v>
      </c>
      <c r="C45" s="4" t="s">
        <v>110</v>
      </c>
      <c r="D45" s="4" t="s">
        <v>111</v>
      </c>
      <c r="E45" s="4" t="s">
        <v>29</v>
      </c>
      <c r="F45" s="4" t="s">
        <v>20</v>
      </c>
      <c r="G45" s="4" t="s">
        <v>254</v>
      </c>
      <c r="H45" s="5"/>
      <c r="I45" s="13">
        <v>720</v>
      </c>
      <c r="J45" s="5">
        <v>741722.44</v>
      </c>
    </row>
    <row r="46" spans="1:10" x14ac:dyDescent="0.15">
      <c r="A46" s="2">
        <v>42021</v>
      </c>
      <c r="B46" s="3">
        <v>121</v>
      </c>
      <c r="C46" s="4" t="s">
        <v>112</v>
      </c>
      <c r="D46" s="4" t="s">
        <v>113</v>
      </c>
      <c r="E46" s="4" t="s">
        <v>29</v>
      </c>
      <c r="F46" s="4" t="s">
        <v>20</v>
      </c>
      <c r="G46" s="4" t="s">
        <v>254</v>
      </c>
      <c r="H46" s="5"/>
      <c r="I46" s="13">
        <v>156.66</v>
      </c>
      <c r="J46" s="5">
        <v>741565.78</v>
      </c>
    </row>
    <row r="47" spans="1:10" x14ac:dyDescent="0.15">
      <c r="A47" s="2">
        <v>42021</v>
      </c>
      <c r="B47" s="3">
        <v>121</v>
      </c>
      <c r="C47" s="4" t="s">
        <v>114</v>
      </c>
      <c r="D47" s="4" t="s">
        <v>115</v>
      </c>
      <c r="E47" s="4" t="s">
        <v>29</v>
      </c>
      <c r="F47" s="4" t="s">
        <v>20</v>
      </c>
      <c r="G47" s="4" t="s">
        <v>254</v>
      </c>
      <c r="H47" s="5"/>
      <c r="I47" s="13">
        <v>196</v>
      </c>
      <c r="J47" s="5">
        <v>741369.78</v>
      </c>
    </row>
    <row r="48" spans="1:10" x14ac:dyDescent="0.15">
      <c r="A48" s="2">
        <v>42024</v>
      </c>
      <c r="B48" s="3">
        <v>122</v>
      </c>
      <c r="C48" s="4" t="s">
        <v>116</v>
      </c>
      <c r="D48" s="4" t="s">
        <v>117</v>
      </c>
      <c r="E48" s="4" t="s">
        <v>118</v>
      </c>
      <c r="F48" s="4" t="s">
        <v>20</v>
      </c>
      <c r="G48" s="4" t="s">
        <v>265</v>
      </c>
      <c r="H48" s="5">
        <v>500000</v>
      </c>
      <c r="I48" s="13"/>
      <c r="J48" s="5">
        <v>1241369.78</v>
      </c>
    </row>
    <row r="49" spans="1:10" x14ac:dyDescent="0.15">
      <c r="A49" s="2">
        <v>42026</v>
      </c>
      <c r="B49" s="3">
        <v>121</v>
      </c>
      <c r="C49" s="4" t="s">
        <v>119</v>
      </c>
      <c r="D49" s="4" t="s">
        <v>120</v>
      </c>
      <c r="E49" s="4" t="s">
        <v>121</v>
      </c>
      <c r="F49" s="4" t="s">
        <v>20</v>
      </c>
      <c r="G49" s="4" t="s">
        <v>266</v>
      </c>
      <c r="H49" s="5"/>
      <c r="I49" s="13">
        <v>106</v>
      </c>
      <c r="J49" s="5">
        <v>1241263.78</v>
      </c>
    </row>
    <row r="50" spans="1:10" x14ac:dyDescent="0.15">
      <c r="A50" s="2">
        <v>42027</v>
      </c>
      <c r="B50" s="3">
        <v>121</v>
      </c>
      <c r="C50" s="4" t="s">
        <v>122</v>
      </c>
      <c r="D50" s="4" t="s">
        <v>123</v>
      </c>
      <c r="E50" s="4" t="s">
        <v>124</v>
      </c>
      <c r="F50" s="4" t="s">
        <v>20</v>
      </c>
      <c r="G50" s="4" t="s">
        <v>267</v>
      </c>
      <c r="H50" s="5"/>
      <c r="I50" s="13">
        <v>50</v>
      </c>
      <c r="J50" s="5">
        <v>1241213.78</v>
      </c>
    </row>
    <row r="51" spans="1:10" x14ac:dyDescent="0.15">
      <c r="A51" s="2">
        <v>42027</v>
      </c>
      <c r="B51" s="3">
        <v>121</v>
      </c>
      <c r="C51" s="4" t="s">
        <v>125</v>
      </c>
      <c r="D51" s="4" t="s">
        <v>126</v>
      </c>
      <c r="E51" s="4" t="s">
        <v>127</v>
      </c>
      <c r="F51" s="4" t="s">
        <v>20</v>
      </c>
      <c r="G51" s="4" t="s">
        <v>260</v>
      </c>
      <c r="H51" s="5"/>
      <c r="I51" s="13">
        <v>55</v>
      </c>
      <c r="J51" s="5">
        <v>1241158.78</v>
      </c>
    </row>
    <row r="52" spans="1:10" x14ac:dyDescent="0.15">
      <c r="A52" s="2">
        <v>42027</v>
      </c>
      <c r="B52" s="3">
        <v>121</v>
      </c>
      <c r="C52" s="4" t="s">
        <v>128</v>
      </c>
      <c r="D52" s="4" t="s">
        <v>129</v>
      </c>
      <c r="E52" s="4" t="s">
        <v>130</v>
      </c>
      <c r="F52" s="4" t="s">
        <v>20</v>
      </c>
      <c r="G52" s="4" t="s">
        <v>260</v>
      </c>
      <c r="H52" s="5"/>
      <c r="I52" s="13">
        <v>408</v>
      </c>
      <c r="J52" s="5">
        <v>1240750.78</v>
      </c>
    </row>
    <row r="53" spans="1:10" x14ac:dyDescent="0.15">
      <c r="A53" s="2">
        <v>42027</v>
      </c>
      <c r="B53" s="3">
        <v>121</v>
      </c>
      <c r="C53" s="4" t="s">
        <v>131</v>
      </c>
      <c r="D53" s="4" t="s">
        <v>132</v>
      </c>
      <c r="E53" s="4" t="s">
        <v>29</v>
      </c>
      <c r="G53" s="4" t="s">
        <v>254</v>
      </c>
      <c r="H53" s="5"/>
      <c r="I53" s="13">
        <v>358</v>
      </c>
      <c r="J53" s="5">
        <v>1240100.78</v>
      </c>
    </row>
    <row r="54" spans="1:10" x14ac:dyDescent="0.15">
      <c r="A54" s="2"/>
      <c r="B54" s="3"/>
      <c r="C54" s="4"/>
      <c r="D54" s="4"/>
      <c r="E54" s="4" t="s">
        <v>133</v>
      </c>
      <c r="F54" s="4"/>
      <c r="G54" s="4" t="s">
        <v>268</v>
      </c>
      <c r="H54" s="5"/>
      <c r="I54" s="13">
        <v>292</v>
      </c>
      <c r="J54" s="5"/>
    </row>
    <row r="55" spans="1:10" x14ac:dyDescent="0.15">
      <c r="A55" s="2">
        <v>42027</v>
      </c>
      <c r="B55" s="3">
        <v>121</v>
      </c>
      <c r="C55" s="4" t="s">
        <v>134</v>
      </c>
      <c r="D55" s="4" t="s">
        <v>135</v>
      </c>
      <c r="E55" s="4" t="s">
        <v>81</v>
      </c>
      <c r="F55" s="4" t="s">
        <v>20</v>
      </c>
      <c r="G55" s="4" t="s">
        <v>261</v>
      </c>
      <c r="H55" s="5"/>
      <c r="I55" s="13">
        <v>250</v>
      </c>
      <c r="J55" s="5">
        <v>1239850.78</v>
      </c>
    </row>
    <row r="56" spans="1:10" x14ac:dyDescent="0.15">
      <c r="A56" s="2">
        <v>42027</v>
      </c>
      <c r="B56" s="3">
        <v>121</v>
      </c>
      <c r="C56" s="4" t="s">
        <v>136</v>
      </c>
      <c r="D56" s="4" t="s">
        <v>137</v>
      </c>
      <c r="E56" s="4" t="s">
        <v>29</v>
      </c>
      <c r="F56" s="4" t="s">
        <v>20</v>
      </c>
      <c r="G56" s="4" t="s">
        <v>254</v>
      </c>
      <c r="H56" s="5"/>
      <c r="I56" s="13">
        <v>46500</v>
      </c>
      <c r="J56" s="5">
        <v>1193350.78</v>
      </c>
    </row>
    <row r="57" spans="1:10" x14ac:dyDescent="0.15">
      <c r="A57" s="2">
        <v>42027</v>
      </c>
      <c r="B57" s="3">
        <v>121</v>
      </c>
      <c r="C57" s="4" t="s">
        <v>138</v>
      </c>
      <c r="D57" s="4" t="s">
        <v>139</v>
      </c>
      <c r="E57" s="4" t="s">
        <v>140</v>
      </c>
      <c r="F57" s="4" t="s">
        <v>20</v>
      </c>
      <c r="G57" s="4" t="s">
        <v>269</v>
      </c>
      <c r="H57" s="5"/>
      <c r="I57" s="13">
        <v>355</v>
      </c>
      <c r="J57" s="5">
        <v>1192995.78</v>
      </c>
    </row>
    <row r="58" spans="1:10" x14ac:dyDescent="0.15">
      <c r="A58" s="2">
        <v>42027</v>
      </c>
      <c r="B58" s="3">
        <v>121</v>
      </c>
      <c r="C58" s="4" t="s">
        <v>141</v>
      </c>
      <c r="D58" s="4" t="s">
        <v>142</v>
      </c>
      <c r="E58" s="4" t="s">
        <v>29</v>
      </c>
      <c r="F58" s="4" t="s">
        <v>20</v>
      </c>
      <c r="G58" s="4" t="s">
        <v>254</v>
      </c>
      <c r="H58" s="5"/>
      <c r="I58" s="13">
        <v>65994.880000000005</v>
      </c>
      <c r="J58" s="5">
        <v>1127000.8999999999</v>
      </c>
    </row>
    <row r="59" spans="1:10" x14ac:dyDescent="0.15">
      <c r="A59" s="2">
        <v>42027</v>
      </c>
      <c r="B59" s="3">
        <v>121</v>
      </c>
      <c r="C59" s="4" t="s">
        <v>143</v>
      </c>
      <c r="D59" s="4" t="s">
        <v>144</v>
      </c>
      <c r="E59" s="4" t="s">
        <v>64</v>
      </c>
      <c r="F59" s="4" t="s">
        <v>20</v>
      </c>
      <c r="G59" s="4" t="s">
        <v>260</v>
      </c>
      <c r="H59" s="5"/>
      <c r="I59" s="13">
        <v>195</v>
      </c>
      <c r="J59" s="5">
        <v>1126805.8999999999</v>
      </c>
    </row>
    <row r="60" spans="1:10" x14ac:dyDescent="0.15">
      <c r="A60" s="2">
        <v>42027</v>
      </c>
      <c r="B60" s="3">
        <v>121</v>
      </c>
      <c r="C60" s="4" t="s">
        <v>145</v>
      </c>
      <c r="D60" s="4" t="s">
        <v>146</v>
      </c>
      <c r="E60" s="4" t="s">
        <v>147</v>
      </c>
      <c r="F60" s="4" t="s">
        <v>20</v>
      </c>
      <c r="G60" s="4" t="s">
        <v>270</v>
      </c>
      <c r="H60" s="5"/>
      <c r="I60" s="13">
        <v>11014</v>
      </c>
      <c r="J60" s="5">
        <v>1115791.8999999999</v>
      </c>
    </row>
    <row r="61" spans="1:10" x14ac:dyDescent="0.15">
      <c r="A61" s="2">
        <v>42027</v>
      </c>
      <c r="B61" s="3">
        <v>121</v>
      </c>
      <c r="C61" s="4" t="s">
        <v>148</v>
      </c>
      <c r="D61" s="4" t="s">
        <v>149</v>
      </c>
      <c r="E61" s="4" t="s">
        <v>67</v>
      </c>
      <c r="F61" s="4" t="s">
        <v>20</v>
      </c>
      <c r="G61" s="4" t="s">
        <v>260</v>
      </c>
      <c r="H61" s="5"/>
      <c r="I61" s="13">
        <v>80.5</v>
      </c>
      <c r="J61" s="5">
        <v>1115711.3999999999</v>
      </c>
    </row>
    <row r="62" spans="1:10" x14ac:dyDescent="0.15">
      <c r="A62" s="2">
        <v>42027</v>
      </c>
      <c r="B62" s="3">
        <v>121</v>
      </c>
      <c r="C62" s="4" t="s">
        <v>150</v>
      </c>
      <c r="D62" s="4" t="s">
        <v>151</v>
      </c>
      <c r="E62" s="4" t="s">
        <v>29</v>
      </c>
      <c r="F62" s="4" t="s">
        <v>20</v>
      </c>
      <c r="G62" s="4" t="s">
        <v>254</v>
      </c>
      <c r="H62" s="5"/>
      <c r="I62" s="5">
        <v>1097.04</v>
      </c>
      <c r="J62" s="5">
        <v>1114614.3600000001</v>
      </c>
    </row>
    <row r="63" spans="1:10" x14ac:dyDescent="0.15">
      <c r="A63" s="2">
        <v>42027</v>
      </c>
      <c r="B63" s="3">
        <v>121</v>
      </c>
      <c r="C63" s="4" t="s">
        <v>152</v>
      </c>
      <c r="D63" s="4" t="s">
        <v>153</v>
      </c>
      <c r="E63" s="4" t="s">
        <v>154</v>
      </c>
      <c r="F63" s="4" t="s">
        <v>20</v>
      </c>
      <c r="G63" s="4" t="s">
        <v>271</v>
      </c>
      <c r="H63" s="5"/>
      <c r="I63" s="5">
        <v>930.3</v>
      </c>
      <c r="J63" s="5">
        <v>1113684.06</v>
      </c>
    </row>
    <row r="64" spans="1:10" x14ac:dyDescent="0.15">
      <c r="A64" s="2">
        <v>42027</v>
      </c>
      <c r="B64" s="3">
        <v>121</v>
      </c>
      <c r="C64" s="4" t="s">
        <v>155</v>
      </c>
      <c r="D64" s="4" t="s">
        <v>156</v>
      </c>
      <c r="E64" s="4" t="s">
        <v>157</v>
      </c>
      <c r="F64" s="4" t="s">
        <v>20</v>
      </c>
      <c r="G64" s="4" t="s">
        <v>260</v>
      </c>
      <c r="H64" s="5"/>
      <c r="I64" s="5">
        <v>290</v>
      </c>
      <c r="J64" s="5">
        <v>1113394.06</v>
      </c>
    </row>
    <row r="65" spans="1:10" x14ac:dyDescent="0.15">
      <c r="A65" s="2">
        <v>42027</v>
      </c>
      <c r="B65" s="3">
        <v>121</v>
      </c>
      <c r="C65" s="4" t="s">
        <v>158</v>
      </c>
      <c r="D65" s="4" t="s">
        <v>159</v>
      </c>
      <c r="E65" s="4" t="s">
        <v>160</v>
      </c>
      <c r="F65" s="4" t="s">
        <v>20</v>
      </c>
      <c r="G65" s="4" t="s">
        <v>272</v>
      </c>
      <c r="H65" s="5"/>
      <c r="I65" s="5">
        <v>450</v>
      </c>
      <c r="J65" s="5">
        <v>1112944.06</v>
      </c>
    </row>
    <row r="66" spans="1:10" x14ac:dyDescent="0.15">
      <c r="A66" s="2">
        <v>42027</v>
      </c>
      <c r="B66" s="3">
        <v>121</v>
      </c>
      <c r="C66" s="4" t="s">
        <v>161</v>
      </c>
      <c r="D66" s="4" t="s">
        <v>162</v>
      </c>
      <c r="E66" s="4" t="s">
        <v>78</v>
      </c>
      <c r="F66" s="4" t="s">
        <v>20</v>
      </c>
      <c r="G66" s="4" t="s">
        <v>259</v>
      </c>
      <c r="H66" s="5"/>
      <c r="I66" s="5">
        <v>2000</v>
      </c>
      <c r="J66" s="5">
        <v>1110944.06</v>
      </c>
    </row>
    <row r="67" spans="1:10" x14ac:dyDescent="0.15">
      <c r="A67" s="2">
        <v>42027</v>
      </c>
      <c r="B67" s="3">
        <v>121</v>
      </c>
      <c r="C67" s="4" t="s">
        <v>163</v>
      </c>
      <c r="D67" s="4" t="s">
        <v>164</v>
      </c>
      <c r="E67" s="4" t="s">
        <v>29</v>
      </c>
      <c r="F67" s="4" t="s">
        <v>20</v>
      </c>
      <c r="G67" s="4" t="s">
        <v>254</v>
      </c>
      <c r="H67" s="5"/>
      <c r="I67" s="5">
        <v>470</v>
      </c>
      <c r="J67" s="5">
        <v>1110474.06</v>
      </c>
    </row>
    <row r="68" spans="1:10" x14ac:dyDescent="0.15">
      <c r="A68" s="2">
        <v>42027</v>
      </c>
      <c r="B68" s="3">
        <v>121</v>
      </c>
      <c r="C68" s="4" t="s">
        <v>165</v>
      </c>
      <c r="D68" s="4" t="s">
        <v>166</v>
      </c>
      <c r="E68" s="4" t="s">
        <v>29</v>
      </c>
      <c r="F68" s="4" t="s">
        <v>20</v>
      </c>
      <c r="G68" s="4" t="s">
        <v>254</v>
      </c>
      <c r="H68" s="5"/>
      <c r="I68" s="5">
        <v>1015.45</v>
      </c>
      <c r="J68" s="5">
        <v>1109458.6100000001</v>
      </c>
    </row>
    <row r="69" spans="1:10" x14ac:dyDescent="0.15">
      <c r="A69" s="2">
        <v>42027</v>
      </c>
      <c r="B69" s="3">
        <v>121</v>
      </c>
      <c r="C69" s="4" t="s">
        <v>167</v>
      </c>
      <c r="D69" s="4" t="s">
        <v>168</v>
      </c>
      <c r="E69" s="4" t="s">
        <v>29</v>
      </c>
      <c r="F69" s="4" t="s">
        <v>20</v>
      </c>
      <c r="G69" s="4" t="s">
        <v>254</v>
      </c>
      <c r="H69" s="5"/>
      <c r="I69" s="5">
        <v>760.53</v>
      </c>
      <c r="J69" s="5">
        <v>1108698.08</v>
      </c>
    </row>
    <row r="70" spans="1:10" x14ac:dyDescent="0.15">
      <c r="A70" s="2">
        <v>42027</v>
      </c>
      <c r="B70" s="3">
        <v>121</v>
      </c>
      <c r="C70" s="4" t="s">
        <v>169</v>
      </c>
      <c r="D70" s="4" t="s">
        <v>170</v>
      </c>
      <c r="E70" s="4" t="s">
        <v>124</v>
      </c>
      <c r="F70" s="4" t="s">
        <v>20</v>
      </c>
      <c r="G70" s="4" t="s">
        <v>267</v>
      </c>
      <c r="H70" s="5"/>
      <c r="I70" s="5">
        <v>25</v>
      </c>
      <c r="J70" s="5">
        <v>1108673.08</v>
      </c>
    </row>
    <row r="71" spans="1:10" x14ac:dyDescent="0.15">
      <c r="A71" s="2">
        <v>42027</v>
      </c>
      <c r="B71" s="3">
        <v>121</v>
      </c>
      <c r="C71" s="4" t="s">
        <v>171</v>
      </c>
      <c r="D71" s="4" t="s">
        <v>172</v>
      </c>
      <c r="E71" s="4" t="s">
        <v>173</v>
      </c>
      <c r="F71" s="4" t="s">
        <v>20</v>
      </c>
      <c r="G71" s="4" t="s">
        <v>260</v>
      </c>
      <c r="H71" s="5"/>
      <c r="I71" s="5">
        <v>772.62</v>
      </c>
      <c r="J71" s="5">
        <v>1107900.46</v>
      </c>
    </row>
    <row r="72" spans="1:10" x14ac:dyDescent="0.15">
      <c r="A72" s="2">
        <v>42027</v>
      </c>
      <c r="B72" s="3">
        <v>121</v>
      </c>
      <c r="C72" s="4" t="s">
        <v>174</v>
      </c>
      <c r="D72" s="4" t="s">
        <v>175</v>
      </c>
      <c r="E72" s="4" t="s">
        <v>124</v>
      </c>
      <c r="F72" s="4" t="s">
        <v>20</v>
      </c>
      <c r="G72" s="4" t="s">
        <v>267</v>
      </c>
      <c r="H72" s="5"/>
      <c r="I72" s="5">
        <v>800</v>
      </c>
      <c r="J72" s="5">
        <v>1107100.46</v>
      </c>
    </row>
    <row r="73" spans="1:10" x14ac:dyDescent="0.15">
      <c r="A73" s="2">
        <v>42027</v>
      </c>
      <c r="B73" s="3">
        <v>121</v>
      </c>
      <c r="C73" s="4" t="s">
        <v>176</v>
      </c>
      <c r="D73" s="4" t="s">
        <v>177</v>
      </c>
      <c r="E73" s="4" t="s">
        <v>178</v>
      </c>
      <c r="F73" s="4" t="s">
        <v>20</v>
      </c>
      <c r="G73" s="4" t="s">
        <v>260</v>
      </c>
      <c r="H73" s="5"/>
      <c r="I73" s="5">
        <v>600</v>
      </c>
      <c r="J73" s="5">
        <v>1106500.46</v>
      </c>
    </row>
    <row r="74" spans="1:10" x14ac:dyDescent="0.15">
      <c r="A74" s="2">
        <v>42027</v>
      </c>
      <c r="B74" s="3">
        <v>121</v>
      </c>
      <c r="C74" s="4" t="s">
        <v>179</v>
      </c>
      <c r="D74" s="4" t="s">
        <v>180</v>
      </c>
      <c r="E74" s="4" t="s">
        <v>181</v>
      </c>
      <c r="F74" s="4" t="s">
        <v>20</v>
      </c>
      <c r="G74" s="4" t="s">
        <v>260</v>
      </c>
      <c r="H74" s="5"/>
      <c r="I74" s="5">
        <v>100</v>
      </c>
      <c r="J74" s="5">
        <v>1106400.46</v>
      </c>
    </row>
    <row r="75" spans="1:10" x14ac:dyDescent="0.15">
      <c r="A75" s="2">
        <v>42027</v>
      </c>
      <c r="B75" s="3">
        <v>121</v>
      </c>
      <c r="C75" s="4" t="s">
        <v>182</v>
      </c>
      <c r="D75" s="4" t="s">
        <v>183</v>
      </c>
      <c r="E75" s="4" t="s">
        <v>184</v>
      </c>
      <c r="F75" s="4" t="s">
        <v>20</v>
      </c>
      <c r="G75" s="4" t="s">
        <v>260</v>
      </c>
      <c r="H75" s="5"/>
      <c r="I75" s="5">
        <v>140</v>
      </c>
      <c r="J75" s="5">
        <v>1106260.46</v>
      </c>
    </row>
    <row r="76" spans="1:10" x14ac:dyDescent="0.15">
      <c r="A76" s="2"/>
      <c r="B76" s="3"/>
      <c r="C76" s="4"/>
      <c r="D76" s="4"/>
      <c r="E76" s="4"/>
      <c r="F76" s="4"/>
      <c r="G76" s="4"/>
      <c r="H76" s="5"/>
      <c r="I76" s="5"/>
      <c r="J76" s="5"/>
    </row>
    <row r="77" spans="1:10" x14ac:dyDescent="0.15">
      <c r="A77" s="2">
        <v>42027</v>
      </c>
      <c r="B77" s="3">
        <v>121</v>
      </c>
      <c r="C77" s="4" t="s">
        <v>185</v>
      </c>
      <c r="D77" s="4" t="s">
        <v>186</v>
      </c>
      <c r="E77" s="4" t="s">
        <v>29</v>
      </c>
      <c r="G77" s="4" t="s">
        <v>254</v>
      </c>
      <c r="H77" s="5"/>
      <c r="I77" s="5">
        <v>9055</v>
      </c>
      <c r="J77" s="5">
        <v>1096996.48</v>
      </c>
    </row>
    <row r="78" spans="1:10" x14ac:dyDescent="0.15">
      <c r="A78" s="2"/>
      <c r="B78" s="3"/>
      <c r="C78" s="4"/>
      <c r="D78" s="4"/>
      <c r="E78" s="4" t="s">
        <v>187</v>
      </c>
      <c r="F78" s="4"/>
      <c r="G78" s="4" t="s">
        <v>273</v>
      </c>
      <c r="H78" s="5"/>
      <c r="I78" s="5">
        <v>90</v>
      </c>
      <c r="J78" s="5"/>
    </row>
    <row r="79" spans="1:10" x14ac:dyDescent="0.15">
      <c r="A79" s="2">
        <v>42030</v>
      </c>
      <c r="B79" s="3">
        <v>122</v>
      </c>
      <c r="C79" s="4" t="s">
        <v>188</v>
      </c>
      <c r="D79" s="4" t="s">
        <v>189</v>
      </c>
      <c r="E79" s="4" t="s">
        <v>190</v>
      </c>
      <c r="F79" s="4" t="s">
        <v>20</v>
      </c>
      <c r="G79" s="4" t="s">
        <v>258</v>
      </c>
      <c r="H79" s="5">
        <v>84</v>
      </c>
      <c r="I79" s="5"/>
      <c r="J79" s="5">
        <v>1097080.48</v>
      </c>
    </row>
    <row r="80" spans="1:10" x14ac:dyDescent="0.15">
      <c r="A80" s="2">
        <v>42031</v>
      </c>
      <c r="B80" s="3">
        <v>121</v>
      </c>
      <c r="C80" s="4" t="s">
        <v>191</v>
      </c>
      <c r="D80" s="4" t="s">
        <v>192</v>
      </c>
      <c r="E80" s="4" t="s">
        <v>193</v>
      </c>
      <c r="F80" s="4" t="s">
        <v>20</v>
      </c>
      <c r="G80" s="4" t="s">
        <v>260</v>
      </c>
      <c r="H80" s="5"/>
      <c r="I80" s="5">
        <v>15</v>
      </c>
      <c r="J80" s="5">
        <v>1097065.48</v>
      </c>
    </row>
    <row r="81" spans="1:10" x14ac:dyDescent="0.15">
      <c r="A81" s="2">
        <v>42031</v>
      </c>
      <c r="B81" s="3">
        <v>121</v>
      </c>
      <c r="C81" s="4" t="s">
        <v>194</v>
      </c>
      <c r="D81" s="4" t="s">
        <v>195</v>
      </c>
      <c r="E81" s="4" t="s">
        <v>140</v>
      </c>
      <c r="F81" s="4" t="s">
        <v>20</v>
      </c>
      <c r="G81" s="4" t="s">
        <v>269</v>
      </c>
      <c r="H81" s="5"/>
      <c r="I81" s="5">
        <v>2024.55</v>
      </c>
      <c r="J81" s="5">
        <v>1095040.93</v>
      </c>
    </row>
    <row r="82" spans="1:10" x14ac:dyDescent="0.15">
      <c r="A82" s="2">
        <v>42031</v>
      </c>
      <c r="B82" s="3">
        <v>121</v>
      </c>
      <c r="C82" s="4" t="s">
        <v>196</v>
      </c>
      <c r="D82" s="4" t="s">
        <v>197</v>
      </c>
      <c r="E82" s="4" t="s">
        <v>198</v>
      </c>
      <c r="F82" s="4" t="s">
        <v>20</v>
      </c>
      <c r="G82" s="4" t="s">
        <v>259</v>
      </c>
      <c r="H82" s="5"/>
      <c r="I82" s="5">
        <v>200</v>
      </c>
      <c r="J82" s="5">
        <v>1094840.93</v>
      </c>
    </row>
    <row r="83" spans="1:10" x14ac:dyDescent="0.15">
      <c r="A83" s="2">
        <v>42031</v>
      </c>
      <c r="B83" s="3">
        <v>121</v>
      </c>
      <c r="C83" s="4" t="s">
        <v>199</v>
      </c>
      <c r="D83" s="4" t="s">
        <v>200</v>
      </c>
      <c r="E83" s="4" t="s">
        <v>157</v>
      </c>
      <c r="F83" s="4" t="s">
        <v>20</v>
      </c>
      <c r="G83" s="4" t="s">
        <v>260</v>
      </c>
      <c r="H83" s="5"/>
      <c r="I83" s="5">
        <v>320</v>
      </c>
      <c r="J83" s="5">
        <v>1094520.93</v>
      </c>
    </row>
    <row r="84" spans="1:10" x14ac:dyDescent="0.15">
      <c r="A84" s="2">
        <v>42031</v>
      </c>
      <c r="B84" s="3">
        <v>121</v>
      </c>
      <c r="C84" s="4" t="s">
        <v>201</v>
      </c>
      <c r="D84" s="4" t="s">
        <v>202</v>
      </c>
      <c r="E84" s="4" t="s">
        <v>106</v>
      </c>
      <c r="F84" s="4" t="s">
        <v>20</v>
      </c>
      <c r="G84" s="4" t="s">
        <v>264</v>
      </c>
      <c r="H84" s="5"/>
      <c r="I84" s="5">
        <v>100</v>
      </c>
      <c r="J84" s="5">
        <v>1094420.93</v>
      </c>
    </row>
    <row r="85" spans="1:10" x14ac:dyDescent="0.15">
      <c r="A85" s="2">
        <v>42031</v>
      </c>
      <c r="B85" s="3">
        <v>121</v>
      </c>
      <c r="C85" s="4" t="s">
        <v>203</v>
      </c>
      <c r="D85" s="4" t="s">
        <v>204</v>
      </c>
      <c r="E85" s="4" t="s">
        <v>78</v>
      </c>
      <c r="F85" s="4" t="s">
        <v>20</v>
      </c>
      <c r="G85" s="4" t="s">
        <v>259</v>
      </c>
      <c r="H85" s="5"/>
      <c r="I85" s="5">
        <v>2000</v>
      </c>
      <c r="J85" s="5">
        <v>1092420.93</v>
      </c>
    </row>
    <row r="86" spans="1:10" x14ac:dyDescent="0.15">
      <c r="A86" s="2">
        <v>42031</v>
      </c>
      <c r="B86" s="3">
        <v>121</v>
      </c>
      <c r="C86" s="4" t="s">
        <v>205</v>
      </c>
      <c r="D86" s="4" t="s">
        <v>206</v>
      </c>
      <c r="E86" s="4" t="s">
        <v>178</v>
      </c>
      <c r="F86" s="4" t="s">
        <v>207</v>
      </c>
      <c r="G86" s="4" t="s">
        <v>260</v>
      </c>
      <c r="H86" s="5"/>
      <c r="I86" s="5">
        <v>190</v>
      </c>
      <c r="J86" s="5">
        <v>1092230.93</v>
      </c>
    </row>
    <row r="87" spans="1:10" x14ac:dyDescent="0.15">
      <c r="A87" s="2">
        <v>42031</v>
      </c>
      <c r="B87" s="3">
        <v>121</v>
      </c>
      <c r="C87" s="4" t="s">
        <v>208</v>
      </c>
      <c r="D87" s="4" t="s">
        <v>209</v>
      </c>
      <c r="E87" s="4" t="s">
        <v>210</v>
      </c>
      <c r="F87" s="4" t="s">
        <v>20</v>
      </c>
      <c r="G87" s="4" t="s">
        <v>274</v>
      </c>
      <c r="H87" s="5"/>
      <c r="I87" s="5">
        <v>1380.45</v>
      </c>
      <c r="J87" s="5">
        <v>1090850.48</v>
      </c>
    </row>
    <row r="88" spans="1:10" x14ac:dyDescent="0.15">
      <c r="A88" s="2">
        <v>42031</v>
      </c>
      <c r="B88" s="3">
        <v>121</v>
      </c>
      <c r="C88" s="4" t="s">
        <v>211</v>
      </c>
      <c r="D88" s="4" t="s">
        <v>212</v>
      </c>
      <c r="E88" s="4" t="s">
        <v>198</v>
      </c>
      <c r="F88" s="4" t="s">
        <v>20</v>
      </c>
      <c r="G88" s="4" t="s">
        <v>259</v>
      </c>
      <c r="H88" s="5"/>
      <c r="I88" s="5">
        <v>314.95</v>
      </c>
      <c r="J88" s="5">
        <v>1090535.53</v>
      </c>
    </row>
    <row r="89" spans="1:10" x14ac:dyDescent="0.15">
      <c r="A89" s="2">
        <v>42032</v>
      </c>
      <c r="B89" s="3">
        <v>122</v>
      </c>
      <c r="C89" s="4" t="s">
        <v>213</v>
      </c>
      <c r="D89" s="4" t="s">
        <v>214</v>
      </c>
      <c r="E89" s="4" t="s">
        <v>45</v>
      </c>
      <c r="F89" s="4" t="s">
        <v>20</v>
      </c>
      <c r="G89" s="4" t="s">
        <v>259</v>
      </c>
      <c r="H89" s="5">
        <v>750</v>
      </c>
      <c r="I89" s="5">
        <v>-750</v>
      </c>
      <c r="J89" s="5">
        <v>1091285.53</v>
      </c>
    </row>
    <row r="90" spans="1:10" x14ac:dyDescent="0.15">
      <c r="A90" s="2">
        <v>42032</v>
      </c>
      <c r="B90" s="3">
        <v>122</v>
      </c>
      <c r="C90" s="4" t="s">
        <v>215</v>
      </c>
      <c r="D90" s="4" t="s">
        <v>216</v>
      </c>
      <c r="E90" s="4" t="s">
        <v>45</v>
      </c>
      <c r="F90" s="4" t="s">
        <v>20</v>
      </c>
      <c r="G90" s="4" t="s">
        <v>259</v>
      </c>
      <c r="H90" s="5">
        <v>500</v>
      </c>
      <c r="I90" s="5">
        <v>-500</v>
      </c>
      <c r="J90" s="5">
        <v>1091785.53</v>
      </c>
    </row>
    <row r="91" spans="1:10" x14ac:dyDescent="0.15">
      <c r="A91" s="2">
        <v>42033</v>
      </c>
      <c r="B91" s="3">
        <v>121</v>
      </c>
      <c r="C91" s="4" t="s">
        <v>217</v>
      </c>
      <c r="D91" s="4" t="s">
        <v>218</v>
      </c>
      <c r="E91" s="4" t="s">
        <v>219</v>
      </c>
      <c r="F91" s="4" t="s">
        <v>20</v>
      </c>
      <c r="G91" s="4" t="s">
        <v>275</v>
      </c>
      <c r="H91" s="5"/>
      <c r="I91" s="5">
        <v>60658.77</v>
      </c>
      <c r="J91" s="5">
        <v>1031126.76</v>
      </c>
    </row>
    <row r="92" spans="1:10" x14ac:dyDescent="0.15">
      <c r="A92" s="2">
        <v>42035</v>
      </c>
      <c r="B92" s="3">
        <v>121</v>
      </c>
      <c r="C92" s="4" t="s">
        <v>220</v>
      </c>
      <c r="D92" s="4" t="s">
        <v>221</v>
      </c>
      <c r="E92" s="4" t="s">
        <v>222</v>
      </c>
      <c r="F92" s="4" t="s">
        <v>20</v>
      </c>
      <c r="G92" s="4" t="s">
        <v>276</v>
      </c>
      <c r="H92" s="5"/>
      <c r="I92" s="5">
        <v>350</v>
      </c>
      <c r="J92" s="5">
        <v>1030776.76</v>
      </c>
    </row>
    <row r="93" spans="1:10" x14ac:dyDescent="0.15">
      <c r="A93" s="2">
        <v>42035</v>
      </c>
      <c r="B93" s="3">
        <v>121</v>
      </c>
      <c r="C93" s="4" t="s">
        <v>223</v>
      </c>
      <c r="D93" s="4" t="s">
        <v>224</v>
      </c>
      <c r="E93" s="4" t="s">
        <v>222</v>
      </c>
      <c r="F93" s="4" t="s">
        <v>20</v>
      </c>
      <c r="G93" s="4" t="s">
        <v>276</v>
      </c>
      <c r="H93" s="5"/>
      <c r="I93" s="5">
        <v>225.8</v>
      </c>
      <c r="J93" s="5">
        <v>1030550.96</v>
      </c>
    </row>
    <row r="94" spans="1:10" x14ac:dyDescent="0.15">
      <c r="A94" s="2">
        <v>42035</v>
      </c>
      <c r="B94" s="3">
        <v>121</v>
      </c>
      <c r="C94" s="4" t="s">
        <v>225</v>
      </c>
      <c r="D94" s="4" t="s">
        <v>226</v>
      </c>
      <c r="E94" s="4" t="s">
        <v>222</v>
      </c>
      <c r="F94" s="4" t="s">
        <v>20</v>
      </c>
      <c r="G94" s="4" t="s">
        <v>276</v>
      </c>
      <c r="H94" s="5"/>
      <c r="I94" s="5">
        <v>225.8</v>
      </c>
      <c r="J94" s="5">
        <v>1030325.16</v>
      </c>
    </row>
    <row r="95" spans="1:10" x14ac:dyDescent="0.15">
      <c r="A95" s="2">
        <v>42035</v>
      </c>
      <c r="B95" s="3">
        <v>121</v>
      </c>
      <c r="C95" s="4" t="s">
        <v>227</v>
      </c>
      <c r="D95" s="4" t="s">
        <v>228</v>
      </c>
      <c r="E95" s="4" t="s">
        <v>229</v>
      </c>
      <c r="F95" s="4" t="s">
        <v>20</v>
      </c>
      <c r="G95" s="4" t="s">
        <v>263</v>
      </c>
      <c r="H95" s="5"/>
      <c r="I95" s="5">
        <v>12096</v>
      </c>
      <c r="J95" s="5">
        <v>1018229.16</v>
      </c>
    </row>
    <row r="96" spans="1:10" x14ac:dyDescent="0.15">
      <c r="A96" s="2">
        <v>42035</v>
      </c>
      <c r="B96" s="3">
        <v>125</v>
      </c>
      <c r="C96" s="4" t="s">
        <v>230</v>
      </c>
      <c r="D96" s="4" t="s">
        <v>22</v>
      </c>
      <c r="E96" s="4" t="s">
        <v>23</v>
      </c>
      <c r="F96" s="4" t="s">
        <v>20</v>
      </c>
      <c r="G96" s="4" t="s">
        <v>282</v>
      </c>
      <c r="H96" s="5"/>
      <c r="I96" s="5">
        <v>65955.28</v>
      </c>
      <c r="J96" s="5">
        <v>948884.58</v>
      </c>
    </row>
    <row r="97" spans="1:10" x14ac:dyDescent="0.15">
      <c r="A97" s="2"/>
      <c r="B97" s="3"/>
      <c r="C97" s="4"/>
      <c r="D97" s="4"/>
      <c r="E97" s="4" t="s">
        <v>279</v>
      </c>
      <c r="F97" s="4"/>
      <c r="G97" s="4" t="s">
        <v>279</v>
      </c>
      <c r="H97" s="5"/>
      <c r="I97" s="5">
        <v>590</v>
      </c>
      <c r="J97" s="5"/>
    </row>
    <row r="98" spans="1:10" x14ac:dyDescent="0.15">
      <c r="A98" s="2"/>
      <c r="B98" s="3"/>
      <c r="C98" s="4"/>
      <c r="D98" s="4"/>
      <c r="E98" s="4" t="s">
        <v>280</v>
      </c>
      <c r="F98" s="4"/>
      <c r="G98" s="4" t="s">
        <v>280</v>
      </c>
      <c r="H98" s="5"/>
      <c r="I98" s="5">
        <v>150</v>
      </c>
      <c r="J98" s="5"/>
    </row>
    <row r="99" spans="1:10" x14ac:dyDescent="0.15">
      <c r="A99" s="2"/>
      <c r="B99" s="3"/>
      <c r="C99" s="4"/>
      <c r="D99" s="4"/>
      <c r="E99" s="4" t="s">
        <v>281</v>
      </c>
      <c r="F99" s="4"/>
      <c r="G99" s="4" t="s">
        <v>283</v>
      </c>
      <c r="H99" s="5"/>
      <c r="I99" s="5">
        <v>33</v>
      </c>
      <c r="J99" s="5"/>
    </row>
    <row r="100" spans="1:10" x14ac:dyDescent="0.15">
      <c r="A100" s="2"/>
      <c r="B100" s="3"/>
      <c r="C100" s="4"/>
      <c r="D100" s="4"/>
      <c r="E100" s="4" t="s">
        <v>29</v>
      </c>
      <c r="F100" s="4"/>
      <c r="G100" s="4" t="s">
        <v>254</v>
      </c>
      <c r="H100" s="5"/>
      <c r="I100" s="5">
        <v>2616.2999999999997</v>
      </c>
      <c r="J100" s="5"/>
    </row>
    <row r="101" spans="1:10" x14ac:dyDescent="0.15">
      <c r="A101" s="2">
        <v>42035</v>
      </c>
      <c r="B101" s="3">
        <v>125</v>
      </c>
      <c r="C101" s="4" t="s">
        <v>231</v>
      </c>
      <c r="D101" s="4" t="s">
        <v>232</v>
      </c>
      <c r="E101" s="4" t="s">
        <v>233</v>
      </c>
      <c r="F101" s="4" t="s">
        <v>20</v>
      </c>
      <c r="G101" s="4" t="s">
        <v>284</v>
      </c>
      <c r="H101" s="5"/>
      <c r="I101" s="5">
        <v>32213</v>
      </c>
      <c r="J101" s="5">
        <v>916671.58</v>
      </c>
    </row>
    <row r="102" spans="1:10" x14ac:dyDescent="0.15">
      <c r="A102" s="2">
        <v>42035</v>
      </c>
      <c r="B102" s="3">
        <v>125</v>
      </c>
      <c r="C102" s="4" t="s">
        <v>234</v>
      </c>
      <c r="D102" s="4" t="s">
        <v>235</v>
      </c>
      <c r="E102" s="4" t="s">
        <v>236</v>
      </c>
      <c r="F102" s="4" t="s">
        <v>20</v>
      </c>
      <c r="G102" s="4" t="s">
        <v>285</v>
      </c>
      <c r="H102" s="5"/>
      <c r="I102" s="5">
        <v>1167.0999999999999</v>
      </c>
      <c r="J102" s="5">
        <v>915504.48</v>
      </c>
    </row>
    <row r="103" spans="1:10" x14ac:dyDescent="0.15">
      <c r="A103" s="2">
        <v>42035</v>
      </c>
      <c r="B103" s="3">
        <v>125</v>
      </c>
      <c r="C103" s="4" t="s">
        <v>237</v>
      </c>
      <c r="D103" s="4" t="s">
        <v>238</v>
      </c>
      <c r="E103" s="4" t="s">
        <v>239</v>
      </c>
      <c r="F103" s="4" t="s">
        <v>20</v>
      </c>
      <c r="G103" s="4" t="s">
        <v>286</v>
      </c>
      <c r="H103" s="5"/>
      <c r="I103" s="5">
        <v>10899.6</v>
      </c>
      <c r="J103" s="5">
        <v>904604.88</v>
      </c>
    </row>
    <row r="104" spans="1:10" x14ac:dyDescent="0.15">
      <c r="A104" s="2">
        <v>42035</v>
      </c>
      <c r="B104" s="3">
        <v>125</v>
      </c>
      <c r="C104" s="4" t="s">
        <v>240</v>
      </c>
      <c r="D104" s="4" t="s">
        <v>241</v>
      </c>
      <c r="E104" s="4" t="s">
        <v>242</v>
      </c>
      <c r="F104" s="4" t="s">
        <v>20</v>
      </c>
      <c r="G104" s="4" t="s">
        <v>287</v>
      </c>
      <c r="H104" s="5"/>
      <c r="I104" s="5">
        <v>154.66999999999999</v>
      </c>
      <c r="J104" s="5">
        <v>904450.21</v>
      </c>
    </row>
    <row r="105" spans="1:10" x14ac:dyDescent="0.15">
      <c r="A105" s="2">
        <v>42035</v>
      </c>
      <c r="B105" s="3">
        <v>127</v>
      </c>
      <c r="C105" s="4" t="s">
        <v>243</v>
      </c>
      <c r="D105" s="4" t="s">
        <v>20</v>
      </c>
      <c r="E105" s="4" t="s">
        <v>244</v>
      </c>
      <c r="F105" s="4" t="s">
        <v>245</v>
      </c>
      <c r="G105" s="4" t="s">
        <v>277</v>
      </c>
      <c r="H105" s="5"/>
      <c r="I105" s="5">
        <v>12.4</v>
      </c>
      <c r="J105" s="5">
        <v>904437.81</v>
      </c>
    </row>
    <row r="106" spans="1:10" x14ac:dyDescent="0.15">
      <c r="A106" s="2">
        <v>42035</v>
      </c>
      <c r="B106" s="3">
        <v>127</v>
      </c>
      <c r="C106" s="4" t="s">
        <v>246</v>
      </c>
      <c r="D106" s="4" t="s">
        <v>20</v>
      </c>
      <c r="E106" s="4" t="s">
        <v>247</v>
      </c>
      <c r="F106" s="4" t="s">
        <v>248</v>
      </c>
      <c r="G106" s="4" t="s">
        <v>278</v>
      </c>
      <c r="H106" s="5">
        <v>750</v>
      </c>
      <c r="I106" s="5"/>
      <c r="J106" s="5">
        <v>905187.81</v>
      </c>
    </row>
    <row r="107" spans="1:10" x14ac:dyDescent="0.15">
      <c r="A107" s="2">
        <v>42035</v>
      </c>
      <c r="B107" s="3">
        <v>127</v>
      </c>
      <c r="C107" s="4" t="s">
        <v>249</v>
      </c>
      <c r="D107" s="4" t="s">
        <v>20</v>
      </c>
      <c r="E107" s="4" t="s">
        <v>250</v>
      </c>
      <c r="F107" s="4" t="s">
        <v>251</v>
      </c>
      <c r="G107" s="4" t="s">
        <v>277</v>
      </c>
      <c r="H107" s="5"/>
      <c r="I107" s="5">
        <v>10</v>
      </c>
      <c r="J107" s="5">
        <v>905177.81</v>
      </c>
    </row>
    <row r="108" spans="1:10" x14ac:dyDescent="0.15">
      <c r="A108" s="6"/>
      <c r="B108" s="8"/>
      <c r="C108" s="9"/>
      <c r="D108" s="9"/>
      <c r="E108" s="9"/>
      <c r="F108" s="9"/>
      <c r="G108" s="9"/>
      <c r="H108" s="11"/>
      <c r="I108" s="11"/>
      <c r="J108" s="11"/>
    </row>
    <row r="109" spans="1:10" ht="12" thickBot="1" x14ac:dyDescent="0.2">
      <c r="A109" s="7"/>
      <c r="H109" s="10">
        <v>516702.98</v>
      </c>
      <c r="I109" s="10">
        <v>628468.36</v>
      </c>
    </row>
    <row r="110" spans="1:10" ht="12" thickTop="1" x14ac:dyDescent="0.15"/>
    <row r="112" spans="1:10" x14ac:dyDescent="0.15">
      <c r="H112" s="12">
        <f>SUBTOTAL(9,H6:H107)</f>
        <v>516584</v>
      </c>
      <c r="I112" s="12">
        <f>SUBTOTAL(9,I6:I107)</f>
        <v>627099.38</v>
      </c>
    </row>
  </sheetData>
  <autoFilter ref="B4:J109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15"/>
  <sheetViews>
    <sheetView workbookViewId="0">
      <selection activeCell="I118" sqref="I118"/>
    </sheetView>
  </sheetViews>
  <sheetFormatPr defaultRowHeight="11.25" x14ac:dyDescent="0.15"/>
  <cols>
    <col min="1" max="1" width="10.125" style="46" bestFit="1" customWidth="1"/>
    <col min="2" max="2" width="5.25" style="46" bestFit="1" customWidth="1"/>
    <col min="3" max="3" width="9.75" style="46" bestFit="1" customWidth="1"/>
    <col min="4" max="4" width="11.375" style="46" bestFit="1" customWidth="1"/>
    <col min="5" max="5" width="40.5" style="46" bestFit="1" customWidth="1"/>
    <col min="6" max="6" width="41.25" style="46" bestFit="1" customWidth="1"/>
    <col min="7" max="7" width="9.5" style="46" customWidth="1"/>
    <col min="8" max="10" width="12.625" style="46" customWidth="1"/>
    <col min="11" max="16384" width="9" style="46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0.100000000000001" customHeight="1" x14ac:dyDescent="0.15">
      <c r="A2" s="78" t="s">
        <v>2145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3.1" customHeight="1" thickBot="1" x14ac:dyDescent="0.2">
      <c r="A4" s="47" t="s">
        <v>3</v>
      </c>
      <c r="B4" s="47" t="s">
        <v>4</v>
      </c>
      <c r="C4" s="47" t="s">
        <v>5</v>
      </c>
      <c r="D4" s="47" t="s">
        <v>6</v>
      </c>
      <c r="E4" s="47" t="s">
        <v>7</v>
      </c>
      <c r="F4" s="47" t="s">
        <v>8</v>
      </c>
      <c r="G4" s="47"/>
      <c r="H4" s="47" t="s">
        <v>9</v>
      </c>
      <c r="I4" s="47" t="s">
        <v>10</v>
      </c>
      <c r="J4" s="47" t="s">
        <v>11</v>
      </c>
    </row>
    <row r="5" spans="1:10" ht="12" thickTop="1" x14ac:dyDescent="0.15">
      <c r="A5" s="48"/>
      <c r="B5" s="49"/>
      <c r="C5" s="50"/>
      <c r="D5" s="50"/>
      <c r="E5" s="50" t="s">
        <v>12</v>
      </c>
      <c r="F5" s="50"/>
      <c r="G5" s="50"/>
      <c r="H5" s="51"/>
      <c r="I5" s="51"/>
      <c r="J5" s="51">
        <v>193097.25</v>
      </c>
    </row>
    <row r="6" spans="1:10" x14ac:dyDescent="0.15">
      <c r="A6" s="48">
        <v>42278</v>
      </c>
      <c r="B6" s="49">
        <v>91</v>
      </c>
      <c r="C6" s="50" t="s">
        <v>2146</v>
      </c>
      <c r="D6" s="50" t="s">
        <v>2147</v>
      </c>
      <c r="E6" s="50" t="s">
        <v>1923</v>
      </c>
      <c r="F6" s="50" t="s">
        <v>16</v>
      </c>
      <c r="G6" s="50" t="s">
        <v>483</v>
      </c>
      <c r="H6" s="51"/>
      <c r="I6" s="51">
        <v>10667.84</v>
      </c>
      <c r="J6" s="51">
        <v>182429.41</v>
      </c>
    </row>
    <row r="7" spans="1:10" x14ac:dyDescent="0.15">
      <c r="A7" s="48">
        <v>42278</v>
      </c>
      <c r="B7" s="49">
        <v>91</v>
      </c>
      <c r="C7" s="50" t="s">
        <v>2148</v>
      </c>
      <c r="D7" s="50" t="s">
        <v>2149</v>
      </c>
      <c r="E7" s="50" t="s">
        <v>19</v>
      </c>
      <c r="F7" s="50" t="s">
        <v>20</v>
      </c>
      <c r="G7" s="50" t="s">
        <v>253</v>
      </c>
      <c r="H7" s="51"/>
      <c r="I7" s="51">
        <v>170</v>
      </c>
      <c r="J7" s="51">
        <v>182259.41</v>
      </c>
    </row>
    <row r="8" spans="1:10" x14ac:dyDescent="0.15">
      <c r="A8" s="48">
        <v>42278</v>
      </c>
      <c r="B8" s="49">
        <v>91</v>
      </c>
      <c r="C8" s="50" t="s">
        <v>2150</v>
      </c>
      <c r="D8" s="50" t="s">
        <v>2151</v>
      </c>
      <c r="E8" s="50" t="s">
        <v>121</v>
      </c>
      <c r="F8" s="50" t="s">
        <v>20</v>
      </c>
      <c r="G8" s="50" t="s">
        <v>266</v>
      </c>
      <c r="H8" s="51"/>
      <c r="I8" s="51">
        <v>106</v>
      </c>
      <c r="J8" s="51">
        <v>182153.41</v>
      </c>
    </row>
    <row r="9" spans="1:10" x14ac:dyDescent="0.15">
      <c r="A9" s="48">
        <v>42278</v>
      </c>
      <c r="B9" s="49">
        <v>91</v>
      </c>
      <c r="C9" s="50" t="s">
        <v>2152</v>
      </c>
      <c r="D9" s="50" t="s">
        <v>2153</v>
      </c>
      <c r="E9" s="50" t="s">
        <v>670</v>
      </c>
      <c r="F9" s="50" t="s">
        <v>20</v>
      </c>
      <c r="G9" s="50" t="s">
        <v>259</v>
      </c>
      <c r="H9" s="51"/>
      <c r="I9" s="51">
        <v>3000</v>
      </c>
      <c r="J9" s="51">
        <v>179153.41</v>
      </c>
    </row>
    <row r="10" spans="1:10" x14ac:dyDescent="0.15">
      <c r="A10" s="48">
        <v>42278</v>
      </c>
      <c r="B10" s="49">
        <v>91</v>
      </c>
      <c r="C10" s="50" t="s">
        <v>2154</v>
      </c>
      <c r="D10" s="50" t="s">
        <v>2155</v>
      </c>
      <c r="E10" s="50" t="s">
        <v>1316</v>
      </c>
      <c r="F10" s="50" t="s">
        <v>20</v>
      </c>
      <c r="G10" s="50" t="s">
        <v>1441</v>
      </c>
      <c r="H10" s="51"/>
      <c r="I10" s="51">
        <v>2500</v>
      </c>
      <c r="J10" s="51">
        <v>176653.41</v>
      </c>
    </row>
    <row r="11" spans="1:10" x14ac:dyDescent="0.15">
      <c r="A11" s="48">
        <v>42278</v>
      </c>
      <c r="B11" s="49">
        <v>92</v>
      </c>
      <c r="C11" s="50" t="s">
        <v>2156</v>
      </c>
      <c r="D11" s="50" t="s">
        <v>117</v>
      </c>
      <c r="E11" s="50" t="s">
        <v>1775</v>
      </c>
      <c r="F11" s="50" t="s">
        <v>20</v>
      </c>
      <c r="G11" s="50" t="s">
        <v>270</v>
      </c>
      <c r="H11" s="51">
        <v>149.91999999999999</v>
      </c>
      <c r="I11" s="51">
        <v>-149.91999999999999</v>
      </c>
      <c r="J11" s="51">
        <v>176803.33</v>
      </c>
    </row>
    <row r="12" spans="1:10" x14ac:dyDescent="0.15">
      <c r="A12" s="48">
        <v>42278</v>
      </c>
      <c r="B12" s="49">
        <v>96</v>
      </c>
      <c r="C12" s="50" t="s">
        <v>2157</v>
      </c>
      <c r="D12" s="50" t="s">
        <v>20</v>
      </c>
      <c r="E12" s="50" t="s">
        <v>2158</v>
      </c>
      <c r="F12" s="50" t="s">
        <v>2107</v>
      </c>
      <c r="G12" s="50" t="s">
        <v>2338</v>
      </c>
      <c r="H12" s="51">
        <v>249938</v>
      </c>
      <c r="I12" s="51"/>
      <c r="J12" s="51">
        <v>426741.33</v>
      </c>
    </row>
    <row r="13" spans="1:10" x14ac:dyDescent="0.15">
      <c r="A13" s="48">
        <v>42279</v>
      </c>
      <c r="B13" s="49">
        <v>91</v>
      </c>
      <c r="C13" s="50" t="s">
        <v>2159</v>
      </c>
      <c r="D13" s="50" t="s">
        <v>2160</v>
      </c>
      <c r="E13" s="50" t="s">
        <v>124</v>
      </c>
      <c r="F13" s="50" t="s">
        <v>20</v>
      </c>
      <c r="G13" s="50" t="s">
        <v>267</v>
      </c>
      <c r="H13" s="51"/>
      <c r="I13" s="51">
        <v>5000</v>
      </c>
      <c r="J13" s="51">
        <v>421741.33</v>
      </c>
    </row>
    <row r="14" spans="1:10" x14ac:dyDescent="0.15">
      <c r="A14" s="48">
        <v>42283</v>
      </c>
      <c r="B14" s="49">
        <v>91</v>
      </c>
      <c r="C14" s="50" t="s">
        <v>2161</v>
      </c>
      <c r="D14" s="50" t="s">
        <v>2162</v>
      </c>
      <c r="E14" s="50" t="s">
        <v>401</v>
      </c>
      <c r="F14" s="50" t="s">
        <v>20</v>
      </c>
      <c r="G14" s="50" t="s">
        <v>1047</v>
      </c>
      <c r="H14" s="51"/>
      <c r="I14" s="51">
        <v>6360</v>
      </c>
      <c r="J14" s="51">
        <v>415381.33</v>
      </c>
    </row>
    <row r="15" spans="1:10" x14ac:dyDescent="0.15">
      <c r="A15" s="48">
        <v>42283</v>
      </c>
      <c r="B15" s="49">
        <v>91</v>
      </c>
      <c r="C15" s="50" t="s">
        <v>2163</v>
      </c>
      <c r="D15" s="50" t="s">
        <v>2164</v>
      </c>
      <c r="E15" s="50" t="s">
        <v>133</v>
      </c>
      <c r="F15" s="50" t="s">
        <v>20</v>
      </c>
      <c r="G15" s="50" t="s">
        <v>268</v>
      </c>
      <c r="H15" s="51"/>
      <c r="I15" s="51">
        <v>360</v>
      </c>
      <c r="J15" s="51">
        <v>415021.33</v>
      </c>
    </row>
    <row r="16" spans="1:10" x14ac:dyDescent="0.15">
      <c r="A16" s="48">
        <v>42283</v>
      </c>
      <c r="B16" s="49">
        <v>91</v>
      </c>
      <c r="C16" s="50" t="s">
        <v>2165</v>
      </c>
      <c r="D16" s="50" t="s">
        <v>2166</v>
      </c>
      <c r="E16" s="50" t="s">
        <v>130</v>
      </c>
      <c r="F16" s="50" t="s">
        <v>20</v>
      </c>
      <c r="G16" s="50" t="s">
        <v>1439</v>
      </c>
      <c r="H16" s="51"/>
      <c r="I16" s="51">
        <v>199.2</v>
      </c>
      <c r="J16" s="51">
        <v>414822.13</v>
      </c>
    </row>
    <row r="17" spans="1:10" x14ac:dyDescent="0.15">
      <c r="A17" s="48">
        <v>42283</v>
      </c>
      <c r="B17" s="49">
        <v>91</v>
      </c>
      <c r="C17" s="50" t="s">
        <v>2167</v>
      </c>
      <c r="D17" s="50" t="s">
        <v>2168</v>
      </c>
      <c r="E17" s="50" t="s">
        <v>67</v>
      </c>
      <c r="F17" s="50" t="s">
        <v>20</v>
      </c>
      <c r="G17" s="50" t="s">
        <v>1439</v>
      </c>
      <c r="H17" s="51"/>
      <c r="I17" s="51">
        <v>105</v>
      </c>
      <c r="J17" s="51">
        <v>414717.13</v>
      </c>
    </row>
    <row r="18" spans="1:10" x14ac:dyDescent="0.15">
      <c r="A18" s="48">
        <v>42283</v>
      </c>
      <c r="B18" s="49">
        <v>91</v>
      </c>
      <c r="C18" s="50" t="s">
        <v>2169</v>
      </c>
      <c r="D18" s="50" t="s">
        <v>2170</v>
      </c>
      <c r="E18" s="50" t="s">
        <v>2171</v>
      </c>
      <c r="F18" s="50" t="s">
        <v>20</v>
      </c>
      <c r="G18" s="50" t="s">
        <v>2339</v>
      </c>
      <c r="H18" s="51"/>
      <c r="I18" s="51">
        <v>2216.08</v>
      </c>
      <c r="J18" s="51">
        <v>412501.05</v>
      </c>
    </row>
    <row r="19" spans="1:10" x14ac:dyDescent="0.15">
      <c r="A19" s="48">
        <v>42283</v>
      </c>
      <c r="B19" s="49">
        <v>91</v>
      </c>
      <c r="C19" s="50" t="s">
        <v>2172</v>
      </c>
      <c r="D19" s="50" t="s">
        <v>2173</v>
      </c>
      <c r="E19" s="50" t="s">
        <v>571</v>
      </c>
      <c r="F19" s="50" t="s">
        <v>20</v>
      </c>
      <c r="G19" s="50" t="s">
        <v>263</v>
      </c>
      <c r="H19" s="51"/>
      <c r="I19" s="51">
        <v>1279.31</v>
      </c>
      <c r="J19" s="51">
        <v>411221.74</v>
      </c>
    </row>
    <row r="20" spans="1:10" x14ac:dyDescent="0.15">
      <c r="A20" s="48">
        <v>42283</v>
      </c>
      <c r="B20" s="49">
        <v>91</v>
      </c>
      <c r="C20" s="50" t="s">
        <v>2174</v>
      </c>
      <c r="D20" s="50" t="s">
        <v>2175</v>
      </c>
      <c r="E20" s="50" t="s">
        <v>140</v>
      </c>
      <c r="F20" s="50" t="s">
        <v>20</v>
      </c>
      <c r="G20" s="50" t="s">
        <v>730</v>
      </c>
      <c r="H20" s="51"/>
      <c r="I20" s="51">
        <v>2085.54</v>
      </c>
      <c r="J20" s="51">
        <v>409136.2</v>
      </c>
    </row>
    <row r="21" spans="1:10" x14ac:dyDescent="0.15">
      <c r="A21" s="48">
        <v>42283</v>
      </c>
      <c r="B21" s="49">
        <v>91</v>
      </c>
      <c r="C21" s="50" t="s">
        <v>2176</v>
      </c>
      <c r="D21" s="50" t="s">
        <v>2177</v>
      </c>
      <c r="E21" s="50" t="s">
        <v>198</v>
      </c>
      <c r="F21" s="50" t="s">
        <v>20</v>
      </c>
      <c r="G21" s="50" t="s">
        <v>259</v>
      </c>
      <c r="H21" s="51"/>
      <c r="I21" s="51">
        <v>2173</v>
      </c>
      <c r="J21" s="51">
        <v>406963.20000000001</v>
      </c>
    </row>
    <row r="22" spans="1:10" x14ac:dyDescent="0.15">
      <c r="A22" s="48">
        <v>42283</v>
      </c>
      <c r="B22" s="49">
        <v>91</v>
      </c>
      <c r="C22" s="50" t="s">
        <v>2178</v>
      </c>
      <c r="D22" s="50" t="s">
        <v>2179</v>
      </c>
      <c r="E22" s="50" t="s">
        <v>1728</v>
      </c>
      <c r="F22" s="50" t="s">
        <v>20</v>
      </c>
      <c r="G22" s="50" t="s">
        <v>259</v>
      </c>
      <c r="H22" s="51"/>
      <c r="I22" s="51">
        <v>292.5</v>
      </c>
      <c r="J22" s="51">
        <v>406670.7</v>
      </c>
    </row>
    <row r="23" spans="1:10" x14ac:dyDescent="0.15">
      <c r="A23" s="48">
        <v>42283</v>
      </c>
      <c r="B23" s="49">
        <v>91</v>
      </c>
      <c r="C23" s="50" t="s">
        <v>2180</v>
      </c>
      <c r="D23" s="50" t="s">
        <v>2181</v>
      </c>
      <c r="E23" s="50" t="s">
        <v>81</v>
      </c>
      <c r="F23" s="50" t="s">
        <v>20</v>
      </c>
      <c r="G23" s="50" t="s">
        <v>261</v>
      </c>
      <c r="H23" s="51"/>
      <c r="I23" s="51">
        <v>400</v>
      </c>
      <c r="J23" s="51">
        <v>406270.7</v>
      </c>
    </row>
    <row r="24" spans="1:10" x14ac:dyDescent="0.15">
      <c r="A24" s="48">
        <v>42283</v>
      </c>
      <c r="B24" s="49">
        <v>91</v>
      </c>
      <c r="C24" s="50" t="s">
        <v>2182</v>
      </c>
      <c r="D24" s="50" t="s">
        <v>2183</v>
      </c>
      <c r="E24" s="50" t="s">
        <v>2184</v>
      </c>
      <c r="F24" s="50" t="s">
        <v>20</v>
      </c>
      <c r="G24" s="50" t="s">
        <v>259</v>
      </c>
      <c r="H24" s="51"/>
      <c r="I24" s="51">
        <v>540</v>
      </c>
      <c r="J24" s="51">
        <v>405730.7</v>
      </c>
    </row>
    <row r="25" spans="1:10" x14ac:dyDescent="0.15">
      <c r="A25" s="48">
        <v>42283</v>
      </c>
      <c r="B25" s="49">
        <v>91</v>
      </c>
      <c r="C25" s="50" t="s">
        <v>2185</v>
      </c>
      <c r="D25" s="50" t="s">
        <v>2186</v>
      </c>
      <c r="E25" s="50" t="s">
        <v>2187</v>
      </c>
      <c r="F25" s="50" t="s">
        <v>2188</v>
      </c>
      <c r="G25" s="50" t="s">
        <v>259</v>
      </c>
      <c r="H25" s="51"/>
      <c r="I25" s="51">
        <v>600</v>
      </c>
      <c r="J25" s="51">
        <v>405130.7</v>
      </c>
    </row>
    <row r="26" spans="1:10" x14ac:dyDescent="0.15">
      <c r="A26" s="48">
        <v>42283</v>
      </c>
      <c r="B26" s="49">
        <v>91</v>
      </c>
      <c r="C26" s="50" t="s">
        <v>2189</v>
      </c>
      <c r="D26" s="50" t="s">
        <v>2190</v>
      </c>
      <c r="E26" s="50" t="s">
        <v>94</v>
      </c>
      <c r="F26" s="50" t="s">
        <v>20</v>
      </c>
      <c r="G26" s="50" t="s">
        <v>259</v>
      </c>
      <c r="H26" s="51"/>
      <c r="I26" s="51">
        <v>2960</v>
      </c>
      <c r="J26" s="51">
        <v>402170.7</v>
      </c>
    </row>
    <row r="27" spans="1:10" x14ac:dyDescent="0.15">
      <c r="A27" s="48">
        <v>42283</v>
      </c>
      <c r="B27" s="49">
        <v>91</v>
      </c>
      <c r="C27" s="50" t="s">
        <v>2191</v>
      </c>
      <c r="D27" s="50" t="s">
        <v>2192</v>
      </c>
      <c r="E27" s="50" t="s">
        <v>2193</v>
      </c>
      <c r="F27" s="50" t="s">
        <v>2194</v>
      </c>
      <c r="G27" s="50" t="s">
        <v>259</v>
      </c>
      <c r="H27" s="51"/>
      <c r="I27" s="51">
        <v>1000</v>
      </c>
      <c r="J27" s="51">
        <v>401170.7</v>
      </c>
    </row>
    <row r="28" spans="1:10" x14ac:dyDescent="0.15">
      <c r="A28" s="48">
        <v>42283</v>
      </c>
      <c r="B28" s="49">
        <v>91</v>
      </c>
      <c r="C28" s="50" t="s">
        <v>2195</v>
      </c>
      <c r="D28" s="50" t="s">
        <v>2196</v>
      </c>
      <c r="E28" s="50" t="s">
        <v>2197</v>
      </c>
      <c r="G28" s="50" t="s">
        <v>263</v>
      </c>
      <c r="H28" s="51"/>
      <c r="I28" s="51">
        <f>636</f>
        <v>636</v>
      </c>
      <c r="J28" s="51">
        <v>396782.3</v>
      </c>
    </row>
    <row r="29" spans="1:10" x14ac:dyDescent="0.15">
      <c r="A29" s="48"/>
      <c r="B29" s="49"/>
      <c r="C29" s="50"/>
      <c r="D29" s="50"/>
      <c r="E29" s="50" t="s">
        <v>2336</v>
      </c>
      <c r="G29" s="50" t="s">
        <v>1064</v>
      </c>
      <c r="H29" s="51"/>
      <c r="I29" s="51">
        <v>106</v>
      </c>
      <c r="J29" s="51"/>
    </row>
    <row r="30" spans="1:10" x14ac:dyDescent="0.15">
      <c r="A30" s="48"/>
      <c r="B30" s="49"/>
      <c r="C30" s="50"/>
      <c r="D30" s="50"/>
      <c r="E30" s="50" t="s">
        <v>2337</v>
      </c>
      <c r="F30" s="50"/>
      <c r="G30" s="50" t="s">
        <v>272</v>
      </c>
      <c r="H30" s="51"/>
      <c r="I30" s="51">
        <f>2900+540+206.4</f>
        <v>3646.4</v>
      </c>
      <c r="J30" s="51"/>
    </row>
    <row r="31" spans="1:10" x14ac:dyDescent="0.15">
      <c r="A31" s="48">
        <v>42283</v>
      </c>
      <c r="B31" s="49">
        <v>91</v>
      </c>
      <c r="C31" s="50" t="s">
        <v>2198</v>
      </c>
      <c r="D31" s="50" t="s">
        <v>2199</v>
      </c>
      <c r="E31" s="50" t="s">
        <v>91</v>
      </c>
      <c r="F31" s="50" t="s">
        <v>20</v>
      </c>
      <c r="G31" s="50" t="s">
        <v>1439</v>
      </c>
      <c r="H31" s="51"/>
      <c r="I31" s="51">
        <v>84</v>
      </c>
      <c r="J31" s="51">
        <v>396698.3</v>
      </c>
    </row>
    <row r="32" spans="1:10" x14ac:dyDescent="0.15">
      <c r="A32" s="48">
        <v>42283</v>
      </c>
      <c r="B32" s="49">
        <v>91</v>
      </c>
      <c r="C32" s="50" t="s">
        <v>2200</v>
      </c>
      <c r="D32" s="50" t="s">
        <v>2201</v>
      </c>
      <c r="E32" s="50" t="s">
        <v>210</v>
      </c>
      <c r="F32" s="50" t="s">
        <v>20</v>
      </c>
      <c r="G32" s="50" t="s">
        <v>485</v>
      </c>
      <c r="H32" s="51"/>
      <c r="I32" s="51">
        <v>1270.94</v>
      </c>
      <c r="J32" s="51">
        <v>395427.36</v>
      </c>
    </row>
    <row r="33" spans="1:10" x14ac:dyDescent="0.15">
      <c r="A33" s="48">
        <v>42283</v>
      </c>
      <c r="B33" s="49">
        <v>91</v>
      </c>
      <c r="C33" s="50" t="s">
        <v>2202</v>
      </c>
      <c r="D33" s="50" t="s">
        <v>2203</v>
      </c>
      <c r="E33" s="50" t="s">
        <v>198</v>
      </c>
      <c r="F33" s="50" t="s">
        <v>20</v>
      </c>
      <c r="G33" s="50" t="s">
        <v>259</v>
      </c>
      <c r="H33" s="51"/>
      <c r="I33" s="51">
        <v>4770</v>
      </c>
      <c r="J33" s="51">
        <v>390657.36</v>
      </c>
    </row>
    <row r="34" spans="1:10" x14ac:dyDescent="0.15">
      <c r="A34" s="48">
        <v>42283</v>
      </c>
      <c r="B34" s="49">
        <v>91</v>
      </c>
      <c r="C34" s="50" t="s">
        <v>2204</v>
      </c>
      <c r="D34" s="50" t="s">
        <v>2205</v>
      </c>
      <c r="E34" s="50" t="s">
        <v>1728</v>
      </c>
      <c r="F34" s="50" t="s">
        <v>20</v>
      </c>
      <c r="G34" s="50" t="s">
        <v>259</v>
      </c>
      <c r="H34" s="51"/>
      <c r="I34" s="51">
        <v>901</v>
      </c>
      <c r="J34" s="51">
        <v>389756.36</v>
      </c>
    </row>
    <row r="35" spans="1:10" x14ac:dyDescent="0.15">
      <c r="A35" s="48">
        <v>42283</v>
      </c>
      <c r="B35" s="49">
        <v>91</v>
      </c>
      <c r="C35" s="50" t="s">
        <v>2206</v>
      </c>
      <c r="D35" s="50" t="s">
        <v>2207</v>
      </c>
      <c r="E35" s="50" t="s">
        <v>198</v>
      </c>
      <c r="F35" s="50" t="s">
        <v>20</v>
      </c>
      <c r="G35" s="50" t="s">
        <v>259</v>
      </c>
      <c r="H35" s="51"/>
      <c r="I35" s="51">
        <v>450</v>
      </c>
      <c r="J35" s="51">
        <v>389306.36</v>
      </c>
    </row>
    <row r="36" spans="1:10" x14ac:dyDescent="0.15">
      <c r="A36" s="48">
        <v>42283</v>
      </c>
      <c r="B36" s="49">
        <v>91</v>
      </c>
      <c r="C36" s="50" t="s">
        <v>2208</v>
      </c>
      <c r="D36" s="50" t="s">
        <v>2209</v>
      </c>
      <c r="E36" s="50" t="s">
        <v>198</v>
      </c>
      <c r="F36" s="50" t="s">
        <v>20</v>
      </c>
      <c r="G36" s="50" t="s">
        <v>259</v>
      </c>
      <c r="H36" s="51"/>
      <c r="I36" s="51">
        <v>1085.3</v>
      </c>
      <c r="J36" s="51">
        <v>388221.06</v>
      </c>
    </row>
    <row r="37" spans="1:10" x14ac:dyDescent="0.15">
      <c r="A37" s="48">
        <v>42283</v>
      </c>
      <c r="B37" s="49">
        <v>91</v>
      </c>
      <c r="C37" s="50" t="s">
        <v>2210</v>
      </c>
      <c r="D37" s="50" t="s">
        <v>2211</v>
      </c>
      <c r="E37" s="50" t="s">
        <v>2212</v>
      </c>
      <c r="G37" s="50" t="s">
        <v>272</v>
      </c>
      <c r="H37" s="51"/>
      <c r="I37" s="51">
        <v>296.8</v>
      </c>
      <c r="J37" s="51">
        <v>387850.06</v>
      </c>
    </row>
    <row r="38" spans="1:10" x14ac:dyDescent="0.15">
      <c r="A38" s="48"/>
      <c r="B38" s="49"/>
      <c r="C38" s="50"/>
      <c r="D38" s="50"/>
      <c r="E38" s="50" t="s">
        <v>1728</v>
      </c>
      <c r="F38" s="50"/>
      <c r="G38" s="50" t="s">
        <v>259</v>
      </c>
      <c r="H38" s="51"/>
      <c r="I38" s="51">
        <v>74.2</v>
      </c>
      <c r="J38" s="51"/>
    </row>
    <row r="39" spans="1:10" x14ac:dyDescent="0.15">
      <c r="A39" s="48">
        <v>42283</v>
      </c>
      <c r="B39" s="49">
        <v>91</v>
      </c>
      <c r="C39" s="50" t="s">
        <v>2213</v>
      </c>
      <c r="D39" s="50" t="s">
        <v>2214</v>
      </c>
      <c r="E39" s="50" t="s">
        <v>2184</v>
      </c>
      <c r="F39" s="50" t="s">
        <v>20</v>
      </c>
      <c r="G39" s="50" t="s">
        <v>259</v>
      </c>
      <c r="H39" s="51"/>
      <c r="I39" s="51">
        <v>450</v>
      </c>
      <c r="J39" s="51">
        <v>387400.06</v>
      </c>
    </row>
    <row r="40" spans="1:10" x14ac:dyDescent="0.15">
      <c r="A40" s="48">
        <v>42283</v>
      </c>
      <c r="B40" s="49">
        <v>91</v>
      </c>
      <c r="C40" s="50" t="s">
        <v>2215</v>
      </c>
      <c r="D40" s="50" t="s">
        <v>2216</v>
      </c>
      <c r="E40" s="50" t="s">
        <v>198</v>
      </c>
      <c r="F40" s="50" t="s">
        <v>20</v>
      </c>
      <c r="G40" s="50" t="s">
        <v>259</v>
      </c>
      <c r="H40" s="51"/>
      <c r="I40" s="51">
        <v>781.74</v>
      </c>
      <c r="J40" s="51">
        <v>386618.32</v>
      </c>
    </row>
    <row r="41" spans="1:10" x14ac:dyDescent="0.15">
      <c r="A41" s="48">
        <v>42283</v>
      </c>
      <c r="B41" s="49">
        <v>91</v>
      </c>
      <c r="C41" s="50" t="s">
        <v>2217</v>
      </c>
      <c r="D41" s="50" t="s">
        <v>2218</v>
      </c>
      <c r="E41" s="50" t="s">
        <v>320</v>
      </c>
      <c r="F41" s="50" t="s">
        <v>20</v>
      </c>
      <c r="G41" s="50" t="s">
        <v>485</v>
      </c>
      <c r="H41" s="51"/>
      <c r="I41" s="51">
        <v>1786.35</v>
      </c>
      <c r="J41" s="51">
        <v>384831.97</v>
      </c>
    </row>
    <row r="42" spans="1:10" x14ac:dyDescent="0.15">
      <c r="A42" s="48">
        <v>42283</v>
      </c>
      <c r="B42" s="49">
        <v>91</v>
      </c>
      <c r="C42" s="50" t="s">
        <v>2219</v>
      </c>
      <c r="D42" s="50" t="s">
        <v>2220</v>
      </c>
      <c r="E42" s="50" t="s">
        <v>210</v>
      </c>
      <c r="F42" s="50" t="s">
        <v>20</v>
      </c>
      <c r="G42" s="50" t="s">
        <v>485</v>
      </c>
      <c r="H42" s="51"/>
      <c r="I42" s="51">
        <v>507.4</v>
      </c>
      <c r="J42" s="51">
        <v>384324.57</v>
      </c>
    </row>
    <row r="43" spans="1:10" x14ac:dyDescent="0.15">
      <c r="A43" s="48">
        <v>42283</v>
      </c>
      <c r="B43" s="49">
        <v>91</v>
      </c>
      <c r="C43" s="50" t="s">
        <v>2221</v>
      </c>
      <c r="D43" s="50" t="s">
        <v>2222</v>
      </c>
      <c r="E43" s="50" t="s">
        <v>2223</v>
      </c>
      <c r="G43" s="50" t="s">
        <v>1052</v>
      </c>
      <c r="H43" s="51"/>
      <c r="I43" s="51">
        <v>2027.4</v>
      </c>
      <c r="J43" s="51">
        <v>382115.07</v>
      </c>
    </row>
    <row r="44" spans="1:10" x14ac:dyDescent="0.15">
      <c r="A44" s="48"/>
      <c r="B44" s="49"/>
      <c r="C44" s="50"/>
      <c r="D44" s="50"/>
      <c r="E44" s="50" t="s">
        <v>670</v>
      </c>
      <c r="F44" s="50"/>
      <c r="G44" s="50" t="s">
        <v>259</v>
      </c>
      <c r="H44" s="51"/>
      <c r="I44" s="51">
        <v>182.1</v>
      </c>
      <c r="J44" s="51"/>
    </row>
    <row r="45" spans="1:10" x14ac:dyDescent="0.15">
      <c r="A45" s="48">
        <v>42283</v>
      </c>
      <c r="B45" s="49">
        <v>91</v>
      </c>
      <c r="C45" s="50" t="s">
        <v>2224</v>
      </c>
      <c r="D45" s="50" t="s">
        <v>2225</v>
      </c>
      <c r="E45" s="50" t="s">
        <v>816</v>
      </c>
      <c r="F45" s="50" t="s">
        <v>20</v>
      </c>
      <c r="G45" s="50" t="s">
        <v>1060</v>
      </c>
      <c r="H45" s="51"/>
      <c r="I45" s="51">
        <v>593.6</v>
      </c>
      <c r="J45" s="51">
        <v>381521.47</v>
      </c>
    </row>
    <row r="46" spans="1:10" x14ac:dyDescent="0.15">
      <c r="A46" s="48">
        <v>42283</v>
      </c>
      <c r="B46" s="49">
        <v>91</v>
      </c>
      <c r="C46" s="50" t="s">
        <v>2226</v>
      </c>
      <c r="D46" s="50" t="s">
        <v>2227</v>
      </c>
      <c r="E46" s="50" t="s">
        <v>358</v>
      </c>
      <c r="F46" s="50" t="s">
        <v>20</v>
      </c>
      <c r="G46" s="50" t="s">
        <v>2340</v>
      </c>
      <c r="H46" s="51"/>
      <c r="I46" s="51">
        <v>1203.55</v>
      </c>
      <c r="J46" s="51">
        <v>380317.92</v>
      </c>
    </row>
    <row r="47" spans="1:10" x14ac:dyDescent="0.15">
      <c r="A47" s="48">
        <v>42283</v>
      </c>
      <c r="B47" s="49">
        <v>91</v>
      </c>
      <c r="C47" s="50" t="s">
        <v>2228</v>
      </c>
      <c r="D47" s="50" t="s">
        <v>2229</v>
      </c>
      <c r="E47" s="50" t="s">
        <v>358</v>
      </c>
      <c r="F47" s="50" t="s">
        <v>20</v>
      </c>
      <c r="G47" s="50" t="s">
        <v>2340</v>
      </c>
      <c r="H47" s="51"/>
      <c r="I47" s="51">
        <v>11.55</v>
      </c>
      <c r="J47" s="51">
        <v>380306.37</v>
      </c>
    </row>
    <row r="48" spans="1:10" x14ac:dyDescent="0.15">
      <c r="A48" s="48">
        <v>42283</v>
      </c>
      <c r="B48" s="49">
        <v>91</v>
      </c>
      <c r="C48" s="50" t="s">
        <v>2230</v>
      </c>
      <c r="D48" s="50" t="s">
        <v>2231</v>
      </c>
      <c r="E48" s="50" t="s">
        <v>358</v>
      </c>
      <c r="F48" s="50" t="s">
        <v>20</v>
      </c>
      <c r="G48" s="50" t="s">
        <v>2340</v>
      </c>
      <c r="H48" s="51"/>
      <c r="I48" s="51">
        <v>16</v>
      </c>
      <c r="J48" s="51">
        <v>380290.37</v>
      </c>
    </row>
    <row r="49" spans="1:10" x14ac:dyDescent="0.15">
      <c r="A49" s="48">
        <v>42283</v>
      </c>
      <c r="B49" s="49">
        <v>91</v>
      </c>
      <c r="C49" s="50" t="s">
        <v>2232</v>
      </c>
      <c r="D49" s="50" t="s">
        <v>2233</v>
      </c>
      <c r="E49" s="50" t="s">
        <v>45</v>
      </c>
      <c r="F49" s="50" t="s">
        <v>20</v>
      </c>
      <c r="G49" s="50" t="s">
        <v>259</v>
      </c>
      <c r="H49" s="51"/>
      <c r="I49" s="51">
        <v>1000</v>
      </c>
      <c r="J49" s="51">
        <v>379290.37</v>
      </c>
    </row>
    <row r="50" spans="1:10" x14ac:dyDescent="0.15">
      <c r="A50" s="48">
        <v>42283</v>
      </c>
      <c r="B50" s="49">
        <v>91</v>
      </c>
      <c r="C50" s="50" t="s">
        <v>2234</v>
      </c>
      <c r="D50" s="50" t="s">
        <v>2235</v>
      </c>
      <c r="E50" s="50" t="s">
        <v>45</v>
      </c>
      <c r="F50" s="50" t="s">
        <v>20</v>
      </c>
      <c r="G50" s="50" t="s">
        <v>259</v>
      </c>
      <c r="H50" s="51"/>
      <c r="I50" s="51">
        <v>1000</v>
      </c>
      <c r="J50" s="51">
        <v>378290.37</v>
      </c>
    </row>
    <row r="51" spans="1:10" x14ac:dyDescent="0.15">
      <c r="A51" s="48">
        <v>42283</v>
      </c>
      <c r="B51" s="49">
        <v>91</v>
      </c>
      <c r="C51" s="50" t="s">
        <v>2236</v>
      </c>
      <c r="D51" s="50" t="s">
        <v>2237</v>
      </c>
      <c r="E51" s="50" t="s">
        <v>45</v>
      </c>
      <c r="F51" s="50" t="s">
        <v>20</v>
      </c>
      <c r="G51" s="50" t="s">
        <v>259</v>
      </c>
      <c r="H51" s="51"/>
      <c r="I51" s="51">
        <v>1000</v>
      </c>
      <c r="J51" s="51">
        <v>377290.37</v>
      </c>
    </row>
    <row r="52" spans="1:10" x14ac:dyDescent="0.15">
      <c r="A52" s="48">
        <v>42283</v>
      </c>
      <c r="B52" s="49">
        <v>91</v>
      </c>
      <c r="C52" s="50" t="s">
        <v>2238</v>
      </c>
      <c r="D52" s="50" t="s">
        <v>2239</v>
      </c>
      <c r="E52" s="50" t="s">
        <v>45</v>
      </c>
      <c r="F52" s="50" t="s">
        <v>20</v>
      </c>
      <c r="G52" s="50" t="s">
        <v>259</v>
      </c>
      <c r="H52" s="51"/>
      <c r="I52" s="51">
        <v>6680</v>
      </c>
      <c r="J52" s="51">
        <v>370610.37</v>
      </c>
    </row>
    <row r="53" spans="1:10" x14ac:dyDescent="0.15">
      <c r="A53" s="48">
        <v>42283</v>
      </c>
      <c r="B53" s="49">
        <v>91</v>
      </c>
      <c r="C53" s="50" t="s">
        <v>2240</v>
      </c>
      <c r="D53" s="50" t="s">
        <v>2241</v>
      </c>
      <c r="E53" s="50" t="s">
        <v>210</v>
      </c>
      <c r="F53" s="50" t="s">
        <v>20</v>
      </c>
      <c r="G53" s="50" t="s">
        <v>485</v>
      </c>
      <c r="H53" s="51"/>
      <c r="I53" s="51">
        <v>72.099999999999994</v>
      </c>
      <c r="J53" s="51">
        <v>370538.27</v>
      </c>
    </row>
    <row r="54" spans="1:10" x14ac:dyDescent="0.15">
      <c r="A54" s="48">
        <v>42283</v>
      </c>
      <c r="B54" s="49">
        <v>91</v>
      </c>
      <c r="C54" s="50" t="s">
        <v>2242</v>
      </c>
      <c r="D54" s="50" t="s">
        <v>2243</v>
      </c>
      <c r="E54" s="50" t="s">
        <v>2244</v>
      </c>
      <c r="F54" s="50" t="s">
        <v>20</v>
      </c>
      <c r="G54" s="50" t="s">
        <v>272</v>
      </c>
      <c r="H54" s="51"/>
      <c r="I54" s="51">
        <v>18147.2</v>
      </c>
      <c r="J54" s="51">
        <v>352391.07</v>
      </c>
    </row>
    <row r="55" spans="1:10" x14ac:dyDescent="0.15">
      <c r="A55" s="48">
        <v>42283</v>
      </c>
      <c r="B55" s="49">
        <v>91</v>
      </c>
      <c r="C55" s="50" t="s">
        <v>2245</v>
      </c>
      <c r="D55" s="50" t="s">
        <v>2246</v>
      </c>
      <c r="E55" s="50" t="s">
        <v>2247</v>
      </c>
      <c r="F55" s="50" t="s">
        <v>20</v>
      </c>
      <c r="G55" s="50" t="s">
        <v>259</v>
      </c>
      <c r="H55" s="51"/>
      <c r="I55" s="51">
        <v>125000</v>
      </c>
      <c r="J55" s="51">
        <v>227391.07</v>
      </c>
    </row>
    <row r="56" spans="1:10" x14ac:dyDescent="0.15">
      <c r="A56" s="48">
        <v>42283</v>
      </c>
      <c r="B56" s="49">
        <v>91</v>
      </c>
      <c r="C56" s="50" t="s">
        <v>2248</v>
      </c>
      <c r="D56" s="50" t="s">
        <v>2249</v>
      </c>
      <c r="E56" s="50" t="s">
        <v>301</v>
      </c>
      <c r="F56" s="50" t="s">
        <v>20</v>
      </c>
      <c r="G56" s="50" t="s">
        <v>259</v>
      </c>
      <c r="H56" s="51"/>
      <c r="I56" s="51">
        <v>530</v>
      </c>
      <c r="J56" s="51">
        <v>226861.07</v>
      </c>
    </row>
    <row r="57" spans="1:10" x14ac:dyDescent="0.15">
      <c r="A57" s="48">
        <v>42283</v>
      </c>
      <c r="B57" s="49">
        <v>91</v>
      </c>
      <c r="C57" s="50" t="s">
        <v>2250</v>
      </c>
      <c r="D57" s="50" t="s">
        <v>2251</v>
      </c>
      <c r="E57" s="50" t="s">
        <v>355</v>
      </c>
      <c r="F57" s="50" t="s">
        <v>20</v>
      </c>
      <c r="G57" s="50" t="s">
        <v>2340</v>
      </c>
      <c r="H57" s="51"/>
      <c r="I57" s="51">
        <v>692.85</v>
      </c>
      <c r="J57" s="51">
        <v>226168.22</v>
      </c>
    </row>
    <row r="58" spans="1:10" x14ac:dyDescent="0.15">
      <c r="A58" s="48">
        <v>42284</v>
      </c>
      <c r="B58" s="49">
        <v>91</v>
      </c>
      <c r="C58" s="50" t="s">
        <v>2252</v>
      </c>
      <c r="D58" s="50" t="s">
        <v>2253</v>
      </c>
      <c r="E58" s="50" t="s">
        <v>2254</v>
      </c>
      <c r="G58" s="50" t="s">
        <v>271</v>
      </c>
      <c r="H58" s="51"/>
      <c r="I58" s="51">
        <v>494.61</v>
      </c>
      <c r="J58" s="51">
        <v>224747.61</v>
      </c>
    </row>
    <row r="59" spans="1:10" x14ac:dyDescent="0.15">
      <c r="A59" s="48"/>
      <c r="B59" s="49"/>
      <c r="C59" s="50"/>
      <c r="D59" s="50"/>
      <c r="E59" s="50" t="s">
        <v>198</v>
      </c>
      <c r="F59" s="50"/>
      <c r="G59" s="50" t="s">
        <v>259</v>
      </c>
      <c r="H59" s="51"/>
      <c r="I59" s="51">
        <v>926</v>
      </c>
      <c r="J59" s="51"/>
    </row>
    <row r="60" spans="1:10" x14ac:dyDescent="0.15">
      <c r="A60" s="48">
        <v>42284</v>
      </c>
      <c r="B60" s="49">
        <v>91</v>
      </c>
      <c r="C60" s="50" t="s">
        <v>2255</v>
      </c>
      <c r="D60" s="50" t="s">
        <v>2256</v>
      </c>
      <c r="E60" s="50" t="s">
        <v>198</v>
      </c>
      <c r="F60" s="50" t="s">
        <v>20</v>
      </c>
      <c r="G60" s="50" t="s">
        <v>259</v>
      </c>
      <c r="H60" s="51"/>
      <c r="I60" s="51">
        <v>1113</v>
      </c>
      <c r="J60" s="51">
        <v>223634.61</v>
      </c>
    </row>
    <row r="61" spans="1:10" x14ac:dyDescent="0.15">
      <c r="A61" s="48">
        <v>42284</v>
      </c>
      <c r="B61" s="49">
        <v>91</v>
      </c>
      <c r="C61" s="50" t="s">
        <v>2257</v>
      </c>
      <c r="D61" s="50" t="s">
        <v>2258</v>
      </c>
      <c r="E61" s="50" t="s">
        <v>81</v>
      </c>
      <c r="F61" s="50" t="s">
        <v>20</v>
      </c>
      <c r="G61" s="50" t="s">
        <v>261</v>
      </c>
      <c r="H61" s="51"/>
      <c r="I61" s="51">
        <v>850</v>
      </c>
      <c r="J61" s="51">
        <v>222784.61</v>
      </c>
    </row>
    <row r="62" spans="1:10" x14ac:dyDescent="0.15">
      <c r="A62" s="48">
        <v>42284</v>
      </c>
      <c r="B62" s="49">
        <v>91</v>
      </c>
      <c r="C62" s="50" t="s">
        <v>2259</v>
      </c>
      <c r="D62" s="50" t="s">
        <v>2260</v>
      </c>
      <c r="E62" s="50" t="s">
        <v>36</v>
      </c>
      <c r="F62" s="50" t="s">
        <v>20</v>
      </c>
      <c r="G62" s="50" t="s">
        <v>256</v>
      </c>
      <c r="H62" s="51"/>
      <c r="I62" s="51">
        <v>28620</v>
      </c>
      <c r="J62" s="51">
        <v>194164.61</v>
      </c>
    </row>
    <row r="63" spans="1:10" x14ac:dyDescent="0.15">
      <c r="A63" s="48">
        <v>42293</v>
      </c>
      <c r="B63" s="49">
        <v>92</v>
      </c>
      <c r="C63" s="50" t="s">
        <v>2261</v>
      </c>
      <c r="D63" s="50" t="s">
        <v>2262</v>
      </c>
      <c r="E63" s="50" t="s">
        <v>39</v>
      </c>
      <c r="F63" s="50" t="s">
        <v>20</v>
      </c>
      <c r="G63" s="50" t="s">
        <v>2341</v>
      </c>
      <c r="H63" s="51">
        <v>1000</v>
      </c>
      <c r="I63" s="51"/>
      <c r="J63" s="51">
        <v>195164.61</v>
      </c>
    </row>
    <row r="64" spans="1:10" x14ac:dyDescent="0.15">
      <c r="A64" s="48">
        <v>42293</v>
      </c>
      <c r="B64" s="49">
        <v>96</v>
      </c>
      <c r="C64" s="50" t="s">
        <v>2263</v>
      </c>
      <c r="D64" s="50" t="s">
        <v>20</v>
      </c>
      <c r="E64" s="50" t="s">
        <v>2264</v>
      </c>
      <c r="F64" s="50" t="s">
        <v>20</v>
      </c>
      <c r="G64" s="50" t="s">
        <v>1065</v>
      </c>
      <c r="H64" s="51">
        <v>251247.55</v>
      </c>
      <c r="I64" s="51"/>
      <c r="J64" s="51">
        <v>446412.16</v>
      </c>
    </row>
    <row r="65" spans="1:10" x14ac:dyDescent="0.15">
      <c r="A65" s="48">
        <v>42296</v>
      </c>
      <c r="B65" s="49">
        <v>91</v>
      </c>
      <c r="C65" s="50" t="s">
        <v>2265</v>
      </c>
      <c r="D65" s="50" t="s">
        <v>2266</v>
      </c>
      <c r="E65" s="50" t="s">
        <v>198</v>
      </c>
      <c r="F65" s="50" t="s">
        <v>20</v>
      </c>
      <c r="G65" s="50" t="s">
        <v>259</v>
      </c>
      <c r="H65" s="51"/>
      <c r="I65" s="51">
        <v>5615</v>
      </c>
      <c r="J65" s="51">
        <v>440797.16</v>
      </c>
    </row>
    <row r="66" spans="1:10" x14ac:dyDescent="0.15">
      <c r="A66" s="48">
        <v>42296</v>
      </c>
      <c r="B66" s="49">
        <v>91</v>
      </c>
      <c r="C66" s="50" t="s">
        <v>2267</v>
      </c>
      <c r="D66" s="50" t="s">
        <v>2268</v>
      </c>
      <c r="E66" s="50" t="s">
        <v>198</v>
      </c>
      <c r="F66" s="50" t="s">
        <v>20</v>
      </c>
      <c r="G66" s="50" t="s">
        <v>259</v>
      </c>
      <c r="H66" s="51"/>
      <c r="I66" s="51">
        <v>1500</v>
      </c>
      <c r="J66" s="51">
        <v>439297.16</v>
      </c>
    </row>
    <row r="67" spans="1:10" x14ac:dyDescent="0.15">
      <c r="A67" s="48">
        <v>42296</v>
      </c>
      <c r="B67" s="49">
        <v>91</v>
      </c>
      <c r="C67" s="50" t="s">
        <v>2269</v>
      </c>
      <c r="D67" s="50" t="s">
        <v>2270</v>
      </c>
      <c r="E67" s="50" t="s">
        <v>45</v>
      </c>
      <c r="F67" s="50" t="s">
        <v>20</v>
      </c>
      <c r="G67" s="50" t="s">
        <v>259</v>
      </c>
      <c r="H67" s="51"/>
      <c r="I67" s="51">
        <v>6000</v>
      </c>
      <c r="J67" s="51">
        <v>433297.16</v>
      </c>
    </row>
    <row r="68" spans="1:10" x14ac:dyDescent="0.15">
      <c r="A68" s="48">
        <v>42296</v>
      </c>
      <c r="B68" s="49">
        <v>91</v>
      </c>
      <c r="C68" s="50" t="s">
        <v>2271</v>
      </c>
      <c r="D68" s="50" t="s">
        <v>2272</v>
      </c>
      <c r="E68" s="50" t="s">
        <v>2244</v>
      </c>
      <c r="F68" s="50" t="s">
        <v>20</v>
      </c>
      <c r="G68" s="50" t="s">
        <v>272</v>
      </c>
      <c r="H68" s="51"/>
      <c r="I68" s="51">
        <v>3107.92</v>
      </c>
      <c r="J68" s="51">
        <v>430189.24</v>
      </c>
    </row>
    <row r="69" spans="1:10" x14ac:dyDescent="0.15">
      <c r="A69" s="48">
        <v>42296</v>
      </c>
      <c r="B69" s="49">
        <v>91</v>
      </c>
      <c r="C69" s="50" t="s">
        <v>2273</v>
      </c>
      <c r="D69" s="50" t="s">
        <v>2274</v>
      </c>
      <c r="E69" s="50" t="s">
        <v>106</v>
      </c>
      <c r="F69" s="50" t="s">
        <v>20</v>
      </c>
      <c r="G69" s="50" t="s">
        <v>496</v>
      </c>
      <c r="H69" s="51"/>
      <c r="I69" s="51">
        <v>165.78</v>
      </c>
      <c r="J69" s="51">
        <v>430023.46</v>
      </c>
    </row>
    <row r="70" spans="1:10" x14ac:dyDescent="0.15">
      <c r="A70" s="48">
        <v>42296</v>
      </c>
      <c r="B70" s="49">
        <v>91</v>
      </c>
      <c r="C70" s="50" t="s">
        <v>2275</v>
      </c>
      <c r="D70" s="50" t="s">
        <v>2276</v>
      </c>
      <c r="E70" s="50" t="s">
        <v>816</v>
      </c>
      <c r="F70" s="50" t="s">
        <v>20</v>
      </c>
      <c r="G70" s="50" t="s">
        <v>1060</v>
      </c>
      <c r="H70" s="51"/>
      <c r="I70" s="51">
        <v>222.6</v>
      </c>
      <c r="J70" s="51">
        <v>429800.86</v>
      </c>
    </row>
    <row r="71" spans="1:10" x14ac:dyDescent="0.15">
      <c r="A71" s="48">
        <v>42296</v>
      </c>
      <c r="B71" s="49">
        <v>91</v>
      </c>
      <c r="C71" s="50" t="s">
        <v>2277</v>
      </c>
      <c r="D71" s="50" t="s">
        <v>2278</v>
      </c>
      <c r="E71" s="50" t="s">
        <v>210</v>
      </c>
      <c r="F71" s="50" t="s">
        <v>20</v>
      </c>
      <c r="G71" s="50" t="s">
        <v>512</v>
      </c>
      <c r="H71" s="51"/>
      <c r="I71" s="51">
        <v>207.9</v>
      </c>
      <c r="J71" s="51">
        <v>429592.96</v>
      </c>
    </row>
    <row r="72" spans="1:10" x14ac:dyDescent="0.15">
      <c r="A72" s="48">
        <v>42296</v>
      </c>
      <c r="B72" s="49">
        <v>91</v>
      </c>
      <c r="C72" s="50" t="s">
        <v>2279</v>
      </c>
      <c r="D72" s="50" t="s">
        <v>2280</v>
      </c>
      <c r="E72" s="50" t="s">
        <v>154</v>
      </c>
      <c r="F72" s="50" t="s">
        <v>20</v>
      </c>
      <c r="G72" s="50" t="s">
        <v>271</v>
      </c>
      <c r="H72" s="51"/>
      <c r="I72" s="51">
        <v>1648.54</v>
      </c>
      <c r="J72" s="51">
        <v>427944.42</v>
      </c>
    </row>
    <row r="73" spans="1:10" x14ac:dyDescent="0.15">
      <c r="A73" s="48">
        <v>42296</v>
      </c>
      <c r="B73" s="49">
        <v>91</v>
      </c>
      <c r="C73" s="50" t="s">
        <v>2281</v>
      </c>
      <c r="D73" s="50" t="s">
        <v>2282</v>
      </c>
      <c r="E73" s="50" t="s">
        <v>301</v>
      </c>
      <c r="F73" s="50" t="s">
        <v>20</v>
      </c>
      <c r="G73" s="50" t="s">
        <v>259</v>
      </c>
      <c r="H73" s="51"/>
      <c r="I73" s="51">
        <v>11700</v>
      </c>
      <c r="J73" s="51">
        <v>416244.42</v>
      </c>
    </row>
    <row r="74" spans="1:10" x14ac:dyDescent="0.15">
      <c r="A74" s="48">
        <v>42296</v>
      </c>
      <c r="B74" s="49">
        <v>91</v>
      </c>
      <c r="C74" s="50" t="s">
        <v>2283</v>
      </c>
      <c r="D74" s="50" t="s">
        <v>2284</v>
      </c>
      <c r="E74" s="50" t="s">
        <v>401</v>
      </c>
      <c r="F74" s="50" t="s">
        <v>20</v>
      </c>
      <c r="G74" s="50" t="s">
        <v>1047</v>
      </c>
      <c r="H74" s="51"/>
      <c r="I74" s="51">
        <v>12250</v>
      </c>
      <c r="J74" s="51">
        <v>403994.42</v>
      </c>
    </row>
    <row r="75" spans="1:10" x14ac:dyDescent="0.15">
      <c r="A75" s="48">
        <v>42296</v>
      </c>
      <c r="B75" s="49">
        <v>91</v>
      </c>
      <c r="C75" s="50" t="s">
        <v>2285</v>
      </c>
      <c r="D75" s="50" t="s">
        <v>2286</v>
      </c>
      <c r="E75" s="50" t="s">
        <v>1728</v>
      </c>
      <c r="F75" s="50" t="s">
        <v>20</v>
      </c>
      <c r="G75" s="50" t="s">
        <v>259</v>
      </c>
      <c r="H75" s="51"/>
      <c r="I75" s="51">
        <v>16000</v>
      </c>
      <c r="J75" s="51">
        <v>387994.42</v>
      </c>
    </row>
    <row r="76" spans="1:10" x14ac:dyDescent="0.15">
      <c r="A76" s="48">
        <v>42296</v>
      </c>
      <c r="B76" s="49">
        <v>91</v>
      </c>
      <c r="C76" s="50" t="s">
        <v>2287</v>
      </c>
      <c r="D76" s="50" t="s">
        <v>2288</v>
      </c>
      <c r="E76" s="50" t="s">
        <v>1409</v>
      </c>
      <c r="F76" s="50" t="s">
        <v>20</v>
      </c>
      <c r="G76" s="50" t="s">
        <v>2342</v>
      </c>
      <c r="H76" s="51"/>
      <c r="I76" s="51">
        <v>39856</v>
      </c>
      <c r="J76" s="51">
        <v>348138.42</v>
      </c>
    </row>
    <row r="77" spans="1:10" x14ac:dyDescent="0.15">
      <c r="A77" s="48">
        <v>42296</v>
      </c>
      <c r="B77" s="49">
        <v>91</v>
      </c>
      <c r="C77" s="50" t="s">
        <v>2289</v>
      </c>
      <c r="D77" s="50" t="s">
        <v>2290</v>
      </c>
      <c r="E77" s="50" t="s">
        <v>222</v>
      </c>
      <c r="F77" s="50" t="s">
        <v>20</v>
      </c>
      <c r="G77" s="50" t="s">
        <v>2131</v>
      </c>
      <c r="H77" s="51"/>
      <c r="I77" s="51">
        <v>203.25</v>
      </c>
      <c r="J77" s="51">
        <v>347935.17</v>
      </c>
    </row>
    <row r="78" spans="1:10" x14ac:dyDescent="0.15">
      <c r="A78" s="48">
        <v>42297</v>
      </c>
      <c r="B78" s="49">
        <v>91</v>
      </c>
      <c r="C78" s="50" t="s">
        <v>2291</v>
      </c>
      <c r="D78" s="50" t="s">
        <v>2292</v>
      </c>
      <c r="E78" s="50" t="s">
        <v>2293</v>
      </c>
      <c r="F78" s="50" t="s">
        <v>20</v>
      </c>
      <c r="G78" s="50" t="s">
        <v>270</v>
      </c>
      <c r="H78" s="51"/>
      <c r="I78" s="51">
        <v>3000</v>
      </c>
      <c r="J78" s="51">
        <v>344935.17</v>
      </c>
    </row>
    <row r="79" spans="1:10" x14ac:dyDescent="0.15">
      <c r="A79" s="48">
        <v>42297</v>
      </c>
      <c r="B79" s="49">
        <v>91</v>
      </c>
      <c r="C79" s="50" t="s">
        <v>2294</v>
      </c>
      <c r="D79" s="50" t="s">
        <v>2295</v>
      </c>
      <c r="E79" s="50" t="s">
        <v>2296</v>
      </c>
      <c r="F79" s="50" t="s">
        <v>20</v>
      </c>
      <c r="G79" s="50" t="s">
        <v>2343</v>
      </c>
      <c r="H79" s="51"/>
      <c r="I79" s="51">
        <v>3800</v>
      </c>
      <c r="J79" s="51">
        <v>341135.17</v>
      </c>
    </row>
    <row r="80" spans="1:10" x14ac:dyDescent="0.15">
      <c r="A80" s="48">
        <v>42297</v>
      </c>
      <c r="B80" s="49">
        <v>91</v>
      </c>
      <c r="C80" s="50" t="s">
        <v>2297</v>
      </c>
      <c r="D80" s="50" t="s">
        <v>218</v>
      </c>
      <c r="E80" s="50" t="s">
        <v>698</v>
      </c>
      <c r="F80" s="50" t="s">
        <v>20</v>
      </c>
      <c r="G80" s="50" t="s">
        <v>270</v>
      </c>
      <c r="H80" s="51"/>
      <c r="I80" s="51">
        <v>54444.5</v>
      </c>
      <c r="J80" s="51">
        <v>286690.67</v>
      </c>
    </row>
    <row r="81" spans="1:10" x14ac:dyDescent="0.15">
      <c r="A81" s="48">
        <v>42299</v>
      </c>
      <c r="B81" s="49">
        <v>91</v>
      </c>
      <c r="C81" s="50" t="s">
        <v>2298</v>
      </c>
      <c r="D81" s="50" t="s">
        <v>2299</v>
      </c>
      <c r="E81" s="50" t="s">
        <v>45</v>
      </c>
      <c r="F81" s="50" t="s">
        <v>20</v>
      </c>
      <c r="G81" s="50" t="s">
        <v>259</v>
      </c>
      <c r="H81" s="51"/>
      <c r="I81" s="51">
        <v>41000</v>
      </c>
      <c r="J81" s="51">
        <v>245690.67</v>
      </c>
    </row>
    <row r="82" spans="1:10" x14ac:dyDescent="0.15">
      <c r="A82" s="48">
        <v>42300</v>
      </c>
      <c r="B82" s="49">
        <v>96</v>
      </c>
      <c r="C82" s="50" t="s">
        <v>2300</v>
      </c>
      <c r="D82" s="50" t="s">
        <v>20</v>
      </c>
      <c r="E82" s="50" t="s">
        <v>25</v>
      </c>
      <c r="F82" s="50" t="s">
        <v>20</v>
      </c>
      <c r="G82" s="50" t="s">
        <v>2341</v>
      </c>
      <c r="H82" s="51">
        <v>1000</v>
      </c>
      <c r="I82" s="51"/>
      <c r="J82" s="51">
        <v>246690.67</v>
      </c>
    </row>
    <row r="83" spans="1:10" x14ac:dyDescent="0.15">
      <c r="A83" s="48">
        <v>42303</v>
      </c>
      <c r="B83" s="49">
        <v>91</v>
      </c>
      <c r="C83" s="50" t="s">
        <v>2301</v>
      </c>
      <c r="D83" s="50" t="s">
        <v>2302</v>
      </c>
      <c r="E83" s="50" t="s">
        <v>670</v>
      </c>
      <c r="F83" s="50" t="s">
        <v>20</v>
      </c>
      <c r="G83" s="50" t="s">
        <v>259</v>
      </c>
      <c r="H83" s="51"/>
      <c r="I83" s="51">
        <v>3725.05</v>
      </c>
      <c r="J83" s="51">
        <v>242965.62</v>
      </c>
    </row>
    <row r="84" spans="1:10" x14ac:dyDescent="0.15">
      <c r="A84" s="48">
        <v>42304</v>
      </c>
      <c r="B84" s="49">
        <v>92</v>
      </c>
      <c r="C84" s="50" t="s">
        <v>2303</v>
      </c>
      <c r="D84" s="50" t="s">
        <v>117</v>
      </c>
      <c r="E84" s="50" t="s">
        <v>45</v>
      </c>
      <c r="F84" s="50" t="s">
        <v>20</v>
      </c>
      <c r="G84" s="50" t="s">
        <v>259</v>
      </c>
      <c r="H84" s="51">
        <v>574.75</v>
      </c>
      <c r="I84" s="51">
        <v>-574.75</v>
      </c>
      <c r="J84" s="51">
        <v>243540.37</v>
      </c>
    </row>
    <row r="85" spans="1:10" x14ac:dyDescent="0.15">
      <c r="A85" s="48">
        <v>42304</v>
      </c>
      <c r="B85" s="49">
        <v>91</v>
      </c>
      <c r="C85" s="50" t="s">
        <v>2304</v>
      </c>
      <c r="D85" s="50" t="s">
        <v>2305</v>
      </c>
      <c r="E85" s="50" t="s">
        <v>2306</v>
      </c>
      <c r="F85" s="50" t="s">
        <v>20</v>
      </c>
      <c r="G85" s="50" t="s">
        <v>270</v>
      </c>
      <c r="H85" s="51"/>
      <c r="I85" s="51">
        <v>4475</v>
      </c>
      <c r="J85" s="51">
        <v>239065.37</v>
      </c>
    </row>
    <row r="86" spans="1:10" x14ac:dyDescent="0.15">
      <c r="A86" s="48">
        <v>42304</v>
      </c>
      <c r="B86" s="49">
        <v>91</v>
      </c>
      <c r="C86" s="50" t="s">
        <v>2307</v>
      </c>
      <c r="D86" s="50" t="s">
        <v>2308</v>
      </c>
      <c r="E86" s="50" t="s">
        <v>45</v>
      </c>
      <c r="F86" s="50" t="s">
        <v>20</v>
      </c>
      <c r="G86" s="50" t="s">
        <v>259</v>
      </c>
      <c r="H86" s="51"/>
      <c r="I86" s="51">
        <v>4902.5</v>
      </c>
      <c r="J86" s="51">
        <v>234162.87</v>
      </c>
    </row>
    <row r="87" spans="1:10" x14ac:dyDescent="0.15">
      <c r="A87" s="48">
        <v>42304</v>
      </c>
      <c r="B87" s="49">
        <v>91</v>
      </c>
      <c r="C87" s="50" t="s">
        <v>2309</v>
      </c>
      <c r="D87" s="50" t="s">
        <v>2310</v>
      </c>
      <c r="E87" s="50" t="s">
        <v>2244</v>
      </c>
      <c r="F87" s="50" t="s">
        <v>20</v>
      </c>
      <c r="G87" s="50" t="s">
        <v>272</v>
      </c>
      <c r="H87" s="51"/>
      <c r="I87" s="51">
        <v>1000</v>
      </c>
      <c r="J87" s="51">
        <v>233162.87</v>
      </c>
    </row>
    <row r="88" spans="1:10" x14ac:dyDescent="0.15">
      <c r="A88" s="48">
        <v>42304</v>
      </c>
      <c r="B88" s="49">
        <v>91</v>
      </c>
      <c r="C88" s="50" t="s">
        <v>2311</v>
      </c>
      <c r="D88" s="50" t="s">
        <v>2312</v>
      </c>
      <c r="E88" s="50" t="s">
        <v>2306</v>
      </c>
      <c r="F88" s="50" t="s">
        <v>20</v>
      </c>
      <c r="G88" s="50" t="s">
        <v>270</v>
      </c>
      <c r="H88" s="51"/>
      <c r="I88" s="51">
        <v>2850</v>
      </c>
      <c r="J88" s="51">
        <v>230312.87</v>
      </c>
    </row>
    <row r="89" spans="1:10" x14ac:dyDescent="0.15">
      <c r="A89" s="48">
        <v>42304</v>
      </c>
      <c r="B89" s="49">
        <v>91</v>
      </c>
      <c r="C89" s="50" t="s">
        <v>2313</v>
      </c>
      <c r="D89" s="50" t="s">
        <v>2314</v>
      </c>
      <c r="E89" s="50" t="s">
        <v>698</v>
      </c>
      <c r="F89" s="50" t="s">
        <v>20</v>
      </c>
      <c r="G89" s="50" t="s">
        <v>270</v>
      </c>
      <c r="H89" s="51"/>
      <c r="I89" s="51">
        <v>8559.77</v>
      </c>
      <c r="J89" s="51">
        <v>221753.1</v>
      </c>
    </row>
    <row r="90" spans="1:10" x14ac:dyDescent="0.15">
      <c r="A90" s="48">
        <v>42304</v>
      </c>
      <c r="B90" s="49">
        <v>91</v>
      </c>
      <c r="C90" s="50" t="s">
        <v>2315</v>
      </c>
      <c r="D90" s="50" t="s">
        <v>2316</v>
      </c>
      <c r="E90" s="50" t="s">
        <v>2293</v>
      </c>
      <c r="F90" s="50" t="s">
        <v>20</v>
      </c>
      <c r="G90" s="50" t="s">
        <v>270</v>
      </c>
      <c r="H90" s="51"/>
      <c r="I90" s="51">
        <v>3796.4</v>
      </c>
      <c r="J90" s="51">
        <v>217956.7</v>
      </c>
    </row>
    <row r="91" spans="1:10" x14ac:dyDescent="0.15">
      <c r="A91" s="48">
        <v>42308</v>
      </c>
      <c r="B91" s="49">
        <v>95</v>
      </c>
      <c r="C91" s="50" t="s">
        <v>2317</v>
      </c>
      <c r="D91" s="50" t="s">
        <v>22</v>
      </c>
      <c r="E91" s="50" t="s">
        <v>2318</v>
      </c>
      <c r="F91" s="50" t="s">
        <v>20</v>
      </c>
      <c r="G91" s="50" t="s">
        <v>282</v>
      </c>
      <c r="H91" s="51"/>
      <c r="I91" s="51">
        <v>67664.149999999994</v>
      </c>
      <c r="J91" s="51">
        <v>144810.06</v>
      </c>
    </row>
    <row r="92" spans="1:10" x14ac:dyDescent="0.15">
      <c r="A92" s="48"/>
      <c r="B92" s="49"/>
      <c r="C92" s="50"/>
      <c r="D92" s="50"/>
      <c r="E92" s="50" t="s">
        <v>2344</v>
      </c>
      <c r="F92" s="50"/>
      <c r="G92" s="50" t="s">
        <v>2344</v>
      </c>
      <c r="H92" s="51"/>
      <c r="I92" s="51">
        <v>898</v>
      </c>
      <c r="J92" s="51"/>
    </row>
    <row r="93" spans="1:10" x14ac:dyDescent="0.15">
      <c r="A93" s="48"/>
      <c r="B93" s="49"/>
      <c r="C93" s="50"/>
      <c r="D93" s="50"/>
      <c r="E93" s="50" t="s">
        <v>2345</v>
      </c>
      <c r="F93" s="50"/>
      <c r="G93" s="50" t="s">
        <v>2347</v>
      </c>
      <c r="H93" s="51"/>
      <c r="I93" s="51">
        <v>819</v>
      </c>
      <c r="J93" s="51"/>
    </row>
    <row r="94" spans="1:10" x14ac:dyDescent="0.15">
      <c r="A94" s="48"/>
      <c r="B94" s="49"/>
      <c r="C94" s="50"/>
      <c r="D94" s="50"/>
      <c r="E94" s="50" t="s">
        <v>279</v>
      </c>
      <c r="F94" s="50"/>
      <c r="G94" s="50" t="s">
        <v>279</v>
      </c>
      <c r="H94" s="51"/>
      <c r="I94" s="51">
        <v>900</v>
      </c>
      <c r="J94" s="51"/>
    </row>
    <row r="95" spans="1:10" x14ac:dyDescent="0.15">
      <c r="A95" s="48"/>
      <c r="B95" s="49"/>
      <c r="C95" s="50"/>
      <c r="D95" s="50"/>
      <c r="E95" s="50" t="s">
        <v>1051</v>
      </c>
      <c r="F95" s="50"/>
      <c r="G95" s="50" t="s">
        <v>1051</v>
      </c>
      <c r="H95" s="51"/>
      <c r="I95" s="51">
        <v>82</v>
      </c>
      <c r="J95" s="51"/>
    </row>
    <row r="96" spans="1:10" x14ac:dyDescent="0.15">
      <c r="A96" s="48"/>
      <c r="B96" s="49"/>
      <c r="C96" s="50"/>
      <c r="D96" s="50"/>
      <c r="E96" s="50" t="s">
        <v>280</v>
      </c>
      <c r="F96" s="50"/>
      <c r="G96" s="50" t="s">
        <v>280</v>
      </c>
      <c r="H96" s="51"/>
      <c r="I96" s="51">
        <v>474.16</v>
      </c>
      <c r="J96" s="51"/>
    </row>
    <row r="97" spans="1:10" x14ac:dyDescent="0.15">
      <c r="A97" s="48"/>
      <c r="B97" s="49"/>
      <c r="C97" s="50"/>
      <c r="D97" s="50"/>
      <c r="E97" s="50" t="s">
        <v>19</v>
      </c>
      <c r="F97" s="50"/>
      <c r="G97" s="50" t="s">
        <v>253</v>
      </c>
      <c r="H97" s="51"/>
      <c r="I97" s="51">
        <v>1123.6099999999997</v>
      </c>
      <c r="J97" s="51"/>
    </row>
    <row r="98" spans="1:10" x14ac:dyDescent="0.15">
      <c r="A98" s="48"/>
      <c r="B98" s="49"/>
      <c r="C98" s="50"/>
      <c r="D98" s="50"/>
      <c r="E98" s="50" t="s">
        <v>210</v>
      </c>
      <c r="F98" s="50"/>
      <c r="G98" s="50" t="s">
        <v>485</v>
      </c>
      <c r="H98" s="51"/>
      <c r="I98" s="51">
        <v>200</v>
      </c>
      <c r="J98" s="51"/>
    </row>
    <row r="99" spans="1:10" x14ac:dyDescent="0.15">
      <c r="A99" s="48"/>
      <c r="B99" s="49"/>
      <c r="C99" s="50"/>
      <c r="D99" s="50"/>
      <c r="E99" s="50" t="s">
        <v>2223</v>
      </c>
      <c r="F99" s="50"/>
      <c r="G99" s="50" t="s">
        <v>1052</v>
      </c>
      <c r="H99" s="51"/>
      <c r="I99" s="51">
        <v>180</v>
      </c>
      <c r="J99" s="51"/>
    </row>
    <row r="100" spans="1:10" x14ac:dyDescent="0.15">
      <c r="A100" s="48"/>
      <c r="B100" s="49"/>
      <c r="C100" s="50"/>
      <c r="D100" s="50"/>
      <c r="E100" s="50" t="s">
        <v>106</v>
      </c>
      <c r="F100" s="50"/>
      <c r="G100" s="50" t="s">
        <v>496</v>
      </c>
      <c r="H100" s="51"/>
      <c r="I100" s="51">
        <v>103.99</v>
      </c>
      <c r="J100" s="51"/>
    </row>
    <row r="101" spans="1:10" x14ac:dyDescent="0.15">
      <c r="A101" s="48"/>
      <c r="B101" s="49"/>
      <c r="C101" s="50"/>
      <c r="D101" s="50"/>
      <c r="E101" s="50" t="s">
        <v>81</v>
      </c>
      <c r="F101" s="50"/>
      <c r="G101" s="50" t="s">
        <v>261</v>
      </c>
      <c r="H101" s="51"/>
      <c r="I101" s="51">
        <v>29.68</v>
      </c>
      <c r="J101" s="51"/>
    </row>
    <row r="102" spans="1:10" x14ac:dyDescent="0.15">
      <c r="A102" s="48"/>
      <c r="B102" s="49"/>
      <c r="C102" s="50"/>
      <c r="D102" s="50"/>
      <c r="E102" s="50" t="s">
        <v>323</v>
      </c>
      <c r="F102" s="50"/>
      <c r="G102" s="50" t="s">
        <v>495</v>
      </c>
      <c r="H102" s="51"/>
      <c r="I102" s="51">
        <v>63</v>
      </c>
      <c r="J102" s="51"/>
    </row>
    <row r="103" spans="1:10" x14ac:dyDescent="0.15">
      <c r="A103" s="48"/>
      <c r="B103" s="49"/>
      <c r="C103" s="50"/>
      <c r="D103" s="50"/>
      <c r="E103" s="50" t="s">
        <v>2346</v>
      </c>
      <c r="F103" s="50"/>
      <c r="G103" s="50" t="s">
        <v>750</v>
      </c>
      <c r="H103" s="51"/>
      <c r="I103" s="51">
        <v>132.5</v>
      </c>
      <c r="J103" s="51"/>
    </row>
    <row r="104" spans="1:10" x14ac:dyDescent="0.15">
      <c r="A104" s="48"/>
      <c r="B104" s="49"/>
      <c r="C104" s="50"/>
      <c r="D104" s="50"/>
      <c r="E104" s="50" t="s">
        <v>373</v>
      </c>
      <c r="F104" s="50"/>
      <c r="G104" s="50" t="s">
        <v>259</v>
      </c>
      <c r="H104" s="51"/>
      <c r="I104" s="51">
        <v>443.55</v>
      </c>
      <c r="J104" s="51"/>
    </row>
    <row r="105" spans="1:10" x14ac:dyDescent="0.15">
      <c r="A105" s="48"/>
      <c r="B105" s="49"/>
      <c r="C105" s="50"/>
      <c r="D105" s="50"/>
      <c r="E105" s="50" t="s">
        <v>416</v>
      </c>
      <c r="F105" s="50"/>
      <c r="G105" s="50" t="s">
        <v>283</v>
      </c>
      <c r="H105" s="51"/>
      <c r="I105" s="51">
        <v>33</v>
      </c>
      <c r="J105" s="51"/>
    </row>
    <row r="106" spans="1:10" x14ac:dyDescent="0.15">
      <c r="A106" s="48">
        <v>42308</v>
      </c>
      <c r="B106" s="49">
        <v>95</v>
      </c>
      <c r="C106" s="50" t="s">
        <v>2319</v>
      </c>
      <c r="D106" s="50" t="s">
        <v>2320</v>
      </c>
      <c r="E106" s="50" t="s">
        <v>2321</v>
      </c>
      <c r="F106" s="50" t="s">
        <v>20</v>
      </c>
      <c r="G106" s="50" t="s">
        <v>751</v>
      </c>
      <c r="H106" s="51"/>
      <c r="I106" s="51">
        <v>17935</v>
      </c>
      <c r="J106" s="51">
        <v>126875.06</v>
      </c>
    </row>
    <row r="107" spans="1:10" x14ac:dyDescent="0.15">
      <c r="A107" s="48">
        <v>42308</v>
      </c>
      <c r="B107" s="49">
        <v>95</v>
      </c>
      <c r="C107" s="50" t="s">
        <v>2322</v>
      </c>
      <c r="D107" s="50" t="s">
        <v>2323</v>
      </c>
      <c r="E107" s="50" t="s">
        <v>2324</v>
      </c>
      <c r="F107" s="50" t="s">
        <v>20</v>
      </c>
      <c r="G107" s="50" t="s">
        <v>1449</v>
      </c>
      <c r="H107" s="51"/>
      <c r="I107" s="51">
        <v>1103</v>
      </c>
      <c r="J107" s="51">
        <v>125772.06</v>
      </c>
    </row>
    <row r="108" spans="1:10" x14ac:dyDescent="0.15">
      <c r="A108" s="48">
        <v>42308</v>
      </c>
      <c r="B108" s="49">
        <v>95</v>
      </c>
      <c r="C108" s="50" t="s">
        <v>2325</v>
      </c>
      <c r="D108" s="50" t="s">
        <v>2326</v>
      </c>
      <c r="E108" s="50" t="s">
        <v>2327</v>
      </c>
      <c r="F108" s="50" t="s">
        <v>20</v>
      </c>
      <c r="G108" s="50" t="s">
        <v>753</v>
      </c>
      <c r="H108" s="51"/>
      <c r="I108" s="51">
        <v>3486.35</v>
      </c>
      <c r="J108" s="51">
        <v>122285.71</v>
      </c>
    </row>
    <row r="109" spans="1:10" x14ac:dyDescent="0.15">
      <c r="A109" s="48">
        <v>42308</v>
      </c>
      <c r="B109" s="49">
        <v>91</v>
      </c>
      <c r="C109" s="50" t="s">
        <v>2328</v>
      </c>
      <c r="D109" s="50" t="s">
        <v>2329</v>
      </c>
      <c r="E109" s="50" t="s">
        <v>81</v>
      </c>
      <c r="F109" s="50" t="s">
        <v>20</v>
      </c>
      <c r="G109" s="50" t="s">
        <v>261</v>
      </c>
      <c r="H109" s="51"/>
      <c r="I109" s="51">
        <v>850</v>
      </c>
      <c r="J109" s="51">
        <v>121435.71</v>
      </c>
    </row>
    <row r="110" spans="1:10" x14ac:dyDescent="0.15">
      <c r="A110" s="48">
        <v>42308</v>
      </c>
      <c r="B110" s="49">
        <v>91</v>
      </c>
      <c r="C110" s="50" t="s">
        <v>2330</v>
      </c>
      <c r="D110" s="50" t="s">
        <v>2331</v>
      </c>
      <c r="E110" s="50" t="s">
        <v>222</v>
      </c>
      <c r="F110" s="50" t="s">
        <v>20</v>
      </c>
      <c r="G110" s="50" t="s">
        <v>2131</v>
      </c>
      <c r="H110" s="51"/>
      <c r="I110" s="51">
        <v>350</v>
      </c>
      <c r="J110" s="51">
        <v>121085.71</v>
      </c>
    </row>
    <row r="111" spans="1:10" x14ac:dyDescent="0.15">
      <c r="A111" s="48">
        <v>42308</v>
      </c>
      <c r="B111" s="49">
        <v>96</v>
      </c>
      <c r="C111" s="50" t="s">
        <v>2332</v>
      </c>
      <c r="D111" s="50" t="s">
        <v>20</v>
      </c>
      <c r="E111" s="50" t="s">
        <v>2333</v>
      </c>
      <c r="F111" s="50" t="s">
        <v>20</v>
      </c>
      <c r="G111" s="50" t="s">
        <v>283</v>
      </c>
      <c r="H111" s="51"/>
      <c r="I111" s="51">
        <v>12.1</v>
      </c>
      <c r="J111" s="51">
        <v>121073.61</v>
      </c>
    </row>
    <row r="112" spans="1:10" x14ac:dyDescent="0.15">
      <c r="A112" s="52">
        <v>42308</v>
      </c>
      <c r="B112" s="54">
        <v>96</v>
      </c>
      <c r="C112" s="55" t="s">
        <v>2334</v>
      </c>
      <c r="D112" s="55" t="s">
        <v>20</v>
      </c>
      <c r="E112" s="55" t="s">
        <v>2335</v>
      </c>
      <c r="F112" s="55" t="s">
        <v>20</v>
      </c>
      <c r="G112" s="55" t="s">
        <v>283</v>
      </c>
      <c r="H112" s="57"/>
      <c r="I112" s="57">
        <v>0.89</v>
      </c>
      <c r="J112" s="57">
        <v>121072.72</v>
      </c>
    </row>
    <row r="113" spans="1:9" ht="12" thickBot="1" x14ac:dyDescent="0.2">
      <c r="A113" s="53"/>
      <c r="H113" s="56">
        <v>503910.22</v>
      </c>
      <c r="I113" s="56">
        <v>575934.75</v>
      </c>
    </row>
    <row r="114" spans="1:9" ht="12" thickTop="1" x14ac:dyDescent="0.15"/>
    <row r="115" spans="1:9" x14ac:dyDescent="0.15">
      <c r="I115" s="12">
        <f>SUBTOTAL(9,I6:I112)</f>
        <v>575210.08000000007</v>
      </c>
    </row>
  </sheetData>
  <autoFilter ref="A4:J113"/>
  <mergeCells count="3">
    <mergeCell ref="A1:J1"/>
    <mergeCell ref="A2:J2"/>
    <mergeCell ref="A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79"/>
  <sheetViews>
    <sheetView topLeftCell="A4" workbookViewId="0">
      <selection activeCell="G8" sqref="G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41.125" bestFit="1" customWidth="1"/>
    <col min="6" max="6" width="39.5" bestFit="1" customWidth="1"/>
    <col min="8" max="8" width="13.625" customWidth="1"/>
    <col min="9" max="9" width="12.625" style="12" bestFit="1" customWidth="1"/>
    <col min="10" max="10" width="11.375" bestFit="1" customWidth="1"/>
  </cols>
  <sheetData>
    <row r="1" spans="1:10" ht="15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12.75" x14ac:dyDescent="0.15">
      <c r="A2" s="78" t="s">
        <v>2348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12.75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12" thickBot="1" x14ac:dyDescent="0.2">
      <c r="A4" s="60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/>
      <c r="H4" s="60" t="s">
        <v>9</v>
      </c>
      <c r="I4" s="14" t="s">
        <v>10</v>
      </c>
      <c r="J4" s="60" t="s">
        <v>11</v>
      </c>
    </row>
    <row r="5" spans="1:10" ht="12" thickTop="1" x14ac:dyDescent="0.15">
      <c r="A5" s="61"/>
      <c r="B5" s="62"/>
      <c r="C5" s="63"/>
      <c r="D5" s="63"/>
      <c r="E5" s="63" t="s">
        <v>12</v>
      </c>
      <c r="F5" s="63"/>
      <c r="G5" s="63"/>
      <c r="H5" s="64"/>
      <c r="I5" s="64"/>
      <c r="J5" s="64">
        <v>121072.72</v>
      </c>
    </row>
    <row r="6" spans="1:10" x14ac:dyDescent="0.15">
      <c r="A6" s="61">
        <v>42309</v>
      </c>
      <c r="B6" s="62">
        <v>101</v>
      </c>
      <c r="C6" s="63" t="s">
        <v>2349</v>
      </c>
      <c r="D6" s="63" t="s">
        <v>2350</v>
      </c>
      <c r="E6" s="63" t="s">
        <v>15</v>
      </c>
      <c r="F6" s="63" t="s">
        <v>16</v>
      </c>
      <c r="G6" s="63" t="s">
        <v>2648</v>
      </c>
      <c r="H6" s="64"/>
      <c r="I6" s="64">
        <v>10667.84</v>
      </c>
      <c r="J6" s="64">
        <v>110404.88</v>
      </c>
    </row>
    <row r="7" spans="1:10" x14ac:dyDescent="0.15">
      <c r="A7" s="61">
        <v>42309</v>
      </c>
      <c r="B7" s="62">
        <v>101</v>
      </c>
      <c r="C7" s="63" t="s">
        <v>2351</v>
      </c>
      <c r="D7" s="63" t="s">
        <v>2292</v>
      </c>
      <c r="E7" s="63" t="s">
        <v>19</v>
      </c>
      <c r="F7" s="63" t="s">
        <v>20</v>
      </c>
      <c r="G7" s="63" t="s">
        <v>253</v>
      </c>
      <c r="H7" s="64"/>
      <c r="I7" s="64">
        <v>170</v>
      </c>
      <c r="J7" s="64">
        <v>110234.88</v>
      </c>
    </row>
    <row r="8" spans="1:10" x14ac:dyDescent="0.15">
      <c r="A8" s="61">
        <v>42309</v>
      </c>
      <c r="B8" s="62">
        <v>101</v>
      </c>
      <c r="C8" s="63" t="s">
        <v>2352</v>
      </c>
      <c r="D8" s="63" t="s">
        <v>2295</v>
      </c>
      <c r="E8" s="63" t="s">
        <v>121</v>
      </c>
      <c r="F8" s="63" t="s">
        <v>20</v>
      </c>
      <c r="G8" s="63" t="s">
        <v>266</v>
      </c>
      <c r="H8" s="64"/>
      <c r="I8" s="64">
        <v>106</v>
      </c>
      <c r="J8" s="64">
        <v>110128.88</v>
      </c>
    </row>
    <row r="9" spans="1:10" x14ac:dyDescent="0.15">
      <c r="A9" s="61">
        <v>42309</v>
      </c>
      <c r="B9" s="62">
        <v>106</v>
      </c>
      <c r="C9" s="63" t="s">
        <v>2353</v>
      </c>
      <c r="D9" s="63" t="s">
        <v>20</v>
      </c>
      <c r="E9" s="63" t="s">
        <v>2354</v>
      </c>
      <c r="F9" s="63" t="s">
        <v>2355</v>
      </c>
      <c r="G9" s="63" t="s">
        <v>283</v>
      </c>
      <c r="H9" s="64">
        <v>33</v>
      </c>
      <c r="I9" s="64">
        <v>-33</v>
      </c>
      <c r="J9" s="64">
        <v>110161.88</v>
      </c>
    </row>
    <row r="10" spans="1:10" x14ac:dyDescent="0.15">
      <c r="A10" s="61">
        <v>42310</v>
      </c>
      <c r="B10" s="62">
        <v>101</v>
      </c>
      <c r="C10" s="63" t="s">
        <v>2356</v>
      </c>
      <c r="D10" s="63" t="s">
        <v>2357</v>
      </c>
      <c r="E10" s="63" t="s">
        <v>1316</v>
      </c>
      <c r="F10" s="63" t="s">
        <v>20</v>
      </c>
      <c r="G10" s="63" t="s">
        <v>1441</v>
      </c>
      <c r="H10" s="64"/>
      <c r="I10" s="64">
        <v>2500</v>
      </c>
      <c r="J10" s="64">
        <v>107661.88</v>
      </c>
    </row>
    <row r="11" spans="1:10" x14ac:dyDescent="0.15">
      <c r="A11" s="61">
        <v>42310</v>
      </c>
      <c r="B11" s="62">
        <v>101</v>
      </c>
      <c r="C11" s="63" t="s">
        <v>2358</v>
      </c>
      <c r="D11" s="63" t="s">
        <v>2359</v>
      </c>
      <c r="E11" s="63" t="s">
        <v>94</v>
      </c>
      <c r="F11" s="63" t="s">
        <v>20</v>
      </c>
      <c r="G11" s="63" t="s">
        <v>259</v>
      </c>
      <c r="H11" s="64"/>
      <c r="I11" s="64">
        <v>2960</v>
      </c>
      <c r="J11" s="64">
        <v>104701.88</v>
      </c>
    </row>
    <row r="12" spans="1:10" x14ac:dyDescent="0.15">
      <c r="A12" s="61">
        <v>42310</v>
      </c>
      <c r="B12" s="62">
        <v>101</v>
      </c>
      <c r="C12" s="63" t="s">
        <v>2360</v>
      </c>
      <c r="D12" s="63" t="s">
        <v>2361</v>
      </c>
      <c r="E12" s="63" t="s">
        <v>124</v>
      </c>
      <c r="F12" s="63" t="s">
        <v>20</v>
      </c>
      <c r="G12" s="63" t="s">
        <v>2649</v>
      </c>
      <c r="H12" s="64"/>
      <c r="I12" s="12">
        <v>5000</v>
      </c>
      <c r="J12" s="64">
        <v>99701.88</v>
      </c>
    </row>
    <row r="13" spans="1:10" x14ac:dyDescent="0.15">
      <c r="A13" s="61">
        <v>42311</v>
      </c>
      <c r="B13" s="62">
        <v>101</v>
      </c>
      <c r="C13" s="63" t="s">
        <v>2362</v>
      </c>
      <c r="D13" s="63" t="s">
        <v>2363</v>
      </c>
      <c r="E13" s="63" t="s">
        <v>698</v>
      </c>
      <c r="G13" s="63" t="s">
        <v>492</v>
      </c>
      <c r="H13" s="64"/>
      <c r="I13" s="64">
        <f>1198.5+147.41+155.35+379.1+2485.44</f>
        <v>4365.8</v>
      </c>
      <c r="J13" s="64">
        <v>94832.98</v>
      </c>
    </row>
    <row r="14" spans="1:10" x14ac:dyDescent="0.15">
      <c r="A14" s="61"/>
      <c r="B14" s="62"/>
      <c r="C14" s="63"/>
      <c r="D14" s="63"/>
      <c r="E14" s="63" t="s">
        <v>154</v>
      </c>
      <c r="F14" s="63"/>
      <c r="G14" s="63" t="s">
        <v>2650</v>
      </c>
      <c r="H14" s="64"/>
      <c r="I14" s="64">
        <f>112.5+32.2+358.4</f>
        <v>503.09999999999997</v>
      </c>
      <c r="J14" s="64"/>
    </row>
    <row r="15" spans="1:10" x14ac:dyDescent="0.15">
      <c r="A15" s="61">
        <v>42311</v>
      </c>
      <c r="B15" s="62">
        <v>101</v>
      </c>
      <c r="C15" s="63" t="s">
        <v>2364</v>
      </c>
      <c r="D15" s="63" t="s">
        <v>2365</v>
      </c>
      <c r="E15" s="63" t="s">
        <v>2366</v>
      </c>
      <c r="F15" s="63" t="s">
        <v>20</v>
      </c>
      <c r="G15" s="63" t="s">
        <v>259</v>
      </c>
      <c r="H15" s="64"/>
      <c r="I15" s="64">
        <v>9530</v>
      </c>
      <c r="J15" s="64">
        <v>85302.98</v>
      </c>
    </row>
    <row r="16" spans="1:10" x14ac:dyDescent="0.15">
      <c r="A16" s="61">
        <v>42311</v>
      </c>
      <c r="B16" s="62">
        <v>101</v>
      </c>
      <c r="C16" s="63" t="s">
        <v>2367</v>
      </c>
      <c r="D16" s="63" t="s">
        <v>2368</v>
      </c>
      <c r="E16" s="63" t="s">
        <v>1728</v>
      </c>
      <c r="F16" s="63" t="s">
        <v>20</v>
      </c>
      <c r="G16" s="63" t="s">
        <v>259</v>
      </c>
      <c r="H16" s="64"/>
      <c r="I16" s="64">
        <v>325256</v>
      </c>
      <c r="J16" s="64">
        <v>-239953.02</v>
      </c>
    </row>
    <row r="17" spans="1:10" x14ac:dyDescent="0.15">
      <c r="A17" s="61">
        <v>42311</v>
      </c>
      <c r="B17" s="62">
        <v>101</v>
      </c>
      <c r="C17" s="63" t="s">
        <v>2369</v>
      </c>
      <c r="D17" s="63" t="s">
        <v>2370</v>
      </c>
      <c r="E17" s="63" t="s">
        <v>1728</v>
      </c>
      <c r="F17" s="63" t="s">
        <v>20</v>
      </c>
      <c r="G17" s="63" t="s">
        <v>259</v>
      </c>
      <c r="H17" s="64"/>
      <c r="I17" s="64">
        <v>180060.72</v>
      </c>
      <c r="J17" s="64">
        <v>-420013.74</v>
      </c>
    </row>
    <row r="18" spans="1:10" x14ac:dyDescent="0.15">
      <c r="A18" s="61">
        <v>42311</v>
      </c>
      <c r="B18" s="62">
        <v>102</v>
      </c>
      <c r="C18" s="63" t="s">
        <v>2371</v>
      </c>
      <c r="D18" s="63" t="s">
        <v>20</v>
      </c>
      <c r="E18" s="63" t="s">
        <v>535</v>
      </c>
      <c r="F18" s="63" t="s">
        <v>20</v>
      </c>
      <c r="G18" s="63" t="s">
        <v>265</v>
      </c>
      <c r="H18" s="64">
        <v>1000000</v>
      </c>
      <c r="I18" s="64"/>
      <c r="J18" s="64">
        <v>579986.26</v>
      </c>
    </row>
    <row r="19" spans="1:10" x14ac:dyDescent="0.15">
      <c r="A19" s="61">
        <v>42311</v>
      </c>
      <c r="B19" s="62">
        <v>106</v>
      </c>
      <c r="C19" s="63" t="s">
        <v>2372</v>
      </c>
      <c r="D19" s="63" t="s">
        <v>20</v>
      </c>
      <c r="E19" s="63" t="s">
        <v>2373</v>
      </c>
      <c r="F19" s="63" t="s">
        <v>2374</v>
      </c>
      <c r="G19" s="63" t="s">
        <v>259</v>
      </c>
      <c r="H19" s="64"/>
      <c r="I19" s="64">
        <v>249938</v>
      </c>
      <c r="J19" s="64">
        <v>330048.26</v>
      </c>
    </row>
    <row r="20" spans="1:10" x14ac:dyDescent="0.15">
      <c r="A20" s="61">
        <v>42319</v>
      </c>
      <c r="B20" s="62">
        <v>102</v>
      </c>
      <c r="C20" s="63" t="s">
        <v>2375</v>
      </c>
      <c r="D20" s="63" t="s">
        <v>20</v>
      </c>
      <c r="E20" s="63" t="s">
        <v>42</v>
      </c>
      <c r="F20" s="63" t="s">
        <v>20</v>
      </c>
      <c r="G20" s="63" t="s">
        <v>1242</v>
      </c>
      <c r="H20" s="64">
        <v>2690.8</v>
      </c>
      <c r="I20" s="64"/>
      <c r="J20" s="64">
        <v>332739.06</v>
      </c>
    </row>
    <row r="21" spans="1:10" x14ac:dyDescent="0.15">
      <c r="A21" s="61">
        <v>42324</v>
      </c>
      <c r="B21" s="62">
        <v>101</v>
      </c>
      <c r="C21" s="63" t="s">
        <v>2376</v>
      </c>
      <c r="D21" s="63" t="s">
        <v>2377</v>
      </c>
      <c r="E21" s="63" t="s">
        <v>198</v>
      </c>
      <c r="F21" s="63" t="s">
        <v>20</v>
      </c>
      <c r="G21" s="63" t="s">
        <v>259</v>
      </c>
      <c r="H21" s="64"/>
      <c r="I21" s="64">
        <v>956.1</v>
      </c>
      <c r="J21" s="64">
        <v>331782.96000000002</v>
      </c>
    </row>
    <row r="22" spans="1:10" x14ac:dyDescent="0.15">
      <c r="A22" s="61">
        <v>42324</v>
      </c>
      <c r="B22" s="62">
        <v>101</v>
      </c>
      <c r="C22" s="63" t="s">
        <v>2378</v>
      </c>
      <c r="D22" s="63" t="s">
        <v>2379</v>
      </c>
      <c r="E22" s="63" t="s">
        <v>401</v>
      </c>
      <c r="F22" s="63" t="s">
        <v>20</v>
      </c>
      <c r="G22" s="63" t="s">
        <v>2651</v>
      </c>
      <c r="H22" s="64"/>
      <c r="I22" s="64">
        <v>6360</v>
      </c>
      <c r="J22" s="64">
        <v>325422.96000000002</v>
      </c>
    </row>
    <row r="23" spans="1:10" x14ac:dyDescent="0.15">
      <c r="A23" s="61">
        <v>42324</v>
      </c>
      <c r="B23" s="62">
        <v>101</v>
      </c>
      <c r="C23" s="63" t="s">
        <v>2380</v>
      </c>
      <c r="D23" s="63" t="s">
        <v>2381</v>
      </c>
      <c r="E23" s="63" t="s">
        <v>154</v>
      </c>
      <c r="F23" s="63" t="s">
        <v>20</v>
      </c>
      <c r="G23" s="63" t="s">
        <v>2650</v>
      </c>
      <c r="H23" s="64"/>
      <c r="I23" s="64">
        <v>133.41999999999999</v>
      </c>
      <c r="J23" s="64">
        <v>325289.53999999998</v>
      </c>
    </row>
    <row r="24" spans="1:10" x14ac:dyDescent="0.15">
      <c r="A24" s="61">
        <v>42325</v>
      </c>
      <c r="B24" s="62">
        <v>101</v>
      </c>
      <c r="C24" s="63" t="s">
        <v>2382</v>
      </c>
      <c r="D24" s="63" t="s">
        <v>2383</v>
      </c>
      <c r="E24" s="63" t="s">
        <v>2244</v>
      </c>
      <c r="F24" s="63" t="s">
        <v>20</v>
      </c>
      <c r="G24" s="63" t="s">
        <v>272</v>
      </c>
      <c r="H24" s="64"/>
      <c r="I24" s="64">
        <v>5000</v>
      </c>
      <c r="J24" s="64">
        <v>320289.53999999998</v>
      </c>
    </row>
    <row r="25" spans="1:10" x14ac:dyDescent="0.15">
      <c r="A25" s="61">
        <v>42325</v>
      </c>
      <c r="B25" s="62">
        <v>101</v>
      </c>
      <c r="C25" s="63" t="s">
        <v>2384</v>
      </c>
      <c r="D25" s="63" t="s">
        <v>2385</v>
      </c>
      <c r="E25" s="63" t="s">
        <v>398</v>
      </c>
      <c r="F25" s="63" t="s">
        <v>20</v>
      </c>
      <c r="G25" s="63" t="s">
        <v>272</v>
      </c>
      <c r="H25" s="64"/>
      <c r="I25" s="64">
        <v>2617.5</v>
      </c>
      <c r="J25" s="64">
        <v>317672.03999999998</v>
      </c>
    </row>
    <row r="26" spans="1:10" x14ac:dyDescent="0.15">
      <c r="A26" s="61">
        <v>42325</v>
      </c>
      <c r="B26" s="62">
        <v>101</v>
      </c>
      <c r="C26" s="63" t="s">
        <v>2386</v>
      </c>
      <c r="D26" s="63" t="s">
        <v>2387</v>
      </c>
      <c r="E26" s="63" t="s">
        <v>133</v>
      </c>
      <c r="F26" s="63" t="s">
        <v>20</v>
      </c>
      <c r="G26" s="63" t="s">
        <v>268</v>
      </c>
      <c r="H26" s="64"/>
      <c r="I26" s="12">
        <v>360</v>
      </c>
      <c r="J26" s="64">
        <v>317312.03999999998</v>
      </c>
    </row>
    <row r="27" spans="1:10" x14ac:dyDescent="0.15">
      <c r="A27" s="61">
        <v>42325</v>
      </c>
      <c r="B27" s="62">
        <v>101</v>
      </c>
      <c r="C27" s="63" t="s">
        <v>2388</v>
      </c>
      <c r="D27" s="63" t="s">
        <v>2389</v>
      </c>
      <c r="E27" s="63" t="s">
        <v>130</v>
      </c>
      <c r="G27" s="63" t="s">
        <v>1242</v>
      </c>
      <c r="H27" s="64"/>
      <c r="I27" s="64">
        <v>1950</v>
      </c>
      <c r="J27" s="64">
        <v>315090.84000000003</v>
      </c>
    </row>
    <row r="28" spans="1:10" s="59" customFormat="1" x14ac:dyDescent="0.15">
      <c r="A28" s="61"/>
      <c r="B28" s="62"/>
      <c r="C28" s="63"/>
      <c r="D28" s="63"/>
      <c r="E28" s="63" t="s">
        <v>2637</v>
      </c>
      <c r="F28" s="63"/>
      <c r="G28" s="63" t="s">
        <v>2652</v>
      </c>
      <c r="H28" s="64"/>
      <c r="I28" s="64">
        <f>48+36+36+24+12+48+12+12+12</f>
        <v>240</v>
      </c>
      <c r="J28" s="64"/>
    </row>
    <row r="29" spans="1:10" x14ac:dyDescent="0.15">
      <c r="A29" s="61"/>
      <c r="B29" s="62"/>
      <c r="C29" s="63"/>
      <c r="D29" s="63"/>
      <c r="E29" s="63" t="s">
        <v>2638</v>
      </c>
      <c r="F29" s="63"/>
      <c r="G29" s="63" t="s">
        <v>750</v>
      </c>
      <c r="H29" s="64"/>
      <c r="I29" s="64">
        <v>31.2</v>
      </c>
      <c r="J29" s="64"/>
    </row>
    <row r="30" spans="1:10" x14ac:dyDescent="0.15">
      <c r="A30" s="61">
        <v>42325</v>
      </c>
      <c r="B30" s="62">
        <v>101</v>
      </c>
      <c r="C30" s="63" t="s">
        <v>2390</v>
      </c>
      <c r="D30" s="63" t="s">
        <v>2391</v>
      </c>
      <c r="E30" s="63" t="s">
        <v>767</v>
      </c>
      <c r="F30" s="63" t="s">
        <v>20</v>
      </c>
      <c r="G30" s="63" t="s">
        <v>750</v>
      </c>
      <c r="H30" s="64"/>
      <c r="I30" s="64">
        <v>6550.8</v>
      </c>
      <c r="J30" s="64">
        <v>308540.03999999998</v>
      </c>
    </row>
    <row r="31" spans="1:10" x14ac:dyDescent="0.15">
      <c r="A31" s="61">
        <v>42325</v>
      </c>
      <c r="B31" s="62">
        <v>101</v>
      </c>
      <c r="C31" s="63" t="s">
        <v>2392</v>
      </c>
      <c r="D31" s="63" t="s">
        <v>2393</v>
      </c>
      <c r="E31" s="63" t="s">
        <v>670</v>
      </c>
      <c r="G31" s="63" t="s">
        <v>259</v>
      </c>
      <c r="H31" s="64"/>
      <c r="I31" s="64">
        <f>600+36</f>
        <v>636</v>
      </c>
      <c r="J31" s="64">
        <v>303272.59999999998</v>
      </c>
    </row>
    <row r="32" spans="1:10" x14ac:dyDescent="0.15">
      <c r="A32" s="61"/>
      <c r="B32" s="62"/>
      <c r="C32" s="63"/>
      <c r="D32" s="63"/>
      <c r="E32" s="63" t="s">
        <v>368</v>
      </c>
      <c r="F32" s="63"/>
      <c r="G32" s="63" t="s">
        <v>263</v>
      </c>
      <c r="H32" s="64"/>
      <c r="I32" s="64">
        <f>1754+2315.28+244.16+150+150+18</f>
        <v>4631.4400000000005</v>
      </c>
      <c r="J32" s="64"/>
    </row>
    <row r="33" spans="1:10" x14ac:dyDescent="0.15">
      <c r="A33" s="61">
        <v>42325</v>
      </c>
      <c r="B33" s="62">
        <v>101</v>
      </c>
      <c r="C33" s="63" t="s">
        <v>2394</v>
      </c>
      <c r="D33" s="63" t="s">
        <v>2395</v>
      </c>
      <c r="E33" s="63" t="s">
        <v>193</v>
      </c>
      <c r="F33" s="63" t="s">
        <v>20</v>
      </c>
      <c r="G33" s="63" t="s">
        <v>1242</v>
      </c>
      <c r="H33" s="64"/>
      <c r="I33" s="64">
        <v>111</v>
      </c>
      <c r="J33" s="64">
        <v>303161.59999999998</v>
      </c>
    </row>
    <row r="34" spans="1:10" x14ac:dyDescent="0.15">
      <c r="A34" s="61">
        <v>42325</v>
      </c>
      <c r="B34" s="62">
        <v>101</v>
      </c>
      <c r="C34" s="63" t="s">
        <v>2396</v>
      </c>
      <c r="D34" s="63" t="s">
        <v>2397</v>
      </c>
      <c r="E34" s="63" t="s">
        <v>2398</v>
      </c>
      <c r="F34" s="63" t="s">
        <v>20</v>
      </c>
      <c r="G34" s="63" t="s">
        <v>485</v>
      </c>
      <c r="H34" s="64"/>
      <c r="I34" s="64">
        <v>634.94000000000005</v>
      </c>
      <c r="J34" s="64">
        <v>302526.65999999997</v>
      </c>
    </row>
    <row r="35" spans="1:10" x14ac:dyDescent="0.15">
      <c r="A35" s="61">
        <v>42325</v>
      </c>
      <c r="B35" s="62">
        <v>101</v>
      </c>
      <c r="C35" s="63" t="s">
        <v>2399</v>
      </c>
      <c r="D35" s="63" t="s">
        <v>2400</v>
      </c>
      <c r="E35" s="63" t="s">
        <v>198</v>
      </c>
      <c r="F35" s="63" t="s">
        <v>20</v>
      </c>
      <c r="G35" s="63" t="s">
        <v>259</v>
      </c>
      <c r="H35" s="64"/>
      <c r="I35" s="64">
        <v>1100</v>
      </c>
      <c r="J35" s="64">
        <v>301426.65999999997</v>
      </c>
    </row>
    <row r="36" spans="1:10" x14ac:dyDescent="0.15">
      <c r="A36" s="61">
        <v>42325</v>
      </c>
      <c r="B36" s="62">
        <v>101</v>
      </c>
      <c r="C36" s="63" t="s">
        <v>2401</v>
      </c>
      <c r="D36" s="63" t="s">
        <v>2402</v>
      </c>
      <c r="E36" s="63" t="s">
        <v>993</v>
      </c>
      <c r="G36" s="63" t="s">
        <v>1242</v>
      </c>
      <c r="H36" s="64"/>
      <c r="I36" s="64">
        <v>127.2</v>
      </c>
      <c r="J36" s="64">
        <v>300218.26</v>
      </c>
    </row>
    <row r="37" spans="1:10" x14ac:dyDescent="0.15">
      <c r="A37" s="61"/>
      <c r="B37" s="62"/>
      <c r="C37" s="63"/>
      <c r="D37" s="63"/>
      <c r="E37" s="63" t="s">
        <v>198</v>
      </c>
      <c r="F37" s="63"/>
      <c r="G37" s="63" t="s">
        <v>259</v>
      </c>
      <c r="H37" s="64"/>
      <c r="I37" s="64">
        <f>610+36.6+410+24.6</f>
        <v>1081.1999999999998</v>
      </c>
      <c r="J37" s="64"/>
    </row>
    <row r="38" spans="1:10" x14ac:dyDescent="0.15">
      <c r="A38" s="61">
        <v>42325</v>
      </c>
      <c r="B38" s="62">
        <v>101</v>
      </c>
      <c r="C38" s="63" t="s">
        <v>2403</v>
      </c>
      <c r="D38" s="63" t="s">
        <v>2404</v>
      </c>
      <c r="E38" s="63" t="s">
        <v>2405</v>
      </c>
      <c r="F38" s="63" t="s">
        <v>20</v>
      </c>
      <c r="G38" s="63" t="s">
        <v>730</v>
      </c>
      <c r="H38" s="64"/>
      <c r="I38" s="64">
        <v>850.86</v>
      </c>
      <c r="J38" s="64">
        <v>299367.40000000002</v>
      </c>
    </row>
    <row r="39" spans="1:10" x14ac:dyDescent="0.15">
      <c r="A39" s="61">
        <v>42325</v>
      </c>
      <c r="B39" s="62">
        <v>101</v>
      </c>
      <c r="C39" s="63" t="s">
        <v>2406</v>
      </c>
      <c r="D39" s="63" t="s">
        <v>2407</v>
      </c>
      <c r="E39" s="63" t="s">
        <v>64</v>
      </c>
      <c r="F39" s="63" t="s">
        <v>20</v>
      </c>
      <c r="G39" s="63" t="s">
        <v>1242</v>
      </c>
      <c r="H39" s="64"/>
      <c r="I39" s="64">
        <v>13</v>
      </c>
      <c r="J39" s="64">
        <v>299354.40000000002</v>
      </c>
    </row>
    <row r="40" spans="1:10" x14ac:dyDescent="0.15">
      <c r="A40" s="61">
        <v>42325</v>
      </c>
      <c r="B40" s="62">
        <v>101</v>
      </c>
      <c r="C40" s="63" t="s">
        <v>2408</v>
      </c>
      <c r="D40" s="63" t="s">
        <v>2409</v>
      </c>
      <c r="E40" s="63" t="s">
        <v>2306</v>
      </c>
      <c r="F40" s="63" t="s">
        <v>20</v>
      </c>
      <c r="G40" s="63" t="s">
        <v>492</v>
      </c>
      <c r="H40" s="64"/>
      <c r="I40" s="64">
        <v>2746.7</v>
      </c>
      <c r="J40" s="64">
        <v>296607.7</v>
      </c>
    </row>
    <row r="41" spans="1:10" x14ac:dyDescent="0.15">
      <c r="A41" s="61">
        <v>42325</v>
      </c>
      <c r="B41" s="62">
        <v>101</v>
      </c>
      <c r="C41" s="63" t="s">
        <v>2410</v>
      </c>
      <c r="D41" s="63" t="s">
        <v>2411</v>
      </c>
      <c r="E41" s="63" t="s">
        <v>222</v>
      </c>
      <c r="F41" s="63" t="s">
        <v>20</v>
      </c>
      <c r="G41" s="63" t="s">
        <v>2131</v>
      </c>
      <c r="H41" s="64"/>
      <c r="I41" s="64">
        <v>175</v>
      </c>
      <c r="J41" s="64">
        <v>296432.7</v>
      </c>
    </row>
    <row r="42" spans="1:10" x14ac:dyDescent="0.15">
      <c r="A42" s="61">
        <v>42325</v>
      </c>
      <c r="B42" s="62">
        <v>101</v>
      </c>
      <c r="C42" s="63" t="s">
        <v>2412</v>
      </c>
      <c r="D42" s="63" t="s">
        <v>2413</v>
      </c>
      <c r="E42" s="63" t="s">
        <v>45</v>
      </c>
      <c r="F42" s="63" t="s">
        <v>20</v>
      </c>
      <c r="G42" s="63" t="s">
        <v>259</v>
      </c>
      <c r="H42" s="64"/>
      <c r="I42" s="64">
        <v>1000</v>
      </c>
      <c r="J42" s="64">
        <v>295432.7</v>
      </c>
    </row>
    <row r="43" spans="1:10" x14ac:dyDescent="0.15">
      <c r="A43" s="61">
        <v>42325</v>
      </c>
      <c r="B43" s="62">
        <v>101</v>
      </c>
      <c r="C43" s="63" t="s">
        <v>2414</v>
      </c>
      <c r="D43" s="63" t="s">
        <v>2415</v>
      </c>
      <c r="E43" s="63" t="s">
        <v>67</v>
      </c>
      <c r="F43" s="63"/>
      <c r="G43" s="63" t="s">
        <v>1242</v>
      </c>
      <c r="H43" s="64"/>
      <c r="I43" s="64">
        <v>28</v>
      </c>
      <c r="J43" s="64">
        <v>295404.7</v>
      </c>
    </row>
    <row r="44" spans="1:10" x14ac:dyDescent="0.15">
      <c r="A44" s="61">
        <v>42325</v>
      </c>
      <c r="B44" s="62">
        <v>101</v>
      </c>
      <c r="C44" s="63" t="s">
        <v>2416</v>
      </c>
      <c r="D44" s="63" t="s">
        <v>2417</v>
      </c>
      <c r="E44" s="63" t="s">
        <v>670</v>
      </c>
      <c r="F44" s="63" t="s">
        <v>20</v>
      </c>
      <c r="G44" s="63" t="s">
        <v>259</v>
      </c>
      <c r="H44" s="64"/>
      <c r="I44" s="64">
        <v>804.55</v>
      </c>
      <c r="J44" s="64">
        <v>294600.15000000002</v>
      </c>
    </row>
    <row r="45" spans="1:10" x14ac:dyDescent="0.15">
      <c r="A45" s="61">
        <v>42325</v>
      </c>
      <c r="B45" s="62">
        <v>101</v>
      </c>
      <c r="C45" s="63" t="s">
        <v>2418</v>
      </c>
      <c r="D45" s="63" t="s">
        <v>2419</v>
      </c>
      <c r="E45" s="63" t="s">
        <v>78</v>
      </c>
      <c r="F45" s="63" t="s">
        <v>20</v>
      </c>
      <c r="G45" s="63" t="s">
        <v>259</v>
      </c>
      <c r="H45" s="64"/>
      <c r="I45" s="64">
        <v>240</v>
      </c>
      <c r="J45" s="64">
        <v>294360.15000000002</v>
      </c>
    </row>
    <row r="46" spans="1:10" x14ac:dyDescent="0.15">
      <c r="A46" s="61">
        <v>42325</v>
      </c>
      <c r="B46" s="62">
        <v>101</v>
      </c>
      <c r="C46" s="63" t="s">
        <v>2420</v>
      </c>
      <c r="D46" s="63" t="s">
        <v>2421</v>
      </c>
      <c r="E46" s="63" t="s">
        <v>2422</v>
      </c>
      <c r="G46" s="63" t="s">
        <v>259</v>
      </c>
      <c r="H46" s="64"/>
      <c r="I46" s="64">
        <v>540</v>
      </c>
      <c r="J46" s="64">
        <v>293320.15000000002</v>
      </c>
    </row>
    <row r="47" spans="1:10" x14ac:dyDescent="0.15">
      <c r="A47" s="61"/>
      <c r="B47" s="62"/>
      <c r="C47" s="63"/>
      <c r="D47" s="63"/>
      <c r="E47" s="63" t="s">
        <v>747</v>
      </c>
      <c r="F47" s="63"/>
      <c r="G47" s="63" t="s">
        <v>259</v>
      </c>
      <c r="H47" s="64"/>
      <c r="I47" s="64">
        <v>250</v>
      </c>
      <c r="J47" s="64"/>
    </row>
    <row r="48" spans="1:10" s="59" customFormat="1" x14ac:dyDescent="0.15">
      <c r="A48" s="61"/>
      <c r="B48" s="62"/>
      <c r="C48" s="63"/>
      <c r="D48" s="63"/>
      <c r="E48" s="63" t="s">
        <v>301</v>
      </c>
      <c r="F48" s="63"/>
      <c r="G48" s="63" t="s">
        <v>259</v>
      </c>
      <c r="H48" s="64"/>
      <c r="I48" s="64">
        <v>250</v>
      </c>
      <c r="J48" s="64"/>
    </row>
    <row r="49" spans="1:10" x14ac:dyDescent="0.15">
      <c r="A49" s="61">
        <v>42325</v>
      </c>
      <c r="B49" s="62">
        <v>101</v>
      </c>
      <c r="C49" s="63" t="s">
        <v>2423</v>
      </c>
      <c r="D49" s="63" t="s">
        <v>2424</v>
      </c>
      <c r="E49" s="63" t="s">
        <v>1728</v>
      </c>
      <c r="F49" s="63" t="s">
        <v>20</v>
      </c>
      <c r="G49" s="63" t="s">
        <v>259</v>
      </c>
      <c r="H49" s="64"/>
      <c r="I49" s="64">
        <v>100</v>
      </c>
      <c r="J49" s="64">
        <v>293220.15000000002</v>
      </c>
    </row>
    <row r="50" spans="1:10" x14ac:dyDescent="0.15">
      <c r="A50" s="61">
        <v>42325</v>
      </c>
      <c r="B50" s="62">
        <v>101</v>
      </c>
      <c r="C50" s="63" t="s">
        <v>2425</v>
      </c>
      <c r="D50" s="63" t="s">
        <v>2426</v>
      </c>
      <c r="E50" s="63" t="s">
        <v>154</v>
      </c>
      <c r="F50" s="63" t="s">
        <v>20</v>
      </c>
      <c r="G50" s="63" t="s">
        <v>2650</v>
      </c>
      <c r="H50" s="64"/>
      <c r="I50" s="64">
        <v>567.74</v>
      </c>
      <c r="J50" s="64">
        <v>292652.40999999997</v>
      </c>
    </row>
    <row r="51" spans="1:10" x14ac:dyDescent="0.15">
      <c r="A51" s="61">
        <v>42325</v>
      </c>
      <c r="B51" s="62">
        <v>101</v>
      </c>
      <c r="C51" s="63" t="s">
        <v>2427</v>
      </c>
      <c r="D51" s="63" t="s">
        <v>2428</v>
      </c>
      <c r="E51" s="63" t="s">
        <v>561</v>
      </c>
      <c r="F51" s="63" t="s">
        <v>20</v>
      </c>
      <c r="G51" s="63" t="s">
        <v>1059</v>
      </c>
      <c r="H51" s="64"/>
      <c r="I51" s="64">
        <v>511</v>
      </c>
      <c r="J51" s="64">
        <v>292141.40999999997</v>
      </c>
    </row>
    <row r="52" spans="1:10" x14ac:dyDescent="0.15">
      <c r="A52" s="61">
        <v>42325</v>
      </c>
      <c r="B52" s="62">
        <v>101</v>
      </c>
      <c r="C52" s="63" t="s">
        <v>2429</v>
      </c>
      <c r="D52" s="63" t="s">
        <v>2430</v>
      </c>
      <c r="E52" s="63" t="s">
        <v>1333</v>
      </c>
      <c r="G52" s="63" t="s">
        <v>259</v>
      </c>
      <c r="H52" s="64"/>
      <c r="I52" s="64">
        <v>1600</v>
      </c>
      <c r="J52" s="64">
        <v>289541.40999999997</v>
      </c>
    </row>
    <row r="53" spans="1:10" x14ac:dyDescent="0.15">
      <c r="A53" s="61"/>
      <c r="B53" s="62"/>
      <c r="C53" s="63"/>
      <c r="D53" s="63"/>
      <c r="E53" s="63" t="s">
        <v>78</v>
      </c>
      <c r="F53" s="63"/>
      <c r="G53" s="63" t="s">
        <v>259</v>
      </c>
      <c r="H53" s="64"/>
      <c r="I53" s="64">
        <v>1000</v>
      </c>
      <c r="J53" s="64"/>
    </row>
    <row r="54" spans="1:10" x14ac:dyDescent="0.15">
      <c r="A54" s="61">
        <v>42325</v>
      </c>
      <c r="B54" s="62">
        <v>101</v>
      </c>
      <c r="C54" s="63" t="s">
        <v>2431</v>
      </c>
      <c r="D54" s="63" t="s">
        <v>2432</v>
      </c>
      <c r="E54" s="63" t="s">
        <v>2433</v>
      </c>
      <c r="F54" s="63" t="s">
        <v>20</v>
      </c>
      <c r="G54" s="63" t="s">
        <v>1242</v>
      </c>
      <c r="H54" s="64"/>
      <c r="I54" s="64">
        <v>28</v>
      </c>
      <c r="J54" s="64">
        <v>289513.40999999997</v>
      </c>
    </row>
    <row r="55" spans="1:10" x14ac:dyDescent="0.15">
      <c r="A55" s="61">
        <v>42325</v>
      </c>
      <c r="B55" s="62">
        <v>101</v>
      </c>
      <c r="C55" s="63" t="s">
        <v>2434</v>
      </c>
      <c r="D55" s="63" t="s">
        <v>2435</v>
      </c>
      <c r="E55" s="63" t="s">
        <v>81</v>
      </c>
      <c r="F55" s="63" t="s">
        <v>20</v>
      </c>
      <c r="G55" s="63" t="s">
        <v>2653</v>
      </c>
      <c r="H55" s="64"/>
      <c r="I55" s="64">
        <v>339.2</v>
      </c>
      <c r="J55" s="64">
        <v>289174.21000000002</v>
      </c>
    </row>
    <row r="56" spans="1:10" x14ac:dyDescent="0.15">
      <c r="A56" s="61">
        <v>42325</v>
      </c>
      <c r="B56" s="62">
        <v>101</v>
      </c>
      <c r="C56" s="63" t="s">
        <v>2436</v>
      </c>
      <c r="D56" s="63" t="s">
        <v>2437</v>
      </c>
      <c r="E56" s="63" t="s">
        <v>334</v>
      </c>
      <c r="F56" s="63" t="s">
        <v>20</v>
      </c>
      <c r="G56" s="63" t="s">
        <v>1242</v>
      </c>
      <c r="H56" s="64"/>
      <c r="I56" s="64">
        <v>322.2</v>
      </c>
      <c r="J56" s="64">
        <v>288852.01</v>
      </c>
    </row>
    <row r="57" spans="1:10" x14ac:dyDescent="0.15">
      <c r="A57" s="61">
        <v>42325</v>
      </c>
      <c r="B57" s="62">
        <v>101</v>
      </c>
      <c r="C57" s="63" t="s">
        <v>2438</v>
      </c>
      <c r="D57" s="63" t="s">
        <v>2439</v>
      </c>
      <c r="E57" s="63" t="s">
        <v>670</v>
      </c>
      <c r="G57" s="63" t="s">
        <v>259</v>
      </c>
      <c r="H57" s="64"/>
      <c r="I57" s="64">
        <f>756+21.25</f>
        <v>777.25</v>
      </c>
      <c r="J57" s="64">
        <v>287497.61</v>
      </c>
    </row>
    <row r="58" spans="1:10" x14ac:dyDescent="0.15">
      <c r="A58" s="61"/>
      <c r="B58" s="62"/>
      <c r="C58" s="63"/>
      <c r="D58" s="63"/>
      <c r="E58" s="63" t="s">
        <v>154</v>
      </c>
      <c r="F58" s="63"/>
      <c r="G58" s="63" t="s">
        <v>2650</v>
      </c>
      <c r="H58" s="64"/>
      <c r="I58" s="64">
        <f>445.5+45.65+38+48</f>
        <v>577.15</v>
      </c>
      <c r="J58" s="64"/>
    </row>
    <row r="59" spans="1:10" x14ac:dyDescent="0.15">
      <c r="A59" s="61">
        <v>42325</v>
      </c>
      <c r="B59" s="62">
        <v>101</v>
      </c>
      <c r="C59" s="63" t="s">
        <v>2440</v>
      </c>
      <c r="D59" s="63" t="s">
        <v>2441</v>
      </c>
      <c r="E59" s="63" t="s">
        <v>848</v>
      </c>
      <c r="F59" s="63" t="s">
        <v>20</v>
      </c>
      <c r="G59" s="63" t="s">
        <v>1242</v>
      </c>
      <c r="H59" s="64"/>
      <c r="I59" s="64">
        <v>16.8</v>
      </c>
      <c r="J59" s="64">
        <v>287480.81</v>
      </c>
    </row>
    <row r="60" spans="1:10" x14ac:dyDescent="0.15">
      <c r="A60" s="61">
        <v>42325</v>
      </c>
      <c r="B60" s="62">
        <v>101</v>
      </c>
      <c r="C60" s="63" t="s">
        <v>2442</v>
      </c>
      <c r="D60" s="63" t="s">
        <v>2443</v>
      </c>
      <c r="E60" s="63" t="s">
        <v>81</v>
      </c>
      <c r="F60" s="63" t="s">
        <v>20</v>
      </c>
      <c r="G60" s="63" t="s">
        <v>2653</v>
      </c>
      <c r="H60" s="64"/>
      <c r="I60" s="64">
        <v>299.98</v>
      </c>
      <c r="J60" s="64">
        <v>287180.83</v>
      </c>
    </row>
    <row r="61" spans="1:10" x14ac:dyDescent="0.15">
      <c r="A61" s="61">
        <v>42325</v>
      </c>
      <c r="B61" s="62">
        <v>101</v>
      </c>
      <c r="C61" s="63" t="s">
        <v>2444</v>
      </c>
      <c r="D61" s="63" t="s">
        <v>2445</v>
      </c>
      <c r="E61" s="63" t="s">
        <v>2244</v>
      </c>
      <c r="F61" s="63" t="s">
        <v>20</v>
      </c>
      <c r="G61" s="63" t="s">
        <v>272</v>
      </c>
      <c r="H61" s="64"/>
      <c r="I61" s="64">
        <v>5000</v>
      </c>
      <c r="J61" s="64">
        <v>282180.83</v>
      </c>
    </row>
    <row r="62" spans="1:10" x14ac:dyDescent="0.15">
      <c r="A62" s="61">
        <v>42325</v>
      </c>
      <c r="B62" s="62">
        <v>101</v>
      </c>
      <c r="C62" s="63" t="s">
        <v>2446</v>
      </c>
      <c r="D62" s="63" t="s">
        <v>2447</v>
      </c>
      <c r="E62" s="63" t="s">
        <v>99</v>
      </c>
      <c r="G62" s="63" t="s">
        <v>263</v>
      </c>
      <c r="H62" s="64"/>
      <c r="I62" s="64">
        <f>88+5.28</f>
        <v>93.28</v>
      </c>
      <c r="J62" s="64">
        <v>280941.48</v>
      </c>
    </row>
    <row r="63" spans="1:10" x14ac:dyDescent="0.15">
      <c r="A63" s="61"/>
      <c r="B63" s="62"/>
      <c r="C63" s="63"/>
      <c r="D63" s="63"/>
      <c r="E63" s="63" t="s">
        <v>2639</v>
      </c>
      <c r="F63" s="63"/>
      <c r="G63" s="63" t="s">
        <v>263</v>
      </c>
      <c r="H63" s="64"/>
      <c r="I63" s="64">
        <f>1050+63</f>
        <v>1113</v>
      </c>
      <c r="J63" s="64"/>
    </row>
    <row r="64" spans="1:10" s="59" customFormat="1" x14ac:dyDescent="0.15">
      <c r="A64" s="61"/>
      <c r="B64" s="62"/>
      <c r="C64" s="63"/>
      <c r="D64" s="63"/>
      <c r="E64" s="63" t="s">
        <v>2640</v>
      </c>
      <c r="F64" s="63"/>
      <c r="G64" s="63" t="s">
        <v>272</v>
      </c>
      <c r="H64" s="64"/>
      <c r="I64" s="64">
        <f>31.2+1.87</f>
        <v>33.07</v>
      </c>
      <c r="J64" s="64"/>
    </row>
    <row r="65" spans="1:10" x14ac:dyDescent="0.15">
      <c r="A65" s="61">
        <v>42325</v>
      </c>
      <c r="B65" s="62">
        <v>101</v>
      </c>
      <c r="C65" s="63" t="s">
        <v>2448</v>
      </c>
      <c r="D65" s="63" t="s">
        <v>2449</v>
      </c>
      <c r="E65" s="63" t="s">
        <v>78</v>
      </c>
      <c r="F65" s="63" t="s">
        <v>20</v>
      </c>
      <c r="G65" s="63" t="s">
        <v>259</v>
      </c>
      <c r="H65" s="64"/>
      <c r="I65" s="64">
        <v>3000</v>
      </c>
      <c r="J65" s="64">
        <v>277941.48</v>
      </c>
    </row>
    <row r="66" spans="1:10" x14ac:dyDescent="0.15">
      <c r="A66" s="61">
        <v>42325</v>
      </c>
      <c r="B66" s="62">
        <v>101</v>
      </c>
      <c r="C66" s="63" t="s">
        <v>2450</v>
      </c>
      <c r="D66" s="63" t="s">
        <v>2451</v>
      </c>
      <c r="E66" s="63" t="s">
        <v>1728</v>
      </c>
      <c r="F66" s="63" t="s">
        <v>20</v>
      </c>
      <c r="G66" s="63" t="s">
        <v>259</v>
      </c>
      <c r="H66" s="64"/>
      <c r="I66" s="64">
        <v>3180</v>
      </c>
      <c r="J66" s="64">
        <v>274761.48</v>
      </c>
    </row>
    <row r="67" spans="1:10" x14ac:dyDescent="0.15">
      <c r="A67" s="61">
        <v>42325</v>
      </c>
      <c r="B67" s="62">
        <v>101</v>
      </c>
      <c r="C67" s="63" t="s">
        <v>2452</v>
      </c>
      <c r="D67" s="63" t="s">
        <v>2453</v>
      </c>
      <c r="E67" s="63" t="s">
        <v>2454</v>
      </c>
      <c r="F67" s="63" t="s">
        <v>20</v>
      </c>
      <c r="G67" s="63" t="s">
        <v>2654</v>
      </c>
      <c r="H67" s="64"/>
      <c r="I67" s="64">
        <v>3200</v>
      </c>
      <c r="J67" s="64">
        <v>271561.48</v>
      </c>
    </row>
    <row r="68" spans="1:10" x14ac:dyDescent="0.15">
      <c r="A68" s="61">
        <v>42325</v>
      </c>
      <c r="B68" s="62">
        <v>101</v>
      </c>
      <c r="C68" s="63" t="s">
        <v>2455</v>
      </c>
      <c r="D68" s="63" t="s">
        <v>2456</v>
      </c>
      <c r="E68" s="63" t="s">
        <v>91</v>
      </c>
      <c r="F68" s="63" t="s">
        <v>20</v>
      </c>
      <c r="G68" s="63" t="s">
        <v>1242</v>
      </c>
      <c r="H68" s="64"/>
      <c r="I68" s="64">
        <v>56</v>
      </c>
      <c r="J68" s="64">
        <v>271505.48</v>
      </c>
    </row>
    <row r="69" spans="1:10" x14ac:dyDescent="0.15">
      <c r="A69" s="61">
        <v>42325</v>
      </c>
      <c r="B69" s="62">
        <v>101</v>
      </c>
      <c r="C69" s="63" t="s">
        <v>2457</v>
      </c>
      <c r="D69" s="63" t="s">
        <v>2458</v>
      </c>
      <c r="E69" s="63" t="s">
        <v>942</v>
      </c>
      <c r="F69" s="63" t="s">
        <v>20</v>
      </c>
      <c r="G69" s="63" t="s">
        <v>2655</v>
      </c>
      <c r="H69" s="64"/>
      <c r="I69" s="64">
        <v>500</v>
      </c>
      <c r="J69" s="64">
        <v>271005.48</v>
      </c>
    </row>
    <row r="70" spans="1:10" x14ac:dyDescent="0.15">
      <c r="A70" s="61">
        <v>42325</v>
      </c>
      <c r="B70" s="62">
        <v>101</v>
      </c>
      <c r="C70" s="63" t="s">
        <v>2459</v>
      </c>
      <c r="D70" s="63" t="s">
        <v>2460</v>
      </c>
      <c r="E70" s="63" t="s">
        <v>398</v>
      </c>
      <c r="F70" s="63" t="s">
        <v>20</v>
      </c>
      <c r="G70" s="63" t="s">
        <v>272</v>
      </c>
      <c r="H70" s="64"/>
      <c r="I70" s="64">
        <v>142.46</v>
      </c>
      <c r="J70" s="64">
        <v>270863.02</v>
      </c>
    </row>
    <row r="71" spans="1:10" x14ac:dyDescent="0.15">
      <c r="A71" s="61">
        <v>42325</v>
      </c>
      <c r="B71" s="62">
        <v>101</v>
      </c>
      <c r="C71" s="63" t="s">
        <v>2461</v>
      </c>
      <c r="D71" s="63" t="s">
        <v>2462</v>
      </c>
      <c r="E71" s="63" t="s">
        <v>154</v>
      </c>
      <c r="F71" s="63" t="s">
        <v>20</v>
      </c>
      <c r="G71" s="63" t="s">
        <v>2650</v>
      </c>
      <c r="H71" s="64"/>
      <c r="I71" s="64">
        <v>426.87</v>
      </c>
      <c r="J71" s="64">
        <v>270436.15000000002</v>
      </c>
    </row>
    <row r="72" spans="1:10" x14ac:dyDescent="0.15">
      <c r="A72" s="61">
        <v>42325</v>
      </c>
      <c r="B72" s="62">
        <v>101</v>
      </c>
      <c r="C72" s="63" t="s">
        <v>2463</v>
      </c>
      <c r="D72" s="63" t="s">
        <v>2464</v>
      </c>
      <c r="E72" s="63" t="s">
        <v>355</v>
      </c>
      <c r="F72" s="63" t="s">
        <v>20</v>
      </c>
      <c r="G72" s="63" t="s">
        <v>1066</v>
      </c>
      <c r="H72" s="64"/>
      <c r="I72" s="64">
        <v>737.85</v>
      </c>
      <c r="J72" s="64">
        <v>269698.3</v>
      </c>
    </row>
    <row r="73" spans="1:10" x14ac:dyDescent="0.15">
      <c r="A73" s="61">
        <v>42325</v>
      </c>
      <c r="B73" s="62">
        <v>101</v>
      </c>
      <c r="C73" s="63" t="s">
        <v>2465</v>
      </c>
      <c r="D73" s="63" t="s">
        <v>2466</v>
      </c>
      <c r="E73" s="63" t="s">
        <v>358</v>
      </c>
      <c r="F73" s="63" t="s">
        <v>20</v>
      </c>
      <c r="G73" s="63" t="s">
        <v>1066</v>
      </c>
      <c r="H73" s="64"/>
      <c r="I73" s="64">
        <v>1286.3</v>
      </c>
      <c r="J73" s="64">
        <v>268412</v>
      </c>
    </row>
    <row r="74" spans="1:10" x14ac:dyDescent="0.15">
      <c r="A74" s="61">
        <v>42325</v>
      </c>
      <c r="B74" s="62">
        <v>101</v>
      </c>
      <c r="C74" s="63" t="s">
        <v>2467</v>
      </c>
      <c r="D74" s="63" t="s">
        <v>2468</v>
      </c>
      <c r="E74" s="63" t="s">
        <v>2469</v>
      </c>
      <c r="F74" s="63" t="s">
        <v>20</v>
      </c>
      <c r="G74" s="63" t="s">
        <v>1066</v>
      </c>
      <c r="H74" s="64"/>
      <c r="I74" s="64">
        <v>14.65</v>
      </c>
      <c r="J74" s="64">
        <v>268397.34999999998</v>
      </c>
    </row>
    <row r="75" spans="1:10" x14ac:dyDescent="0.15">
      <c r="A75" s="61">
        <v>42325</v>
      </c>
      <c r="B75" s="62">
        <v>101</v>
      </c>
      <c r="C75" s="63" t="s">
        <v>2470</v>
      </c>
      <c r="D75" s="63" t="s">
        <v>2471</v>
      </c>
      <c r="E75" s="63" t="s">
        <v>358</v>
      </c>
      <c r="F75" s="63" t="s">
        <v>20</v>
      </c>
      <c r="G75" s="63" t="s">
        <v>1066</v>
      </c>
      <c r="H75" s="64"/>
      <c r="I75" s="64">
        <v>39.1</v>
      </c>
      <c r="J75" s="64">
        <v>268358.25</v>
      </c>
    </row>
    <row r="76" spans="1:10" x14ac:dyDescent="0.15">
      <c r="A76" s="61">
        <v>42325</v>
      </c>
      <c r="B76" s="62">
        <v>101</v>
      </c>
      <c r="C76" s="63" t="s">
        <v>2472</v>
      </c>
      <c r="D76" s="63" t="s">
        <v>2473</v>
      </c>
      <c r="E76" s="63" t="s">
        <v>398</v>
      </c>
      <c r="F76" s="63" t="s">
        <v>20</v>
      </c>
      <c r="G76" s="63" t="s">
        <v>272</v>
      </c>
      <c r="H76" s="64"/>
      <c r="I76" s="64">
        <v>392.2</v>
      </c>
      <c r="J76" s="64">
        <v>267966.05</v>
      </c>
    </row>
    <row r="77" spans="1:10" x14ac:dyDescent="0.15">
      <c r="A77" s="61">
        <v>42325</v>
      </c>
      <c r="B77" s="62">
        <v>101</v>
      </c>
      <c r="C77" s="63" t="s">
        <v>2474</v>
      </c>
      <c r="D77" s="63" t="s">
        <v>2475</v>
      </c>
      <c r="E77" s="63" t="s">
        <v>2641</v>
      </c>
      <c r="G77" s="63" t="s">
        <v>492</v>
      </c>
      <c r="H77" s="64"/>
      <c r="I77" s="64">
        <f>195.8+195.8+206</f>
        <v>597.6</v>
      </c>
      <c r="J77" s="64">
        <v>266332.53000000003</v>
      </c>
    </row>
    <row r="78" spans="1:10" s="59" customFormat="1" x14ac:dyDescent="0.15">
      <c r="A78" s="61"/>
      <c r="B78" s="62"/>
      <c r="C78" s="63"/>
      <c r="D78" s="63"/>
      <c r="E78" s="63" t="s">
        <v>2642</v>
      </c>
      <c r="G78" s="63" t="s">
        <v>1052</v>
      </c>
      <c r="H78" s="64"/>
      <c r="I78" s="64">
        <f>389.31</f>
        <v>389.31</v>
      </c>
      <c r="J78" s="64"/>
    </row>
    <row r="79" spans="1:10" x14ac:dyDescent="0.15">
      <c r="A79" s="61"/>
      <c r="B79" s="62"/>
      <c r="C79" s="63"/>
      <c r="D79" s="63"/>
      <c r="E79" s="63" t="s">
        <v>1775</v>
      </c>
      <c r="F79" s="63"/>
      <c r="G79" s="63" t="s">
        <v>492</v>
      </c>
      <c r="H79" s="64"/>
      <c r="I79" s="64">
        <v>379.46</v>
      </c>
      <c r="J79" s="64"/>
    </row>
    <row r="80" spans="1:10" s="59" customFormat="1" x14ac:dyDescent="0.15">
      <c r="A80" s="61"/>
      <c r="B80" s="62"/>
      <c r="C80" s="63"/>
      <c r="D80" s="63"/>
      <c r="E80" s="63" t="s">
        <v>2643</v>
      </c>
      <c r="F80" s="63"/>
      <c r="G80" s="63" t="s">
        <v>492</v>
      </c>
      <c r="H80" s="64"/>
      <c r="I80" s="64">
        <v>267.14999999999998</v>
      </c>
      <c r="J80" s="64"/>
    </row>
    <row r="81" spans="1:10" x14ac:dyDescent="0.15">
      <c r="A81" s="61">
        <v>42325</v>
      </c>
      <c r="B81" s="62">
        <v>101</v>
      </c>
      <c r="C81" s="63" t="s">
        <v>2476</v>
      </c>
      <c r="D81" s="63" t="s">
        <v>2477</v>
      </c>
      <c r="E81" s="63" t="s">
        <v>320</v>
      </c>
      <c r="F81" s="63" t="s">
        <v>20</v>
      </c>
      <c r="G81" s="63" t="s">
        <v>485</v>
      </c>
      <c r="H81" s="64"/>
      <c r="I81" s="64">
        <v>897</v>
      </c>
      <c r="J81" s="64">
        <v>265435.53000000003</v>
      </c>
    </row>
    <row r="82" spans="1:10" x14ac:dyDescent="0.15">
      <c r="A82" s="61">
        <v>42325</v>
      </c>
      <c r="B82" s="62">
        <v>101</v>
      </c>
      <c r="C82" s="63" t="s">
        <v>2478</v>
      </c>
      <c r="D82" s="63" t="s">
        <v>2479</v>
      </c>
      <c r="E82" s="63" t="s">
        <v>210</v>
      </c>
      <c r="F82" s="63" t="s">
        <v>20</v>
      </c>
      <c r="G82" s="63" t="s">
        <v>485</v>
      </c>
      <c r="H82" s="64"/>
      <c r="I82" s="64">
        <v>505.9</v>
      </c>
      <c r="J82" s="64">
        <v>264929.63</v>
      </c>
    </row>
    <row r="83" spans="1:10" x14ac:dyDescent="0.15">
      <c r="A83" s="61">
        <v>42325</v>
      </c>
      <c r="B83" s="62">
        <v>101</v>
      </c>
      <c r="C83" s="63" t="s">
        <v>2480</v>
      </c>
      <c r="D83" s="63" t="s">
        <v>2481</v>
      </c>
      <c r="E83" s="63" t="s">
        <v>1821</v>
      </c>
      <c r="F83" s="63" t="s">
        <v>20</v>
      </c>
      <c r="G83" s="63" t="s">
        <v>264</v>
      </c>
      <c r="H83" s="64"/>
      <c r="I83" s="64">
        <v>314.39999999999998</v>
      </c>
      <c r="J83" s="64">
        <v>264615.23</v>
      </c>
    </row>
    <row r="84" spans="1:10" x14ac:dyDescent="0.15">
      <c r="A84" s="61">
        <v>42325</v>
      </c>
      <c r="B84" s="62">
        <v>101</v>
      </c>
      <c r="C84" s="63" t="s">
        <v>2482</v>
      </c>
      <c r="D84" s="63" t="s">
        <v>2483</v>
      </c>
      <c r="E84" s="63" t="s">
        <v>1198</v>
      </c>
      <c r="F84" s="63" t="s">
        <v>20</v>
      </c>
      <c r="G84" s="63" t="s">
        <v>259</v>
      </c>
      <c r="H84" s="64"/>
      <c r="I84" s="64">
        <v>810</v>
      </c>
      <c r="J84" s="64">
        <v>263805.23</v>
      </c>
    </row>
    <row r="85" spans="1:10" x14ac:dyDescent="0.15">
      <c r="A85" s="61">
        <v>42325</v>
      </c>
      <c r="B85" s="62">
        <v>101</v>
      </c>
      <c r="C85" s="63" t="s">
        <v>2484</v>
      </c>
      <c r="D85" s="63" t="s">
        <v>2485</v>
      </c>
      <c r="E85" s="63" t="s">
        <v>210</v>
      </c>
      <c r="F85" s="63" t="s">
        <v>20</v>
      </c>
      <c r="G85" s="63" t="s">
        <v>485</v>
      </c>
      <c r="H85" s="64"/>
      <c r="I85" s="64">
        <v>65.7</v>
      </c>
      <c r="J85" s="64">
        <v>263739.53000000003</v>
      </c>
    </row>
    <row r="86" spans="1:10" x14ac:dyDescent="0.15">
      <c r="A86" s="61">
        <v>42325</v>
      </c>
      <c r="B86" s="62">
        <v>101</v>
      </c>
      <c r="C86" s="63" t="s">
        <v>2486</v>
      </c>
      <c r="D86" s="63" t="s">
        <v>2487</v>
      </c>
      <c r="E86" s="63" t="s">
        <v>210</v>
      </c>
      <c r="F86" s="63" t="s">
        <v>20</v>
      </c>
      <c r="G86" s="63" t="s">
        <v>485</v>
      </c>
      <c r="H86" s="64"/>
      <c r="I86" s="64">
        <v>207.8</v>
      </c>
      <c r="J86" s="64">
        <v>263531.73</v>
      </c>
    </row>
    <row r="87" spans="1:10" x14ac:dyDescent="0.15">
      <c r="A87" s="61">
        <v>42325</v>
      </c>
      <c r="B87" s="62">
        <v>101</v>
      </c>
      <c r="C87" s="63" t="s">
        <v>2488</v>
      </c>
      <c r="D87" s="63" t="s">
        <v>2489</v>
      </c>
      <c r="E87" s="63" t="s">
        <v>1198</v>
      </c>
      <c r="F87" s="63" t="s">
        <v>20</v>
      </c>
      <c r="G87" s="63" t="s">
        <v>259</v>
      </c>
      <c r="H87" s="64"/>
      <c r="I87" s="64">
        <v>90</v>
      </c>
      <c r="J87" s="64">
        <v>263441.73</v>
      </c>
    </row>
    <row r="88" spans="1:10" x14ac:dyDescent="0.15">
      <c r="A88" s="61">
        <v>42325</v>
      </c>
      <c r="B88" s="62">
        <v>101</v>
      </c>
      <c r="C88" s="63" t="s">
        <v>2490</v>
      </c>
      <c r="D88" s="63" t="s">
        <v>2491</v>
      </c>
      <c r="E88" s="63" t="s">
        <v>36</v>
      </c>
      <c r="F88" s="63" t="s">
        <v>20</v>
      </c>
      <c r="G88" s="63" t="s">
        <v>2656</v>
      </c>
      <c r="H88" s="64"/>
      <c r="I88" s="64">
        <v>3000</v>
      </c>
      <c r="J88" s="64">
        <v>260441.73</v>
      </c>
    </row>
    <row r="89" spans="1:10" x14ac:dyDescent="0.15">
      <c r="A89" s="61">
        <v>42325</v>
      </c>
      <c r="B89" s="62">
        <v>101</v>
      </c>
      <c r="C89" s="63" t="s">
        <v>2492</v>
      </c>
      <c r="D89" s="63" t="s">
        <v>2493</v>
      </c>
      <c r="E89" s="63" t="s">
        <v>198</v>
      </c>
      <c r="F89" s="63" t="s">
        <v>20</v>
      </c>
      <c r="G89" s="63" t="s">
        <v>259</v>
      </c>
      <c r="H89" s="64"/>
      <c r="I89" s="64">
        <v>567</v>
      </c>
      <c r="J89" s="64">
        <v>259874.73</v>
      </c>
    </row>
    <row r="90" spans="1:10" x14ac:dyDescent="0.15">
      <c r="A90" s="61">
        <v>42325</v>
      </c>
      <c r="B90" s="62">
        <v>101</v>
      </c>
      <c r="C90" s="63" t="s">
        <v>2494</v>
      </c>
      <c r="D90" s="63" t="s">
        <v>2495</v>
      </c>
      <c r="E90" s="63" t="s">
        <v>2496</v>
      </c>
      <c r="F90" s="63" t="s">
        <v>20</v>
      </c>
      <c r="G90" s="63" t="s">
        <v>259</v>
      </c>
      <c r="H90" s="64"/>
      <c r="I90" s="64">
        <v>11130</v>
      </c>
      <c r="J90" s="64">
        <v>248744.73</v>
      </c>
    </row>
    <row r="91" spans="1:10" x14ac:dyDescent="0.15">
      <c r="A91" s="61">
        <v>42325</v>
      </c>
      <c r="B91" s="62">
        <v>101</v>
      </c>
      <c r="C91" s="63" t="s">
        <v>2497</v>
      </c>
      <c r="D91" s="63" t="s">
        <v>2498</v>
      </c>
      <c r="E91" s="63" t="s">
        <v>210</v>
      </c>
      <c r="F91" s="63" t="s">
        <v>20</v>
      </c>
      <c r="G91" s="63" t="s">
        <v>485</v>
      </c>
      <c r="H91" s="64"/>
      <c r="I91" s="64">
        <v>72.099999999999994</v>
      </c>
      <c r="J91" s="64">
        <v>248672.63</v>
      </c>
    </row>
    <row r="92" spans="1:10" x14ac:dyDescent="0.15">
      <c r="A92" s="61">
        <v>42325</v>
      </c>
      <c r="B92" s="62">
        <v>101</v>
      </c>
      <c r="C92" s="63" t="s">
        <v>2499</v>
      </c>
      <c r="D92" s="63" t="s">
        <v>2500</v>
      </c>
      <c r="E92" s="63" t="s">
        <v>301</v>
      </c>
      <c r="F92" s="63" t="s">
        <v>20</v>
      </c>
      <c r="G92" s="63" t="s">
        <v>259</v>
      </c>
      <c r="H92" s="64"/>
      <c r="I92" s="64">
        <v>11800</v>
      </c>
      <c r="J92" s="64">
        <v>236872.63</v>
      </c>
    </row>
    <row r="93" spans="1:10" x14ac:dyDescent="0.15">
      <c r="A93" s="61">
        <v>42325</v>
      </c>
      <c r="B93" s="62">
        <v>101</v>
      </c>
      <c r="C93" s="63" t="s">
        <v>2501</v>
      </c>
      <c r="D93" s="63" t="s">
        <v>2502</v>
      </c>
      <c r="E93" s="63" t="s">
        <v>2503</v>
      </c>
      <c r="F93" s="63" t="s">
        <v>20</v>
      </c>
      <c r="G93" s="63" t="s">
        <v>1057</v>
      </c>
      <c r="H93" s="64"/>
      <c r="I93" s="64">
        <v>10812</v>
      </c>
      <c r="J93" s="64">
        <v>226060.63</v>
      </c>
    </row>
    <row r="94" spans="1:10" x14ac:dyDescent="0.15">
      <c r="A94" s="61">
        <v>42325</v>
      </c>
      <c r="B94" s="62">
        <v>101</v>
      </c>
      <c r="C94" s="63" t="s">
        <v>2504</v>
      </c>
      <c r="D94" s="63" t="s">
        <v>2505</v>
      </c>
      <c r="E94" s="63" t="s">
        <v>2293</v>
      </c>
      <c r="F94" s="63" t="s">
        <v>20</v>
      </c>
      <c r="G94" s="63" t="s">
        <v>492</v>
      </c>
      <c r="H94" s="64"/>
      <c r="I94" s="64">
        <v>7902.8</v>
      </c>
      <c r="J94" s="64">
        <v>218157.83</v>
      </c>
    </row>
    <row r="95" spans="1:10" x14ac:dyDescent="0.15">
      <c r="A95" s="61">
        <v>42325</v>
      </c>
      <c r="B95" s="62">
        <v>101</v>
      </c>
      <c r="C95" s="63" t="s">
        <v>2506</v>
      </c>
      <c r="D95" s="63" t="s">
        <v>2507</v>
      </c>
      <c r="E95" s="63" t="s">
        <v>2244</v>
      </c>
      <c r="F95" s="63" t="s">
        <v>20</v>
      </c>
      <c r="G95" s="63" t="s">
        <v>272</v>
      </c>
      <c r="H95" s="64"/>
      <c r="I95" s="64">
        <v>12985</v>
      </c>
      <c r="J95" s="64">
        <v>205172.83</v>
      </c>
    </row>
    <row r="96" spans="1:10" x14ac:dyDescent="0.15">
      <c r="A96" s="61">
        <v>42325</v>
      </c>
      <c r="B96" s="62">
        <v>101</v>
      </c>
      <c r="C96" s="63" t="s">
        <v>2508</v>
      </c>
      <c r="D96" s="63" t="s">
        <v>2509</v>
      </c>
      <c r="E96" s="63" t="s">
        <v>1333</v>
      </c>
      <c r="F96" s="63" t="s">
        <v>20</v>
      </c>
      <c r="G96" s="63" t="s">
        <v>259</v>
      </c>
      <c r="H96" s="64"/>
      <c r="I96" s="64">
        <v>75000</v>
      </c>
      <c r="J96" s="64">
        <v>130172.83</v>
      </c>
    </row>
    <row r="97" spans="1:10" x14ac:dyDescent="0.15">
      <c r="A97" s="61">
        <v>42325</v>
      </c>
      <c r="B97" s="62">
        <v>101</v>
      </c>
      <c r="C97" s="63" t="s">
        <v>2510</v>
      </c>
      <c r="D97" s="63" t="s">
        <v>2511</v>
      </c>
      <c r="E97" s="63" t="s">
        <v>2512</v>
      </c>
      <c r="F97" s="63" t="s">
        <v>20</v>
      </c>
      <c r="G97" s="63" t="s">
        <v>259</v>
      </c>
      <c r="H97" s="64"/>
      <c r="I97" s="64">
        <v>530</v>
      </c>
      <c r="J97" s="64">
        <v>129642.83</v>
      </c>
    </row>
    <row r="98" spans="1:10" x14ac:dyDescent="0.15">
      <c r="A98" s="61">
        <v>42325</v>
      </c>
      <c r="B98" s="62">
        <v>101</v>
      </c>
      <c r="C98" s="63" t="s">
        <v>2513</v>
      </c>
      <c r="D98" s="63" t="s">
        <v>2514</v>
      </c>
      <c r="E98" s="63" t="s">
        <v>2644</v>
      </c>
      <c r="G98" s="63" t="s">
        <v>263</v>
      </c>
      <c r="H98" s="64"/>
      <c r="I98" s="64">
        <f>5024.4*2</f>
        <v>10048.799999999999</v>
      </c>
      <c r="J98" s="64">
        <v>116753.23</v>
      </c>
    </row>
    <row r="99" spans="1:10" s="59" customFormat="1" x14ac:dyDescent="0.15">
      <c r="A99" s="61"/>
      <c r="B99" s="62"/>
      <c r="C99" s="63"/>
      <c r="D99" s="63"/>
      <c r="E99" s="63" t="s">
        <v>2645</v>
      </c>
      <c r="G99" s="63" t="s">
        <v>259</v>
      </c>
      <c r="H99" s="64"/>
      <c r="I99" s="64">
        <v>1590</v>
      </c>
      <c r="J99" s="64"/>
    </row>
    <row r="100" spans="1:10" x14ac:dyDescent="0.15">
      <c r="A100" s="61"/>
      <c r="B100" s="62"/>
      <c r="C100" s="63"/>
      <c r="D100" s="63"/>
      <c r="E100" s="63" t="s">
        <v>2244</v>
      </c>
      <c r="F100" s="63"/>
      <c r="G100" s="63" t="s">
        <v>272</v>
      </c>
      <c r="H100" s="64"/>
      <c r="I100" s="64">
        <v>1250.8</v>
      </c>
      <c r="J100" s="64"/>
    </row>
    <row r="101" spans="1:10" x14ac:dyDescent="0.15">
      <c r="A101" s="61">
        <v>42325</v>
      </c>
      <c r="B101" s="62">
        <v>101</v>
      </c>
      <c r="C101" s="63" t="s">
        <v>2515</v>
      </c>
      <c r="D101" s="63" t="s">
        <v>2516</v>
      </c>
      <c r="E101" s="63" t="s">
        <v>133</v>
      </c>
      <c r="F101" s="63" t="s">
        <v>20</v>
      </c>
      <c r="G101" s="63" t="s">
        <v>268</v>
      </c>
      <c r="H101" s="64"/>
      <c r="I101" s="12">
        <v>360.4</v>
      </c>
      <c r="J101" s="64">
        <v>116392.83</v>
      </c>
    </row>
    <row r="102" spans="1:10" x14ac:dyDescent="0.15">
      <c r="A102" s="61">
        <v>42326</v>
      </c>
      <c r="B102" s="62">
        <v>102</v>
      </c>
      <c r="C102" s="63" t="s">
        <v>2517</v>
      </c>
      <c r="D102" s="63" t="s">
        <v>117</v>
      </c>
      <c r="E102" s="63" t="s">
        <v>535</v>
      </c>
      <c r="F102" s="63" t="s">
        <v>20</v>
      </c>
      <c r="G102" s="63" t="s">
        <v>1239</v>
      </c>
      <c r="H102" s="64">
        <v>1000000</v>
      </c>
      <c r="I102" s="64"/>
      <c r="J102" s="64">
        <v>1116392.83</v>
      </c>
    </row>
    <row r="103" spans="1:10" x14ac:dyDescent="0.15">
      <c r="A103" s="61">
        <v>42327</v>
      </c>
      <c r="B103" s="62">
        <v>101</v>
      </c>
      <c r="C103" s="63" t="s">
        <v>2518</v>
      </c>
      <c r="D103" s="63" t="s">
        <v>2519</v>
      </c>
      <c r="E103" s="63" t="s">
        <v>154</v>
      </c>
      <c r="F103" s="63" t="s">
        <v>20</v>
      </c>
      <c r="G103" s="63" t="s">
        <v>2650</v>
      </c>
      <c r="H103" s="64"/>
      <c r="I103" s="64">
        <v>952.38</v>
      </c>
      <c r="J103" s="64">
        <v>1115440.45</v>
      </c>
    </row>
    <row r="104" spans="1:10" x14ac:dyDescent="0.15">
      <c r="A104" s="61">
        <v>42327</v>
      </c>
      <c r="B104" s="62">
        <v>106</v>
      </c>
      <c r="C104" s="63" t="s">
        <v>2520</v>
      </c>
      <c r="D104" s="63" t="s">
        <v>20</v>
      </c>
      <c r="E104" s="63" t="s">
        <v>25</v>
      </c>
      <c r="F104" s="63" t="s">
        <v>2521</v>
      </c>
      <c r="G104" s="63" t="s">
        <v>255</v>
      </c>
      <c r="H104" s="64">
        <v>1000</v>
      </c>
      <c r="I104" s="64"/>
      <c r="J104" s="64">
        <v>1116440.45</v>
      </c>
    </row>
    <row r="105" spans="1:10" x14ac:dyDescent="0.15">
      <c r="A105" s="61">
        <v>42328</v>
      </c>
      <c r="B105" s="62">
        <v>101</v>
      </c>
      <c r="C105" s="63" t="s">
        <v>2522</v>
      </c>
      <c r="D105" s="63" t="s">
        <v>2523</v>
      </c>
      <c r="E105" s="63" t="s">
        <v>45</v>
      </c>
      <c r="F105" s="63" t="s">
        <v>20</v>
      </c>
      <c r="G105" s="63" t="s">
        <v>259</v>
      </c>
      <c r="H105" s="64"/>
      <c r="I105" s="64">
        <v>2400</v>
      </c>
      <c r="J105" s="64">
        <v>1114040.45</v>
      </c>
    </row>
    <row r="106" spans="1:10" x14ac:dyDescent="0.15">
      <c r="A106" s="61">
        <v>42328</v>
      </c>
      <c r="B106" s="62">
        <v>101</v>
      </c>
      <c r="C106" s="63" t="s">
        <v>2524</v>
      </c>
      <c r="D106" s="63" t="s">
        <v>2525</v>
      </c>
      <c r="E106" s="63" t="s">
        <v>198</v>
      </c>
      <c r="F106" s="63" t="s">
        <v>20</v>
      </c>
      <c r="G106" s="63" t="s">
        <v>259</v>
      </c>
      <c r="H106" s="64"/>
      <c r="I106" s="64">
        <v>60</v>
      </c>
      <c r="J106" s="64">
        <v>1113980.45</v>
      </c>
    </row>
    <row r="107" spans="1:10" x14ac:dyDescent="0.15">
      <c r="A107" s="61">
        <v>42328</v>
      </c>
      <c r="B107" s="62">
        <v>101</v>
      </c>
      <c r="C107" s="63" t="s">
        <v>2526</v>
      </c>
      <c r="D107" s="63" t="s">
        <v>2527</v>
      </c>
      <c r="E107" s="63" t="s">
        <v>198</v>
      </c>
      <c r="F107" s="63" t="s">
        <v>20</v>
      </c>
      <c r="G107" s="63" t="s">
        <v>259</v>
      </c>
      <c r="H107" s="64"/>
      <c r="I107" s="64">
        <v>1342</v>
      </c>
      <c r="J107" s="64">
        <v>1112638.45</v>
      </c>
    </row>
    <row r="108" spans="1:10" x14ac:dyDescent="0.15">
      <c r="A108" s="61">
        <v>42328</v>
      </c>
      <c r="B108" s="62">
        <v>101</v>
      </c>
      <c r="C108" s="63" t="s">
        <v>2528</v>
      </c>
      <c r="D108" s="63" t="s">
        <v>2529</v>
      </c>
      <c r="E108" s="63" t="s">
        <v>140</v>
      </c>
      <c r="F108" s="63" t="s">
        <v>20</v>
      </c>
      <c r="G108" s="63" t="s">
        <v>1446</v>
      </c>
      <c r="H108" s="64"/>
      <c r="I108" s="64">
        <v>685.7</v>
      </c>
      <c r="J108" s="64">
        <v>1111952.75</v>
      </c>
    </row>
    <row r="109" spans="1:10" x14ac:dyDescent="0.15">
      <c r="A109" s="61">
        <v>42328</v>
      </c>
      <c r="B109" s="62">
        <v>101</v>
      </c>
      <c r="C109" s="63" t="s">
        <v>2530</v>
      </c>
      <c r="D109" s="63" t="s">
        <v>2531</v>
      </c>
      <c r="E109" s="63" t="s">
        <v>198</v>
      </c>
      <c r="F109" s="63" t="s">
        <v>20</v>
      </c>
      <c r="G109" s="63" t="s">
        <v>259</v>
      </c>
      <c r="H109" s="64"/>
      <c r="I109" s="64">
        <v>350</v>
      </c>
      <c r="J109" s="64">
        <v>1111602.75</v>
      </c>
    </row>
    <row r="110" spans="1:10" x14ac:dyDescent="0.15">
      <c r="A110" s="61">
        <v>42328</v>
      </c>
      <c r="B110" s="62">
        <v>101</v>
      </c>
      <c r="C110" s="63" t="s">
        <v>2532</v>
      </c>
      <c r="D110" s="63" t="s">
        <v>2533</v>
      </c>
      <c r="E110" s="63" t="s">
        <v>1728</v>
      </c>
      <c r="F110" s="63" t="s">
        <v>20</v>
      </c>
      <c r="G110" s="63" t="s">
        <v>259</v>
      </c>
      <c r="H110" s="64"/>
      <c r="I110" s="64">
        <v>144.75</v>
      </c>
      <c r="J110" s="64">
        <v>1111458</v>
      </c>
    </row>
    <row r="111" spans="1:10" x14ac:dyDescent="0.15">
      <c r="A111" s="61">
        <v>42328</v>
      </c>
      <c r="B111" s="62">
        <v>101</v>
      </c>
      <c r="C111" s="63" t="s">
        <v>2534</v>
      </c>
      <c r="D111" s="63" t="s">
        <v>2535</v>
      </c>
      <c r="E111" s="63" t="s">
        <v>2536</v>
      </c>
      <c r="G111" s="63" t="s">
        <v>259</v>
      </c>
      <c r="H111" s="64"/>
      <c r="I111" s="64">
        <f>643.8+72+500</f>
        <v>1215.8</v>
      </c>
      <c r="J111" s="64">
        <v>1104375.2</v>
      </c>
    </row>
    <row r="112" spans="1:10" x14ac:dyDescent="0.15">
      <c r="A112" s="61"/>
      <c r="B112" s="62"/>
      <c r="C112" s="63"/>
      <c r="D112" s="63"/>
      <c r="E112" s="63" t="s">
        <v>2646</v>
      </c>
      <c r="F112" s="63"/>
      <c r="G112" s="63" t="s">
        <v>2657</v>
      </c>
      <c r="H112" s="64"/>
      <c r="I112" s="64">
        <f>2999</f>
        <v>2999</v>
      </c>
      <c r="J112" s="64"/>
    </row>
    <row r="113" spans="1:10" s="59" customFormat="1" x14ac:dyDescent="0.15">
      <c r="A113" s="61"/>
      <c r="B113" s="62"/>
      <c r="C113" s="63"/>
      <c r="D113" s="63"/>
      <c r="E113" s="63" t="s">
        <v>2647</v>
      </c>
      <c r="F113" s="63"/>
      <c r="G113" s="63" t="s">
        <v>2658</v>
      </c>
      <c r="H113" s="64"/>
      <c r="I113" s="64">
        <f>2599+269</f>
        <v>2868</v>
      </c>
      <c r="J113" s="64"/>
    </row>
    <row r="114" spans="1:10" x14ac:dyDescent="0.15">
      <c r="A114" s="61">
        <v>42328</v>
      </c>
      <c r="B114" s="62">
        <v>101</v>
      </c>
      <c r="C114" s="63" t="s">
        <v>2537</v>
      </c>
      <c r="D114" s="63" t="s">
        <v>2538</v>
      </c>
      <c r="E114" s="63" t="s">
        <v>106</v>
      </c>
      <c r="F114" s="63" t="s">
        <v>20</v>
      </c>
      <c r="G114" s="63" t="s">
        <v>264</v>
      </c>
      <c r="H114" s="64"/>
      <c r="I114" s="64">
        <v>241.68</v>
      </c>
      <c r="J114" s="64">
        <v>1104133.52</v>
      </c>
    </row>
    <row r="115" spans="1:10" x14ac:dyDescent="0.15">
      <c r="A115" s="61">
        <v>42328</v>
      </c>
      <c r="B115" s="62">
        <v>101</v>
      </c>
      <c r="C115" s="63" t="s">
        <v>2539</v>
      </c>
      <c r="D115" s="63" t="s">
        <v>2540</v>
      </c>
      <c r="E115" s="63" t="s">
        <v>2244</v>
      </c>
      <c r="F115" s="63" t="s">
        <v>20</v>
      </c>
      <c r="G115" s="63" t="s">
        <v>272</v>
      </c>
      <c r="H115" s="64"/>
      <c r="I115" s="64">
        <v>3604</v>
      </c>
      <c r="J115" s="64">
        <v>1100529.52</v>
      </c>
    </row>
    <row r="116" spans="1:10" x14ac:dyDescent="0.15">
      <c r="A116" s="61">
        <v>42328</v>
      </c>
      <c r="B116" s="62">
        <v>101</v>
      </c>
      <c r="C116" s="63" t="s">
        <v>2541</v>
      </c>
      <c r="D116" s="63" t="s">
        <v>2542</v>
      </c>
      <c r="E116" s="63" t="s">
        <v>2306</v>
      </c>
      <c r="F116" s="63" t="s">
        <v>20</v>
      </c>
      <c r="G116" s="63" t="s">
        <v>492</v>
      </c>
      <c r="H116" s="64"/>
      <c r="I116" s="64">
        <v>1226.1300000000001</v>
      </c>
      <c r="J116" s="64">
        <v>1099303.3899999999</v>
      </c>
    </row>
    <row r="117" spans="1:10" x14ac:dyDescent="0.15">
      <c r="A117" s="61">
        <v>42328</v>
      </c>
      <c r="B117" s="62">
        <v>101</v>
      </c>
      <c r="C117" s="63" t="s">
        <v>2543</v>
      </c>
      <c r="D117" s="63" t="s">
        <v>2544</v>
      </c>
      <c r="E117" s="63" t="s">
        <v>1333</v>
      </c>
      <c r="F117" s="63" t="s">
        <v>20</v>
      </c>
      <c r="G117" s="63" t="s">
        <v>259</v>
      </c>
      <c r="H117" s="64"/>
      <c r="I117" s="64">
        <v>1252</v>
      </c>
      <c r="J117" s="64">
        <v>1098051.3899999999</v>
      </c>
    </row>
    <row r="118" spans="1:10" x14ac:dyDescent="0.15">
      <c r="A118" s="61">
        <v>42328</v>
      </c>
      <c r="B118" s="62">
        <v>101</v>
      </c>
      <c r="C118" s="63" t="s">
        <v>2545</v>
      </c>
      <c r="D118" s="63" t="s">
        <v>2546</v>
      </c>
      <c r="E118" s="63" t="s">
        <v>2547</v>
      </c>
      <c r="G118" s="63" t="s">
        <v>492</v>
      </c>
      <c r="H118" s="64"/>
      <c r="I118" s="64">
        <v>383.75</v>
      </c>
      <c r="J118" s="64">
        <v>1097397.6399999999</v>
      </c>
    </row>
    <row r="119" spans="1:10" x14ac:dyDescent="0.15">
      <c r="A119" s="61"/>
      <c r="B119" s="62"/>
      <c r="C119" s="63"/>
      <c r="D119" s="63"/>
      <c r="E119" s="63" t="s">
        <v>198</v>
      </c>
      <c r="F119" s="63"/>
      <c r="G119" s="63" t="s">
        <v>259</v>
      </c>
      <c r="H119" s="64"/>
      <c r="I119" s="64">
        <v>270</v>
      </c>
      <c r="J119" s="64"/>
    </row>
    <row r="120" spans="1:10" x14ac:dyDescent="0.15">
      <c r="A120" s="61">
        <v>42328</v>
      </c>
      <c r="B120" s="62">
        <v>101</v>
      </c>
      <c r="C120" s="63" t="s">
        <v>2548</v>
      </c>
      <c r="D120" s="63" t="s">
        <v>2549</v>
      </c>
      <c r="E120" s="63" t="s">
        <v>198</v>
      </c>
      <c r="F120" s="63" t="s">
        <v>20</v>
      </c>
      <c r="G120" s="63" t="s">
        <v>259</v>
      </c>
      <c r="H120" s="64"/>
      <c r="I120" s="64">
        <v>157.19999999999999</v>
      </c>
      <c r="J120" s="64">
        <v>1097240.44</v>
      </c>
    </row>
    <row r="121" spans="1:10" x14ac:dyDescent="0.15">
      <c r="A121" s="61">
        <v>42328</v>
      </c>
      <c r="B121" s="62">
        <v>101</v>
      </c>
      <c r="C121" s="63" t="s">
        <v>2550</v>
      </c>
      <c r="D121" s="63" t="s">
        <v>2551</v>
      </c>
      <c r="E121" s="63" t="s">
        <v>698</v>
      </c>
      <c r="F121" s="63" t="s">
        <v>20</v>
      </c>
      <c r="G121" s="63" t="s">
        <v>492</v>
      </c>
      <c r="H121" s="64"/>
      <c r="I121" s="64">
        <v>878.72</v>
      </c>
      <c r="J121" s="64">
        <v>1096361.72</v>
      </c>
    </row>
    <row r="122" spans="1:10" x14ac:dyDescent="0.15">
      <c r="A122" s="61">
        <v>42328</v>
      </c>
      <c r="B122" s="62">
        <v>101</v>
      </c>
      <c r="C122" s="63" t="s">
        <v>2552</v>
      </c>
      <c r="D122" s="63" t="s">
        <v>2553</v>
      </c>
      <c r="E122" s="63" t="s">
        <v>2554</v>
      </c>
      <c r="F122" s="63" t="s">
        <v>20</v>
      </c>
      <c r="G122" s="63" t="s">
        <v>263</v>
      </c>
      <c r="H122" s="64"/>
      <c r="I122" s="64">
        <v>9462</v>
      </c>
      <c r="J122" s="64">
        <v>1086899.72</v>
      </c>
    </row>
    <row r="123" spans="1:10" x14ac:dyDescent="0.15">
      <c r="A123" s="61">
        <v>42332</v>
      </c>
      <c r="B123" s="62">
        <v>101</v>
      </c>
      <c r="C123" s="63" t="s">
        <v>2555</v>
      </c>
      <c r="D123" s="63" t="s">
        <v>218</v>
      </c>
      <c r="E123" s="63" t="s">
        <v>1097</v>
      </c>
      <c r="F123" s="63" t="s">
        <v>20</v>
      </c>
      <c r="G123" s="63" t="s">
        <v>2652</v>
      </c>
      <c r="H123" s="64"/>
      <c r="I123" s="64">
        <v>46698.3</v>
      </c>
      <c r="J123" s="64">
        <v>1040201.42</v>
      </c>
    </row>
    <row r="124" spans="1:10" x14ac:dyDescent="0.15">
      <c r="A124" s="61">
        <v>42332</v>
      </c>
      <c r="B124" s="62">
        <v>101</v>
      </c>
      <c r="C124" s="63" t="s">
        <v>2556</v>
      </c>
      <c r="D124" s="63" t="s">
        <v>218</v>
      </c>
      <c r="E124" s="63" t="s">
        <v>2244</v>
      </c>
      <c r="F124" s="63" t="s">
        <v>20</v>
      </c>
      <c r="G124" s="63" t="s">
        <v>272</v>
      </c>
      <c r="H124" s="64"/>
      <c r="I124" s="64">
        <v>10976.5</v>
      </c>
      <c r="J124" s="64">
        <v>1029224.92</v>
      </c>
    </row>
    <row r="125" spans="1:10" x14ac:dyDescent="0.15">
      <c r="A125" s="61">
        <v>42332</v>
      </c>
      <c r="B125" s="62">
        <v>101</v>
      </c>
      <c r="C125" s="63" t="s">
        <v>2557</v>
      </c>
      <c r="D125" s="63" t="s">
        <v>2558</v>
      </c>
      <c r="E125" s="63" t="s">
        <v>1728</v>
      </c>
      <c r="F125" s="63" t="s">
        <v>20</v>
      </c>
      <c r="G125" s="63" t="s">
        <v>2661</v>
      </c>
      <c r="H125" s="64"/>
      <c r="I125" s="64">
        <v>492287.83</v>
      </c>
      <c r="J125" s="64">
        <v>536937.09</v>
      </c>
    </row>
    <row r="126" spans="1:10" x14ac:dyDescent="0.15">
      <c r="A126" s="61">
        <v>42332</v>
      </c>
      <c r="B126" s="62">
        <v>101</v>
      </c>
      <c r="C126" s="63" t="s">
        <v>2559</v>
      </c>
      <c r="D126" s="63" t="s">
        <v>2560</v>
      </c>
      <c r="E126" s="63" t="s">
        <v>198</v>
      </c>
      <c r="F126" s="63" t="s">
        <v>20</v>
      </c>
      <c r="G126" s="63" t="s">
        <v>259</v>
      </c>
      <c r="H126" s="64"/>
      <c r="I126" s="64">
        <v>2100</v>
      </c>
      <c r="J126" s="64">
        <v>534837.09</v>
      </c>
    </row>
    <row r="127" spans="1:10" x14ac:dyDescent="0.15">
      <c r="A127" s="61">
        <v>42332</v>
      </c>
      <c r="B127" s="62">
        <v>101</v>
      </c>
      <c r="C127" s="63" t="s">
        <v>2561</v>
      </c>
      <c r="D127" s="63" t="s">
        <v>2562</v>
      </c>
      <c r="E127" s="63" t="s">
        <v>45</v>
      </c>
      <c r="F127" s="63" t="s">
        <v>20</v>
      </c>
      <c r="G127" s="63" t="s">
        <v>259</v>
      </c>
      <c r="H127" s="64"/>
      <c r="I127" s="64">
        <v>2460</v>
      </c>
      <c r="J127" s="64">
        <v>532377.09</v>
      </c>
    </row>
    <row r="128" spans="1:10" x14ac:dyDescent="0.15">
      <c r="A128" s="61">
        <v>42332</v>
      </c>
      <c r="B128" s="62">
        <v>101</v>
      </c>
      <c r="C128" s="63" t="s">
        <v>2563</v>
      </c>
      <c r="D128" s="63" t="s">
        <v>2564</v>
      </c>
      <c r="E128" s="63" t="s">
        <v>45</v>
      </c>
      <c r="F128" s="63" t="s">
        <v>20</v>
      </c>
      <c r="G128" s="63" t="s">
        <v>259</v>
      </c>
      <c r="H128" s="64"/>
      <c r="I128" s="64">
        <v>600</v>
      </c>
      <c r="J128" s="64">
        <v>531777.09</v>
      </c>
    </row>
    <row r="129" spans="1:10" x14ac:dyDescent="0.15">
      <c r="A129" s="61">
        <v>42332</v>
      </c>
      <c r="B129" s="62">
        <v>101</v>
      </c>
      <c r="C129" s="63" t="s">
        <v>2565</v>
      </c>
      <c r="D129" s="63" t="s">
        <v>2566</v>
      </c>
      <c r="E129" s="63" t="s">
        <v>45</v>
      </c>
      <c r="F129" s="63" t="s">
        <v>20</v>
      </c>
      <c r="G129" s="63" t="s">
        <v>259</v>
      </c>
      <c r="H129" s="64"/>
      <c r="I129" s="64">
        <v>5000</v>
      </c>
      <c r="J129" s="64">
        <v>526777.09</v>
      </c>
    </row>
    <row r="130" spans="1:10" x14ac:dyDescent="0.15">
      <c r="A130" s="61">
        <v>42332</v>
      </c>
      <c r="B130" s="62">
        <v>101</v>
      </c>
      <c r="C130" s="63" t="s">
        <v>2567</v>
      </c>
      <c r="D130" s="63" t="s">
        <v>2568</v>
      </c>
      <c r="E130" s="63" t="s">
        <v>154</v>
      </c>
      <c r="F130" s="63" t="s">
        <v>20</v>
      </c>
      <c r="G130" s="63" t="s">
        <v>2650</v>
      </c>
      <c r="H130" s="64"/>
      <c r="I130" s="64">
        <v>1427.79</v>
      </c>
      <c r="J130" s="64">
        <v>525349.30000000005</v>
      </c>
    </row>
    <row r="131" spans="1:10" x14ac:dyDescent="0.15">
      <c r="A131" s="61">
        <v>42332</v>
      </c>
      <c r="B131" s="62">
        <v>101</v>
      </c>
      <c r="C131" s="63" t="s">
        <v>2569</v>
      </c>
      <c r="D131" s="63" t="s">
        <v>2570</v>
      </c>
      <c r="E131" s="63" t="s">
        <v>2571</v>
      </c>
      <c r="F131" s="63" t="s">
        <v>20</v>
      </c>
      <c r="G131" s="63" t="s">
        <v>263</v>
      </c>
      <c r="H131" s="64"/>
      <c r="I131" s="64">
        <v>8150</v>
      </c>
      <c r="J131" s="64">
        <v>517199.3</v>
      </c>
    </row>
    <row r="132" spans="1:10" x14ac:dyDescent="0.15">
      <c r="A132" s="61">
        <v>42332</v>
      </c>
      <c r="B132" s="62">
        <v>101</v>
      </c>
      <c r="C132" s="63" t="s">
        <v>2572</v>
      </c>
      <c r="D132" s="63" t="s">
        <v>2573</v>
      </c>
      <c r="E132" s="63" t="s">
        <v>78</v>
      </c>
      <c r="F132" s="63" t="s">
        <v>20</v>
      </c>
      <c r="G132" s="63" t="s">
        <v>259</v>
      </c>
      <c r="H132" s="64"/>
      <c r="I132" s="64">
        <v>1000</v>
      </c>
      <c r="J132" s="64">
        <v>516199.3</v>
      </c>
    </row>
    <row r="133" spans="1:10" x14ac:dyDescent="0.15">
      <c r="A133" s="61">
        <v>42332</v>
      </c>
      <c r="B133" s="62">
        <v>101</v>
      </c>
      <c r="C133" s="63" t="s">
        <v>2574</v>
      </c>
      <c r="D133" s="63" t="s">
        <v>2575</v>
      </c>
      <c r="E133" s="63" t="s">
        <v>124</v>
      </c>
      <c r="F133" s="63" t="s">
        <v>20</v>
      </c>
      <c r="G133" s="63" t="s">
        <v>2649</v>
      </c>
      <c r="H133" s="64"/>
      <c r="I133" s="12">
        <v>5000</v>
      </c>
      <c r="J133" s="64">
        <v>511199.3</v>
      </c>
    </row>
    <row r="134" spans="1:10" x14ac:dyDescent="0.15">
      <c r="A134" s="61">
        <v>42332</v>
      </c>
      <c r="B134" s="62">
        <v>101</v>
      </c>
      <c r="C134" s="63" t="s">
        <v>2576</v>
      </c>
      <c r="D134" s="63" t="s">
        <v>2577</v>
      </c>
      <c r="E134" s="63" t="s">
        <v>320</v>
      </c>
      <c r="F134" s="63" t="s">
        <v>20</v>
      </c>
      <c r="G134" s="63" t="s">
        <v>512</v>
      </c>
      <c r="H134" s="64"/>
      <c r="I134" s="64">
        <v>896.3</v>
      </c>
      <c r="J134" s="64">
        <v>510303</v>
      </c>
    </row>
    <row r="135" spans="1:10" x14ac:dyDescent="0.15">
      <c r="A135" s="61">
        <v>42332</v>
      </c>
      <c r="B135" s="62">
        <v>101</v>
      </c>
      <c r="C135" s="63" t="s">
        <v>2578</v>
      </c>
      <c r="D135" s="63" t="s">
        <v>2579</v>
      </c>
      <c r="E135" s="63" t="s">
        <v>2580</v>
      </c>
      <c r="F135" s="63" t="s">
        <v>20</v>
      </c>
      <c r="G135" s="63" t="s">
        <v>512</v>
      </c>
      <c r="H135" s="64"/>
      <c r="I135" s="64">
        <v>508.85</v>
      </c>
      <c r="J135" s="64">
        <v>509794.15</v>
      </c>
    </row>
    <row r="136" spans="1:10" x14ac:dyDescent="0.15">
      <c r="A136" s="61">
        <v>42332</v>
      </c>
      <c r="B136" s="62">
        <v>101</v>
      </c>
      <c r="C136" s="63" t="s">
        <v>2581</v>
      </c>
      <c r="D136" s="63" t="s">
        <v>2582</v>
      </c>
      <c r="E136" s="63" t="s">
        <v>388</v>
      </c>
      <c r="G136" s="63" t="s">
        <v>1052</v>
      </c>
      <c r="H136" s="64"/>
      <c r="I136" s="64">
        <v>61.35</v>
      </c>
      <c r="J136" s="64">
        <v>508609.6</v>
      </c>
    </row>
    <row r="137" spans="1:10" x14ac:dyDescent="0.15">
      <c r="A137" s="61"/>
      <c r="B137" s="62"/>
      <c r="C137" s="63"/>
      <c r="D137" s="63"/>
      <c r="E137" s="63" t="s">
        <v>2293</v>
      </c>
      <c r="F137" s="63"/>
      <c r="G137" s="63" t="s">
        <v>492</v>
      </c>
      <c r="H137" s="64"/>
      <c r="I137" s="64">
        <f>561.6*2</f>
        <v>1123.2</v>
      </c>
      <c r="J137" s="64"/>
    </row>
    <row r="138" spans="1:10" x14ac:dyDescent="0.15">
      <c r="A138" s="61">
        <v>42332</v>
      </c>
      <c r="B138" s="62">
        <v>101</v>
      </c>
      <c r="C138" s="63" t="s">
        <v>2583</v>
      </c>
      <c r="D138" s="63" t="s">
        <v>2584</v>
      </c>
      <c r="E138" s="63" t="s">
        <v>2244</v>
      </c>
      <c r="F138" s="63" t="s">
        <v>20</v>
      </c>
      <c r="G138" s="63" t="s">
        <v>272</v>
      </c>
      <c r="H138" s="64"/>
      <c r="I138" s="64">
        <v>10600</v>
      </c>
      <c r="J138" s="64">
        <v>498009.59999999998</v>
      </c>
    </row>
    <row r="139" spans="1:10" x14ac:dyDescent="0.15">
      <c r="A139" s="61">
        <v>42332</v>
      </c>
      <c r="B139" s="62">
        <v>101</v>
      </c>
      <c r="C139" s="63" t="s">
        <v>2585</v>
      </c>
      <c r="D139" s="63" t="s">
        <v>2586</v>
      </c>
      <c r="E139" s="63" t="s">
        <v>2587</v>
      </c>
      <c r="G139" s="63" t="s">
        <v>2652</v>
      </c>
      <c r="H139" s="64"/>
      <c r="I139" s="64">
        <f>117+927.07+599.91</f>
        <v>1643.98</v>
      </c>
      <c r="J139" s="64">
        <v>486080.17</v>
      </c>
    </row>
    <row r="140" spans="1:10" x14ac:dyDescent="0.15">
      <c r="A140" s="61"/>
      <c r="B140" s="62"/>
      <c r="C140" s="63"/>
      <c r="D140" s="63"/>
      <c r="E140" s="63" t="s">
        <v>2293</v>
      </c>
      <c r="F140" s="63"/>
      <c r="G140" s="63" t="s">
        <v>492</v>
      </c>
      <c r="H140" s="64"/>
      <c r="I140" s="64">
        <f>2052.75+6989.15+744.8+99.75+399</f>
        <v>10285.449999999999</v>
      </c>
      <c r="J140" s="64"/>
    </row>
    <row r="141" spans="1:10" x14ac:dyDescent="0.15">
      <c r="A141" s="61">
        <v>42334</v>
      </c>
      <c r="B141" s="62">
        <v>101</v>
      </c>
      <c r="C141" s="63" t="s">
        <v>2588</v>
      </c>
      <c r="D141" s="63" t="s">
        <v>2589</v>
      </c>
      <c r="E141" s="63" t="s">
        <v>2244</v>
      </c>
      <c r="F141" s="63" t="s">
        <v>20</v>
      </c>
      <c r="G141" s="63" t="s">
        <v>272</v>
      </c>
      <c r="H141" s="64"/>
      <c r="I141" s="64">
        <v>2137.5</v>
      </c>
      <c r="J141" s="64">
        <v>483942.67</v>
      </c>
    </row>
    <row r="142" spans="1:10" x14ac:dyDescent="0.15">
      <c r="A142" s="61">
        <v>42334</v>
      </c>
      <c r="B142" s="62">
        <v>101</v>
      </c>
      <c r="C142" s="63" t="s">
        <v>2590</v>
      </c>
      <c r="D142" s="63" t="s">
        <v>2591</v>
      </c>
      <c r="E142" s="63" t="s">
        <v>81</v>
      </c>
      <c r="F142" s="63" t="s">
        <v>20</v>
      </c>
      <c r="G142" s="63" t="s">
        <v>2653</v>
      </c>
      <c r="H142" s="64"/>
      <c r="I142" s="64">
        <v>280</v>
      </c>
      <c r="J142" s="64">
        <v>483662.67</v>
      </c>
    </row>
    <row r="143" spans="1:10" x14ac:dyDescent="0.15">
      <c r="A143" s="61">
        <v>42334</v>
      </c>
      <c r="B143" s="62">
        <v>101</v>
      </c>
      <c r="C143" s="63" t="s">
        <v>2592</v>
      </c>
      <c r="D143" s="63" t="s">
        <v>2593</v>
      </c>
      <c r="E143" s="63" t="s">
        <v>198</v>
      </c>
      <c r="F143" s="63" t="s">
        <v>20</v>
      </c>
      <c r="G143" s="63" t="s">
        <v>259</v>
      </c>
      <c r="H143" s="64"/>
      <c r="I143" s="64">
        <v>2864.86</v>
      </c>
      <c r="J143" s="64">
        <v>480797.81</v>
      </c>
    </row>
    <row r="144" spans="1:10" x14ac:dyDescent="0.15">
      <c r="A144" s="61">
        <v>42334</v>
      </c>
      <c r="B144" s="62">
        <v>101</v>
      </c>
      <c r="C144" s="63" t="s">
        <v>2594</v>
      </c>
      <c r="D144" s="63" t="s">
        <v>2595</v>
      </c>
      <c r="E144" s="63" t="s">
        <v>2296</v>
      </c>
      <c r="F144" s="63" t="s">
        <v>20</v>
      </c>
      <c r="G144" s="63" t="s">
        <v>2659</v>
      </c>
      <c r="H144" s="64"/>
      <c r="I144" s="12">
        <v>3800</v>
      </c>
      <c r="J144" s="64">
        <v>476997.81</v>
      </c>
    </row>
    <row r="145" spans="1:10" x14ac:dyDescent="0.15">
      <c r="A145" s="61">
        <v>42334</v>
      </c>
      <c r="B145" s="62">
        <v>101</v>
      </c>
      <c r="C145" s="63" t="s">
        <v>2596</v>
      </c>
      <c r="D145" s="63" t="s">
        <v>2597</v>
      </c>
      <c r="E145" s="63" t="s">
        <v>210</v>
      </c>
      <c r="F145" s="63" t="s">
        <v>20</v>
      </c>
      <c r="G145" s="63" t="s">
        <v>512</v>
      </c>
      <c r="H145" s="64"/>
      <c r="I145" s="64">
        <v>109.4</v>
      </c>
      <c r="J145" s="64">
        <v>476888.41</v>
      </c>
    </row>
    <row r="146" spans="1:10" x14ac:dyDescent="0.15">
      <c r="A146" s="61">
        <v>42334</v>
      </c>
      <c r="B146" s="62">
        <v>101</v>
      </c>
      <c r="C146" s="63" t="s">
        <v>2598</v>
      </c>
      <c r="D146" s="63" t="s">
        <v>2599</v>
      </c>
      <c r="E146" s="63" t="s">
        <v>670</v>
      </c>
      <c r="F146" s="63" t="s">
        <v>20</v>
      </c>
      <c r="G146" s="63" t="s">
        <v>259</v>
      </c>
      <c r="H146" s="64"/>
      <c r="I146" s="64">
        <v>3651.35</v>
      </c>
      <c r="J146" s="64">
        <v>473237.06</v>
      </c>
    </row>
    <row r="147" spans="1:10" x14ac:dyDescent="0.15">
      <c r="A147" s="61">
        <v>42334</v>
      </c>
      <c r="B147" s="62">
        <v>101</v>
      </c>
      <c r="C147" s="63" t="s">
        <v>2600</v>
      </c>
      <c r="D147" s="63" t="s">
        <v>2601</v>
      </c>
      <c r="E147" s="63" t="s">
        <v>564</v>
      </c>
      <c r="F147" s="63" t="s">
        <v>20</v>
      </c>
      <c r="G147" s="63" t="s">
        <v>742</v>
      </c>
      <c r="H147" s="64"/>
      <c r="I147" s="64">
        <v>855.85</v>
      </c>
      <c r="J147" s="64">
        <v>472381.21</v>
      </c>
    </row>
    <row r="148" spans="1:10" x14ac:dyDescent="0.15">
      <c r="A148" s="61">
        <v>42334</v>
      </c>
      <c r="B148" s="62">
        <v>101</v>
      </c>
      <c r="C148" s="63" t="s">
        <v>2602</v>
      </c>
      <c r="D148" s="63" t="s">
        <v>2603</v>
      </c>
      <c r="E148" s="63" t="s">
        <v>160</v>
      </c>
      <c r="F148" s="63" t="s">
        <v>20</v>
      </c>
      <c r="G148" s="63" t="s">
        <v>272</v>
      </c>
      <c r="H148" s="64"/>
      <c r="I148" s="64">
        <v>500</v>
      </c>
      <c r="J148" s="64">
        <v>471881.21</v>
      </c>
    </row>
    <row r="149" spans="1:10" x14ac:dyDescent="0.15">
      <c r="A149" s="61">
        <v>42334</v>
      </c>
      <c r="B149" s="62">
        <v>101</v>
      </c>
      <c r="C149" s="63" t="s">
        <v>2604</v>
      </c>
      <c r="D149" s="63" t="s">
        <v>2605</v>
      </c>
      <c r="E149" s="63" t="s">
        <v>368</v>
      </c>
      <c r="F149" s="63" t="s">
        <v>20</v>
      </c>
      <c r="G149" s="63" t="s">
        <v>263</v>
      </c>
      <c r="H149" s="64"/>
      <c r="I149" s="64">
        <v>2400</v>
      </c>
      <c r="J149" s="64">
        <v>469481.21</v>
      </c>
    </row>
    <row r="150" spans="1:10" x14ac:dyDescent="0.15">
      <c r="A150" s="61">
        <v>42334</v>
      </c>
      <c r="B150" s="62">
        <v>101</v>
      </c>
      <c r="C150" s="63" t="s">
        <v>2606</v>
      </c>
      <c r="D150" s="63" t="s">
        <v>2607</v>
      </c>
      <c r="E150" s="63" t="s">
        <v>210</v>
      </c>
      <c r="F150" s="63" t="s">
        <v>20</v>
      </c>
      <c r="G150" s="63" t="s">
        <v>512</v>
      </c>
      <c r="H150" s="64"/>
      <c r="I150" s="64">
        <v>1270.94</v>
      </c>
      <c r="J150" s="64">
        <v>468210.27</v>
      </c>
    </row>
    <row r="151" spans="1:10" x14ac:dyDescent="0.15">
      <c r="A151" s="61">
        <v>42338</v>
      </c>
      <c r="B151" s="62">
        <v>105</v>
      </c>
      <c r="C151" s="63" t="s">
        <v>2608</v>
      </c>
      <c r="D151" s="63" t="s">
        <v>22</v>
      </c>
      <c r="E151" s="63" t="s">
        <v>2609</v>
      </c>
      <c r="F151" s="63" t="s">
        <v>20</v>
      </c>
      <c r="G151" s="63" t="s">
        <v>508</v>
      </c>
      <c r="H151" s="64"/>
      <c r="I151" s="64">
        <v>69083.25</v>
      </c>
      <c r="J151" s="64">
        <v>393173.03</v>
      </c>
    </row>
    <row r="152" spans="1:10" s="59" customFormat="1" x14ac:dyDescent="0.15">
      <c r="A152" s="61"/>
      <c r="B152" s="62"/>
      <c r="C152" s="63"/>
      <c r="D152" s="63"/>
      <c r="E152" s="63" t="s">
        <v>2646</v>
      </c>
      <c r="F152" s="63"/>
      <c r="G152" s="63" t="s">
        <v>2657</v>
      </c>
      <c r="H152" s="64"/>
      <c r="I152" s="64">
        <v>1999</v>
      </c>
      <c r="J152" s="64"/>
    </row>
    <row r="153" spans="1:10" s="59" customFormat="1" x14ac:dyDescent="0.15">
      <c r="A153" s="61"/>
      <c r="B153" s="62"/>
      <c r="C153" s="63"/>
      <c r="D153" s="63"/>
      <c r="E153" s="63" t="s">
        <v>279</v>
      </c>
      <c r="F153" s="63"/>
      <c r="G153" s="63" t="s">
        <v>509</v>
      </c>
      <c r="H153" s="64"/>
      <c r="I153" s="64">
        <v>900</v>
      </c>
      <c r="J153" s="64"/>
    </row>
    <row r="154" spans="1:10" s="59" customFormat="1" x14ac:dyDescent="0.15">
      <c r="A154" s="61"/>
      <c r="B154" s="62"/>
      <c r="C154" s="63"/>
      <c r="D154" s="63"/>
      <c r="E154" s="63" t="s">
        <v>490</v>
      </c>
      <c r="F154" s="63"/>
      <c r="G154" s="63" t="s">
        <v>1071</v>
      </c>
      <c r="H154" s="64"/>
      <c r="I154" s="64">
        <v>41</v>
      </c>
      <c r="J154" s="64"/>
    </row>
    <row r="155" spans="1:10" s="59" customFormat="1" x14ac:dyDescent="0.15">
      <c r="A155" s="61"/>
      <c r="B155" s="62"/>
      <c r="C155" s="63"/>
      <c r="D155" s="63"/>
      <c r="E155" s="63" t="s">
        <v>280</v>
      </c>
      <c r="F155" s="63"/>
      <c r="G155" s="63" t="s">
        <v>511</v>
      </c>
      <c r="H155" s="64"/>
      <c r="I155" s="64">
        <v>502.1</v>
      </c>
      <c r="J155" s="64"/>
    </row>
    <row r="156" spans="1:10" s="59" customFormat="1" x14ac:dyDescent="0.15">
      <c r="A156" s="61"/>
      <c r="B156" s="62"/>
      <c r="C156" s="63"/>
      <c r="D156" s="63"/>
      <c r="E156" s="63" t="s">
        <v>19</v>
      </c>
      <c r="F156" s="63"/>
      <c r="G156" s="63" t="s">
        <v>253</v>
      </c>
      <c r="H156" s="64"/>
      <c r="I156" s="64">
        <v>1328.3</v>
      </c>
      <c r="J156" s="64"/>
    </row>
    <row r="157" spans="1:10" s="59" customFormat="1" x14ac:dyDescent="0.15">
      <c r="A157" s="61"/>
      <c r="B157" s="62"/>
      <c r="C157" s="63"/>
      <c r="D157" s="63"/>
      <c r="E157" s="63" t="s">
        <v>210</v>
      </c>
      <c r="F157" s="63"/>
      <c r="G157" s="63" t="s">
        <v>512</v>
      </c>
      <c r="H157" s="64"/>
      <c r="I157" s="64">
        <v>250</v>
      </c>
      <c r="J157" s="64"/>
    </row>
    <row r="158" spans="1:10" s="59" customFormat="1" x14ac:dyDescent="0.15">
      <c r="A158" s="61"/>
      <c r="B158" s="62"/>
      <c r="C158" s="63"/>
      <c r="D158" s="63"/>
      <c r="E158" s="63" t="s">
        <v>496</v>
      </c>
      <c r="F158" s="63"/>
      <c r="G158" s="63" t="s">
        <v>264</v>
      </c>
      <c r="H158" s="64"/>
      <c r="I158" s="64">
        <v>101.99</v>
      </c>
      <c r="J158" s="64"/>
    </row>
    <row r="159" spans="1:10" s="59" customFormat="1" x14ac:dyDescent="0.15">
      <c r="A159" s="61"/>
      <c r="B159" s="62"/>
      <c r="C159" s="63"/>
      <c r="D159" s="63"/>
      <c r="E159" s="63" t="s">
        <v>81</v>
      </c>
      <c r="F159" s="63"/>
      <c r="G159" s="63" t="s">
        <v>2653</v>
      </c>
      <c r="H159" s="64"/>
      <c r="I159" s="64">
        <v>202</v>
      </c>
      <c r="J159" s="64"/>
    </row>
    <row r="160" spans="1:10" s="59" customFormat="1" x14ac:dyDescent="0.15">
      <c r="A160" s="61"/>
      <c r="B160" s="62"/>
      <c r="C160" s="63"/>
      <c r="D160" s="63"/>
      <c r="E160" s="63" t="s">
        <v>1258</v>
      </c>
      <c r="F160" s="63"/>
      <c r="G160" s="63" t="s">
        <v>1258</v>
      </c>
      <c r="H160" s="64"/>
      <c r="I160" s="64">
        <v>8.5</v>
      </c>
      <c r="J160" s="64"/>
    </row>
    <row r="161" spans="1:12" s="59" customFormat="1" x14ac:dyDescent="0.15">
      <c r="A161" s="61"/>
      <c r="B161" s="62"/>
      <c r="C161" s="63"/>
      <c r="D161" s="63"/>
      <c r="E161" s="63" t="s">
        <v>561</v>
      </c>
      <c r="F161" s="63"/>
      <c r="G161" s="63" t="s">
        <v>1059</v>
      </c>
      <c r="H161" s="64"/>
      <c r="I161" s="64">
        <v>300</v>
      </c>
      <c r="J161" s="64"/>
    </row>
    <row r="162" spans="1:12" s="59" customFormat="1" x14ac:dyDescent="0.15">
      <c r="A162" s="61"/>
      <c r="B162" s="62"/>
      <c r="C162" s="63"/>
      <c r="D162" s="63"/>
      <c r="E162" s="63" t="s">
        <v>1444</v>
      </c>
      <c r="F162" s="63"/>
      <c r="G162" s="63" t="s">
        <v>750</v>
      </c>
      <c r="H162" s="64"/>
      <c r="I162" s="64">
        <v>46.2</v>
      </c>
      <c r="J162" s="64"/>
    </row>
    <row r="163" spans="1:12" s="59" customFormat="1" x14ac:dyDescent="0.15">
      <c r="A163" s="61"/>
      <c r="B163" s="62"/>
      <c r="C163" s="63"/>
      <c r="D163" s="63"/>
      <c r="E163" s="63" t="s">
        <v>743</v>
      </c>
      <c r="F163" s="63"/>
      <c r="G163" s="63" t="s">
        <v>259</v>
      </c>
      <c r="H163" s="64"/>
      <c r="I163" s="64">
        <v>241.89999999999998</v>
      </c>
      <c r="J163" s="64"/>
    </row>
    <row r="164" spans="1:12" s="59" customFormat="1" x14ac:dyDescent="0.15">
      <c r="A164" s="61"/>
      <c r="B164" s="62"/>
      <c r="C164" s="63"/>
      <c r="D164" s="63"/>
      <c r="E164" s="63" t="s">
        <v>283</v>
      </c>
      <c r="F164" s="63"/>
      <c r="G164" s="63" t="s">
        <v>283</v>
      </c>
      <c r="H164" s="64"/>
      <c r="I164" s="64">
        <v>33</v>
      </c>
      <c r="J164" s="64"/>
    </row>
    <row r="165" spans="1:12" x14ac:dyDescent="0.15">
      <c r="A165" s="61">
        <v>42338</v>
      </c>
      <c r="B165" s="62">
        <v>105</v>
      </c>
      <c r="C165" s="63" t="s">
        <v>2610</v>
      </c>
      <c r="D165" s="63" t="s">
        <v>2611</v>
      </c>
      <c r="E165" s="63" t="s">
        <v>2612</v>
      </c>
      <c r="F165" s="63" t="s">
        <v>20</v>
      </c>
      <c r="G165" s="63" t="s">
        <v>284</v>
      </c>
      <c r="H165" s="64"/>
      <c r="I165" s="64">
        <v>18343</v>
      </c>
      <c r="J165" s="64">
        <v>374830.03</v>
      </c>
    </row>
    <row r="166" spans="1:12" x14ac:dyDescent="0.15">
      <c r="A166" s="61">
        <v>42338</v>
      </c>
      <c r="B166" s="62">
        <v>105</v>
      </c>
      <c r="C166" s="63" t="s">
        <v>2613</v>
      </c>
      <c r="D166" s="63" t="s">
        <v>2614</v>
      </c>
      <c r="E166" s="63" t="s">
        <v>2615</v>
      </c>
      <c r="F166" s="63" t="s">
        <v>20</v>
      </c>
      <c r="G166" s="63" t="s">
        <v>285</v>
      </c>
      <c r="H166" s="64"/>
      <c r="I166" s="64">
        <v>1152.5</v>
      </c>
      <c r="J166" s="64">
        <v>373677.53</v>
      </c>
    </row>
    <row r="167" spans="1:12" x14ac:dyDescent="0.15">
      <c r="A167" s="61">
        <v>42338</v>
      </c>
      <c r="B167" s="62">
        <v>105</v>
      </c>
      <c r="C167" s="63" t="s">
        <v>2616</v>
      </c>
      <c r="D167" s="63" t="s">
        <v>2617</v>
      </c>
      <c r="E167" s="63" t="s">
        <v>2618</v>
      </c>
      <c r="F167" s="63" t="s">
        <v>20</v>
      </c>
      <c r="G167" s="63" t="s">
        <v>286</v>
      </c>
      <c r="H167" s="64"/>
      <c r="I167" s="64">
        <v>3382.75</v>
      </c>
      <c r="J167" s="64">
        <v>370294.78</v>
      </c>
    </row>
    <row r="168" spans="1:12" x14ac:dyDescent="0.15">
      <c r="A168" s="61">
        <v>42338</v>
      </c>
      <c r="B168" s="62">
        <v>101</v>
      </c>
      <c r="C168" s="63" t="s">
        <v>2619</v>
      </c>
      <c r="D168" s="63" t="s">
        <v>2620</v>
      </c>
      <c r="E168" s="63" t="s">
        <v>81</v>
      </c>
      <c r="F168" s="63" t="s">
        <v>20</v>
      </c>
      <c r="G168" s="63" t="s">
        <v>2653</v>
      </c>
      <c r="H168" s="64"/>
      <c r="I168" s="64">
        <v>850</v>
      </c>
      <c r="J168" s="64">
        <v>369444.78</v>
      </c>
    </row>
    <row r="169" spans="1:12" x14ac:dyDescent="0.15">
      <c r="A169" s="61">
        <v>42338</v>
      </c>
      <c r="B169" s="62">
        <v>101</v>
      </c>
      <c r="C169" s="63" t="s">
        <v>2621</v>
      </c>
      <c r="D169" s="63" t="s">
        <v>2622</v>
      </c>
      <c r="E169" s="63" t="s">
        <v>94</v>
      </c>
      <c r="F169" s="63" t="s">
        <v>20</v>
      </c>
      <c r="G169" s="63" t="s">
        <v>259</v>
      </c>
      <c r="H169" s="64"/>
      <c r="I169" s="64">
        <v>2960</v>
      </c>
      <c r="J169" s="64">
        <v>366484.78</v>
      </c>
    </row>
    <row r="170" spans="1:12" x14ac:dyDescent="0.15">
      <c r="A170" s="61">
        <v>42338</v>
      </c>
      <c r="B170" s="62">
        <v>101</v>
      </c>
      <c r="C170" s="63" t="s">
        <v>2623</v>
      </c>
      <c r="D170" s="63" t="s">
        <v>2624</v>
      </c>
      <c r="E170" s="63" t="s">
        <v>2625</v>
      </c>
      <c r="F170" s="63" t="s">
        <v>20</v>
      </c>
      <c r="G170" s="63" t="s">
        <v>2660</v>
      </c>
      <c r="H170" s="64"/>
      <c r="I170" s="64">
        <v>19610</v>
      </c>
      <c r="J170" s="64">
        <v>346874.78</v>
      </c>
    </row>
    <row r="171" spans="1:12" x14ac:dyDescent="0.15">
      <c r="A171" s="61">
        <v>42338</v>
      </c>
      <c r="B171" s="62">
        <v>101</v>
      </c>
      <c r="C171" s="63" t="s">
        <v>2626</v>
      </c>
      <c r="D171" s="63" t="s">
        <v>2627</v>
      </c>
      <c r="E171" s="63" t="s">
        <v>2247</v>
      </c>
      <c r="F171" s="63" t="s">
        <v>20</v>
      </c>
      <c r="G171" s="63" t="s">
        <v>259</v>
      </c>
      <c r="H171" s="64"/>
      <c r="I171" s="64">
        <v>20000</v>
      </c>
      <c r="J171" s="64">
        <v>326874.78000000003</v>
      </c>
    </row>
    <row r="172" spans="1:12" x14ac:dyDescent="0.15">
      <c r="A172" s="61">
        <v>42338</v>
      </c>
      <c r="B172" s="62">
        <v>101</v>
      </c>
      <c r="C172" s="63" t="s">
        <v>2628</v>
      </c>
      <c r="D172" s="63" t="s">
        <v>2629</v>
      </c>
      <c r="E172" s="63" t="s">
        <v>2366</v>
      </c>
      <c r="F172" s="63" t="s">
        <v>20</v>
      </c>
      <c r="G172" s="63" t="s">
        <v>259</v>
      </c>
      <c r="H172" s="64"/>
      <c r="I172" s="64">
        <v>10673.6</v>
      </c>
      <c r="J172" s="64">
        <v>316201.18</v>
      </c>
    </row>
    <row r="173" spans="1:12" x14ac:dyDescent="0.15">
      <c r="A173" s="61">
        <v>42338</v>
      </c>
      <c r="B173" s="62">
        <v>101</v>
      </c>
      <c r="C173" s="63" t="s">
        <v>2630</v>
      </c>
      <c r="D173" s="63" t="s">
        <v>2631</v>
      </c>
      <c r="E173" s="63" t="s">
        <v>301</v>
      </c>
      <c r="F173" s="63" t="s">
        <v>20</v>
      </c>
      <c r="G173" s="63" t="s">
        <v>259</v>
      </c>
      <c r="H173" s="64"/>
      <c r="I173" s="64">
        <v>530</v>
      </c>
      <c r="J173" s="64">
        <v>315671.18</v>
      </c>
    </row>
    <row r="174" spans="1:12" x14ac:dyDescent="0.15">
      <c r="A174" s="61">
        <v>42338</v>
      </c>
      <c r="B174" s="62">
        <v>106</v>
      </c>
      <c r="C174" s="63" t="s">
        <v>2632</v>
      </c>
      <c r="D174" s="63" t="s">
        <v>20</v>
      </c>
      <c r="E174" s="63" t="s">
        <v>2633</v>
      </c>
      <c r="F174" s="63" t="s">
        <v>20</v>
      </c>
      <c r="G174" s="63" t="s">
        <v>283</v>
      </c>
      <c r="H174" s="64"/>
      <c r="I174" s="64">
        <v>16.899999999999999</v>
      </c>
      <c r="J174" s="64">
        <v>315654.28000000003</v>
      </c>
    </row>
    <row r="175" spans="1:12" x14ac:dyDescent="0.15">
      <c r="A175" s="61">
        <v>42338</v>
      </c>
      <c r="B175" s="62">
        <v>106</v>
      </c>
      <c r="C175" s="63" t="s">
        <v>2634</v>
      </c>
      <c r="D175" s="63" t="s">
        <v>20</v>
      </c>
      <c r="E175" s="63" t="s">
        <v>2635</v>
      </c>
      <c r="F175" s="63" t="s">
        <v>20</v>
      </c>
      <c r="G175" s="63" t="s">
        <v>283</v>
      </c>
      <c r="H175" s="64"/>
      <c r="I175" s="64">
        <v>3.25</v>
      </c>
      <c r="J175" s="64">
        <v>315651.03000000003</v>
      </c>
    </row>
    <row r="176" spans="1:12" x14ac:dyDescent="0.15">
      <c r="A176" s="65">
        <v>42338</v>
      </c>
      <c r="B176" s="67">
        <v>102</v>
      </c>
      <c r="C176" s="68" t="s">
        <v>2636</v>
      </c>
      <c r="D176" s="68" t="s">
        <v>117</v>
      </c>
      <c r="E176" s="68" t="s">
        <v>2306</v>
      </c>
      <c r="F176" s="68" t="s">
        <v>20</v>
      </c>
      <c r="G176" s="68" t="s">
        <v>492</v>
      </c>
      <c r="H176" s="70">
        <v>671.7</v>
      </c>
      <c r="I176" s="70">
        <v>-671.7</v>
      </c>
      <c r="J176" s="70">
        <v>316322.73</v>
      </c>
      <c r="K176">
        <v>316757.33000000007</v>
      </c>
      <c r="L176" s="64">
        <f>J176-K176</f>
        <v>-434.60000000009313</v>
      </c>
    </row>
    <row r="177" spans="1:10" ht="12" thickBot="1" x14ac:dyDescent="0.2">
      <c r="A177" s="66"/>
      <c r="B177" s="59"/>
      <c r="C177" s="59"/>
      <c r="D177" s="59"/>
      <c r="E177" s="59"/>
      <c r="F177" s="59"/>
      <c r="G177" s="59"/>
      <c r="H177" s="69">
        <v>2004395.5</v>
      </c>
      <c r="I177" s="69">
        <v>1809145.4900000002</v>
      </c>
      <c r="J177" s="59"/>
    </row>
    <row r="178" spans="1:10" ht="12" thickTop="1" x14ac:dyDescent="0.15">
      <c r="A178" s="59"/>
      <c r="B178" s="59"/>
      <c r="C178" s="59"/>
      <c r="D178" s="59"/>
      <c r="E178" s="59"/>
      <c r="F178" s="59"/>
      <c r="G178" s="59"/>
      <c r="H178" s="59"/>
      <c r="J178" s="59"/>
    </row>
    <row r="179" spans="1:10" x14ac:dyDescent="0.15">
      <c r="H179" s="12">
        <f>SUBTOTAL(9,H6:H176)</f>
        <v>2004395.5</v>
      </c>
      <c r="I179" s="12">
        <f>SUBTOTAL(9,I6:I176)</f>
        <v>1808440.7900000003</v>
      </c>
    </row>
  </sheetData>
  <autoFilter ref="A4:J177"/>
  <mergeCells count="3">
    <mergeCell ref="A1:J1"/>
    <mergeCell ref="A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filterMode="1"/>
  <dimension ref="A1:J136"/>
  <sheetViews>
    <sheetView tabSelected="1" workbookViewId="0">
      <selection activeCell="I130" sqref="I130"/>
    </sheetView>
  </sheetViews>
  <sheetFormatPr defaultRowHeight="11.25" x14ac:dyDescent="0.15"/>
  <cols>
    <col min="1" max="1" width="10.125" style="59" customWidth="1"/>
    <col min="2" max="2" width="5.25" style="59" customWidth="1"/>
    <col min="3" max="3" width="10.5" style="59" customWidth="1"/>
    <col min="4" max="4" width="10.625" style="59" customWidth="1"/>
    <col min="5" max="5" width="41.125" style="59" customWidth="1"/>
    <col min="6" max="6" width="39.5" style="59" customWidth="1"/>
    <col min="7" max="7" width="9" style="59"/>
    <col min="8" max="8" width="13.625" style="59" customWidth="1"/>
    <col min="9" max="9" width="12.625" style="12" customWidth="1"/>
    <col min="10" max="10" width="11.375" style="59" customWidth="1"/>
    <col min="11" max="16384" width="9" style="59"/>
  </cols>
  <sheetData>
    <row r="1" spans="1:10" ht="15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12.75" x14ac:dyDescent="0.15">
      <c r="A2" s="78" t="s">
        <v>2348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12.75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12" thickBot="1" x14ac:dyDescent="0.2">
      <c r="A4" s="60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/>
      <c r="H4" s="60" t="s">
        <v>9</v>
      </c>
      <c r="I4" s="14" t="s">
        <v>10</v>
      </c>
      <c r="J4" s="60" t="s">
        <v>11</v>
      </c>
    </row>
    <row r="5" spans="1:10" ht="12" hidden="1" thickTop="1" x14ac:dyDescent="0.15">
      <c r="A5" s="61"/>
      <c r="B5" s="62"/>
      <c r="C5" s="63"/>
      <c r="D5" s="63"/>
      <c r="E5" s="63"/>
      <c r="F5" s="63"/>
      <c r="G5" s="63"/>
      <c r="H5" s="64"/>
      <c r="I5" s="64"/>
      <c r="J5" s="64"/>
    </row>
    <row r="6" spans="1:10" ht="12" hidden="1" thickTop="1" x14ac:dyDescent="0.15">
      <c r="A6" s="73"/>
      <c r="B6" s="74"/>
      <c r="C6" s="75"/>
      <c r="D6" s="75"/>
      <c r="E6" s="75" t="s">
        <v>12</v>
      </c>
      <c r="F6" s="75"/>
      <c r="G6" s="75"/>
      <c r="H6" s="76"/>
      <c r="I6" s="76"/>
      <c r="J6" s="76">
        <v>316322.73</v>
      </c>
    </row>
    <row r="7" spans="1:10" ht="12" hidden="1" thickTop="1" x14ac:dyDescent="0.15">
      <c r="A7" s="73">
        <v>42339</v>
      </c>
      <c r="B7" s="74">
        <v>111</v>
      </c>
      <c r="C7" s="75" t="s">
        <v>2662</v>
      </c>
      <c r="D7" s="75" t="s">
        <v>2663</v>
      </c>
      <c r="E7" s="75" t="s">
        <v>15</v>
      </c>
      <c r="F7" s="75" t="s">
        <v>16</v>
      </c>
      <c r="G7" s="75" t="s">
        <v>483</v>
      </c>
      <c r="H7" s="76"/>
      <c r="I7" s="76">
        <v>10667.84</v>
      </c>
      <c r="J7" s="76">
        <v>305654.89</v>
      </c>
    </row>
    <row r="8" spans="1:10" ht="12" hidden="1" thickTop="1" x14ac:dyDescent="0.15">
      <c r="A8" s="73">
        <v>42339</v>
      </c>
      <c r="B8" s="74">
        <v>111</v>
      </c>
      <c r="C8" s="75" t="s">
        <v>2664</v>
      </c>
      <c r="D8" s="75" t="s">
        <v>2665</v>
      </c>
      <c r="E8" s="75" t="s">
        <v>19</v>
      </c>
      <c r="F8" s="75" t="s">
        <v>20</v>
      </c>
      <c r="G8" s="75" t="s">
        <v>253</v>
      </c>
      <c r="H8" s="76"/>
      <c r="I8" s="76">
        <v>170</v>
      </c>
      <c r="J8" s="76">
        <v>305484.89</v>
      </c>
    </row>
    <row r="9" spans="1:10" ht="12" hidden="1" thickTop="1" x14ac:dyDescent="0.15">
      <c r="A9" s="73">
        <v>42339</v>
      </c>
      <c r="B9" s="74">
        <v>111</v>
      </c>
      <c r="C9" s="75" t="s">
        <v>2666</v>
      </c>
      <c r="D9" s="75" t="s">
        <v>2667</v>
      </c>
      <c r="E9" s="75" t="s">
        <v>121</v>
      </c>
      <c r="F9" s="75" t="s">
        <v>20</v>
      </c>
      <c r="G9" s="75" t="s">
        <v>2870</v>
      </c>
      <c r="H9" s="76"/>
      <c r="I9" s="76">
        <v>106</v>
      </c>
      <c r="J9" s="76">
        <v>305378.89</v>
      </c>
    </row>
    <row r="10" spans="1:10" ht="12" hidden="1" thickTop="1" x14ac:dyDescent="0.15">
      <c r="A10" s="73">
        <v>42339</v>
      </c>
      <c r="B10" s="74">
        <v>111</v>
      </c>
      <c r="C10" s="75" t="s">
        <v>2668</v>
      </c>
      <c r="D10" s="75" t="s">
        <v>2669</v>
      </c>
      <c r="E10" s="75" t="s">
        <v>78</v>
      </c>
      <c r="F10" s="75" t="s">
        <v>20</v>
      </c>
      <c r="G10" s="75" t="s">
        <v>259</v>
      </c>
      <c r="H10" s="76"/>
      <c r="I10" s="76">
        <v>120</v>
      </c>
      <c r="J10" s="76">
        <v>305258.89</v>
      </c>
    </row>
    <row r="11" spans="1:10" ht="12" hidden="1" thickTop="1" x14ac:dyDescent="0.15">
      <c r="A11" s="73">
        <v>42339</v>
      </c>
      <c r="B11" s="74">
        <v>111</v>
      </c>
      <c r="C11" s="75" t="s">
        <v>2670</v>
      </c>
      <c r="D11" s="75" t="s">
        <v>2671</v>
      </c>
      <c r="E11" s="75" t="s">
        <v>942</v>
      </c>
      <c r="F11" s="75" t="s">
        <v>20</v>
      </c>
      <c r="G11" s="75" t="s">
        <v>2871</v>
      </c>
      <c r="H11" s="76"/>
      <c r="I11" s="76">
        <v>200</v>
      </c>
      <c r="J11" s="76">
        <v>305058.89</v>
      </c>
    </row>
    <row r="12" spans="1:10" ht="12" hidden="1" thickTop="1" x14ac:dyDescent="0.15">
      <c r="A12" s="73">
        <v>42339</v>
      </c>
      <c r="B12" s="74">
        <v>111</v>
      </c>
      <c r="C12" s="75" t="s">
        <v>2672</v>
      </c>
      <c r="D12" s="75" t="s">
        <v>2673</v>
      </c>
      <c r="E12" s="75" t="s">
        <v>1316</v>
      </c>
      <c r="F12" s="75" t="s">
        <v>20</v>
      </c>
      <c r="G12" s="75" t="s">
        <v>1441</v>
      </c>
      <c r="H12" s="76"/>
      <c r="I12" s="76">
        <v>2500</v>
      </c>
      <c r="J12" s="76">
        <v>302558.89</v>
      </c>
    </row>
    <row r="13" spans="1:10" ht="12" hidden="1" thickTop="1" x14ac:dyDescent="0.15">
      <c r="A13" s="73">
        <v>42339</v>
      </c>
      <c r="B13" s="74">
        <v>111</v>
      </c>
      <c r="C13" s="75" t="s">
        <v>2674</v>
      </c>
      <c r="D13" s="75" t="s">
        <v>218</v>
      </c>
      <c r="E13" s="75" t="s">
        <v>2675</v>
      </c>
      <c r="F13" s="75" t="s">
        <v>20</v>
      </c>
      <c r="G13" s="75" t="s">
        <v>1058</v>
      </c>
      <c r="H13" s="76"/>
      <c r="I13" s="76">
        <v>3773.3</v>
      </c>
      <c r="J13" s="76">
        <v>298785.59000000003</v>
      </c>
    </row>
    <row r="14" spans="1:10" ht="12" hidden="1" thickTop="1" x14ac:dyDescent="0.15">
      <c r="A14" s="73">
        <v>42342</v>
      </c>
      <c r="B14" s="74">
        <v>111</v>
      </c>
      <c r="C14" s="75" t="s">
        <v>2676</v>
      </c>
      <c r="D14" s="75" t="s">
        <v>2677</v>
      </c>
      <c r="E14" s="75" t="s">
        <v>398</v>
      </c>
      <c r="G14" s="75" t="s">
        <v>272</v>
      </c>
      <c r="H14" s="76"/>
      <c r="I14" s="76">
        <v>2131.88</v>
      </c>
      <c r="J14" s="76">
        <v>295554.71000000002</v>
      </c>
    </row>
    <row r="15" spans="1:10" ht="12" hidden="1" thickTop="1" x14ac:dyDescent="0.15">
      <c r="A15" s="73"/>
      <c r="B15" s="74"/>
      <c r="C15" s="75"/>
      <c r="D15" s="75"/>
      <c r="E15" s="75" t="s">
        <v>81</v>
      </c>
      <c r="F15" s="75"/>
      <c r="G15" s="75" t="s">
        <v>261</v>
      </c>
      <c r="H15" s="76"/>
      <c r="I15" s="76">
        <v>1099</v>
      </c>
      <c r="J15" s="76"/>
    </row>
    <row r="16" spans="1:10" ht="12" hidden="1" thickTop="1" x14ac:dyDescent="0.15">
      <c r="A16" s="73">
        <v>42342</v>
      </c>
      <c r="B16" s="74">
        <v>111</v>
      </c>
      <c r="C16" s="75" t="s">
        <v>2678</v>
      </c>
      <c r="D16" s="75" t="s">
        <v>2679</v>
      </c>
      <c r="E16" s="75" t="s">
        <v>78</v>
      </c>
      <c r="F16" s="75" t="s">
        <v>20</v>
      </c>
      <c r="G16" s="75" t="s">
        <v>259</v>
      </c>
      <c r="H16" s="76"/>
      <c r="I16" s="76">
        <v>840</v>
      </c>
      <c r="J16" s="76">
        <v>294714.71000000002</v>
      </c>
    </row>
    <row r="17" spans="1:10" ht="12" hidden="1" thickTop="1" x14ac:dyDescent="0.15">
      <c r="A17" s="73">
        <v>42342</v>
      </c>
      <c r="B17" s="74">
        <v>112</v>
      </c>
      <c r="C17" s="75" t="s">
        <v>2680</v>
      </c>
      <c r="D17" s="75" t="s">
        <v>117</v>
      </c>
      <c r="E17" s="75" t="s">
        <v>45</v>
      </c>
      <c r="F17" s="75" t="s">
        <v>20</v>
      </c>
      <c r="G17" s="75" t="s">
        <v>259</v>
      </c>
      <c r="H17" s="76"/>
      <c r="I17" s="76">
        <v>-16156.32</v>
      </c>
      <c r="J17" s="76">
        <v>310871.03000000003</v>
      </c>
    </row>
    <row r="18" spans="1:10" ht="12" hidden="1" thickTop="1" x14ac:dyDescent="0.15">
      <c r="A18" s="73">
        <v>42345</v>
      </c>
      <c r="B18" s="74">
        <v>111</v>
      </c>
      <c r="C18" s="75" t="s">
        <v>2681</v>
      </c>
      <c r="D18" s="75" t="s">
        <v>218</v>
      </c>
      <c r="E18" s="75" t="s">
        <v>78</v>
      </c>
      <c r="F18" s="75" t="s">
        <v>20</v>
      </c>
      <c r="G18" s="75" t="s">
        <v>259</v>
      </c>
      <c r="H18" s="76"/>
      <c r="I18" s="76">
        <v>16321.2</v>
      </c>
      <c r="J18" s="76">
        <v>294549.83</v>
      </c>
    </row>
    <row r="19" spans="1:10" ht="12" hidden="1" thickTop="1" x14ac:dyDescent="0.15">
      <c r="A19" s="73">
        <v>42345</v>
      </c>
      <c r="B19" s="74">
        <v>112</v>
      </c>
      <c r="C19" s="75" t="s">
        <v>2682</v>
      </c>
      <c r="D19" s="75" t="s">
        <v>2683</v>
      </c>
      <c r="E19" s="75" t="s">
        <v>121</v>
      </c>
      <c r="F19" s="75" t="s">
        <v>20</v>
      </c>
      <c r="G19" s="75" t="s">
        <v>2872</v>
      </c>
      <c r="H19" s="76"/>
      <c r="I19" s="76">
        <v>-44.41</v>
      </c>
      <c r="J19" s="76">
        <v>294594.24</v>
      </c>
    </row>
    <row r="20" spans="1:10" ht="12" hidden="1" thickTop="1" x14ac:dyDescent="0.15">
      <c r="A20" s="73">
        <v>42345</v>
      </c>
      <c r="B20" s="74">
        <v>112</v>
      </c>
      <c r="C20" s="75" t="s">
        <v>2684</v>
      </c>
      <c r="D20" s="75" t="s">
        <v>2685</v>
      </c>
      <c r="E20" s="75" t="s">
        <v>121</v>
      </c>
      <c r="F20" s="75" t="s">
        <v>20</v>
      </c>
      <c r="G20" s="75" t="s">
        <v>2872</v>
      </c>
      <c r="H20" s="76"/>
      <c r="I20" s="76">
        <v>-1383.69</v>
      </c>
      <c r="J20" s="76">
        <v>295977.93</v>
      </c>
    </row>
    <row r="21" spans="1:10" ht="12" hidden="1" thickTop="1" x14ac:dyDescent="0.15">
      <c r="A21" s="73">
        <v>42347</v>
      </c>
      <c r="B21" s="74">
        <v>111</v>
      </c>
      <c r="C21" s="75" t="s">
        <v>2686</v>
      </c>
      <c r="D21" s="75" t="s">
        <v>2687</v>
      </c>
      <c r="E21" s="75" t="s">
        <v>767</v>
      </c>
      <c r="F21" s="75" t="s">
        <v>20</v>
      </c>
      <c r="G21" s="75" t="s">
        <v>750</v>
      </c>
      <c r="H21" s="76"/>
      <c r="I21" s="76">
        <v>200</v>
      </c>
      <c r="J21" s="76">
        <v>295777.93</v>
      </c>
    </row>
    <row r="22" spans="1:10" ht="12" hidden="1" thickTop="1" x14ac:dyDescent="0.15">
      <c r="A22" s="73">
        <v>42347</v>
      </c>
      <c r="B22" s="74">
        <v>111</v>
      </c>
      <c r="C22" s="75" t="s">
        <v>2688</v>
      </c>
      <c r="D22" s="75" t="s">
        <v>2689</v>
      </c>
      <c r="E22" s="75" t="s">
        <v>670</v>
      </c>
      <c r="F22" s="75" t="s">
        <v>20</v>
      </c>
      <c r="G22" s="75" t="s">
        <v>259</v>
      </c>
      <c r="H22" s="76"/>
      <c r="I22" s="76">
        <v>3000</v>
      </c>
      <c r="J22" s="76">
        <v>292777.93</v>
      </c>
    </row>
    <row r="23" spans="1:10" ht="12" hidden="1" thickTop="1" x14ac:dyDescent="0.15">
      <c r="A23" s="73">
        <v>42347</v>
      </c>
      <c r="B23" s="74">
        <v>111</v>
      </c>
      <c r="C23" s="75" t="s">
        <v>2690</v>
      </c>
      <c r="D23" s="75" t="s">
        <v>2691</v>
      </c>
      <c r="E23" s="75" t="s">
        <v>2580</v>
      </c>
      <c r="F23" s="75" t="s">
        <v>20</v>
      </c>
      <c r="G23" s="75" t="s">
        <v>2873</v>
      </c>
      <c r="H23" s="76"/>
      <c r="I23" s="76">
        <v>1270.94</v>
      </c>
      <c r="J23" s="76">
        <v>291506.99</v>
      </c>
    </row>
    <row r="24" spans="1:10" ht="12" hidden="1" thickTop="1" x14ac:dyDescent="0.15">
      <c r="A24" s="73">
        <v>42347</v>
      </c>
      <c r="B24" s="74">
        <v>111</v>
      </c>
      <c r="C24" s="75" t="s">
        <v>2692</v>
      </c>
      <c r="D24" s="75" t="s">
        <v>2693</v>
      </c>
      <c r="E24" s="75" t="s">
        <v>124</v>
      </c>
      <c r="F24" s="75" t="s">
        <v>20</v>
      </c>
      <c r="G24" s="75" t="s">
        <v>267</v>
      </c>
      <c r="H24" s="76"/>
      <c r="I24" s="76">
        <v>160</v>
      </c>
      <c r="J24" s="76">
        <v>291346.99</v>
      </c>
    </row>
    <row r="25" spans="1:10" ht="12" hidden="1" thickTop="1" x14ac:dyDescent="0.15">
      <c r="A25" s="73">
        <v>42347</v>
      </c>
      <c r="B25" s="74">
        <v>111</v>
      </c>
      <c r="C25" s="75" t="s">
        <v>2694</v>
      </c>
      <c r="D25" s="75" t="s">
        <v>2695</v>
      </c>
      <c r="E25" s="75" t="s">
        <v>896</v>
      </c>
      <c r="F25" s="75" t="s">
        <v>20</v>
      </c>
      <c r="G25" s="75" t="s">
        <v>738</v>
      </c>
      <c r="H25" s="76"/>
      <c r="I25" s="76">
        <v>709.05</v>
      </c>
      <c r="J25" s="76">
        <v>290637.94</v>
      </c>
    </row>
    <row r="26" spans="1:10" ht="12" hidden="1" thickTop="1" x14ac:dyDescent="0.15">
      <c r="A26" s="73">
        <v>42347</v>
      </c>
      <c r="B26" s="74">
        <v>111</v>
      </c>
      <c r="C26" s="75" t="s">
        <v>2696</v>
      </c>
      <c r="D26" s="75" t="s">
        <v>2697</v>
      </c>
      <c r="E26" s="75" t="s">
        <v>2469</v>
      </c>
      <c r="F26" s="75" t="s">
        <v>20</v>
      </c>
      <c r="G26" s="75" t="s">
        <v>738</v>
      </c>
      <c r="H26" s="76"/>
      <c r="I26" s="76">
        <v>1417.8</v>
      </c>
      <c r="J26" s="76">
        <v>289220.14</v>
      </c>
    </row>
    <row r="27" spans="1:10" ht="12" hidden="1" thickTop="1" x14ac:dyDescent="0.15">
      <c r="A27" s="73">
        <v>42347</v>
      </c>
      <c r="B27" s="74">
        <v>111</v>
      </c>
      <c r="C27" s="75" t="s">
        <v>2698</v>
      </c>
      <c r="D27" s="75" t="s">
        <v>2699</v>
      </c>
      <c r="E27" s="75" t="s">
        <v>358</v>
      </c>
      <c r="F27" s="75" t="s">
        <v>20</v>
      </c>
      <c r="G27" s="75" t="s">
        <v>738</v>
      </c>
      <c r="H27" s="76"/>
      <c r="I27" s="76">
        <v>79.55</v>
      </c>
      <c r="J27" s="76">
        <v>289140.59000000003</v>
      </c>
    </row>
    <row r="28" spans="1:10" ht="12" hidden="1" thickTop="1" x14ac:dyDescent="0.15">
      <c r="A28" s="73">
        <v>42347</v>
      </c>
      <c r="B28" s="74">
        <v>111</v>
      </c>
      <c r="C28" s="75" t="s">
        <v>2700</v>
      </c>
      <c r="D28" s="75" t="s">
        <v>2701</v>
      </c>
      <c r="E28" s="75" t="s">
        <v>198</v>
      </c>
      <c r="G28" s="75" t="s">
        <v>259</v>
      </c>
      <c r="H28" s="76"/>
      <c r="I28" s="76">
        <v>383.44</v>
      </c>
      <c r="J28" s="76">
        <v>285643.38</v>
      </c>
    </row>
    <row r="29" spans="1:10" ht="12" hidden="1" thickTop="1" x14ac:dyDescent="0.15">
      <c r="A29" s="73"/>
      <c r="B29" s="74"/>
      <c r="C29" s="75"/>
      <c r="D29" s="75"/>
      <c r="E29" s="75" t="s">
        <v>670</v>
      </c>
      <c r="F29" s="75"/>
      <c r="G29" s="75" t="s">
        <v>259</v>
      </c>
      <c r="H29" s="76"/>
      <c r="I29" s="76">
        <v>3113.77</v>
      </c>
      <c r="J29" s="76"/>
    </row>
    <row r="30" spans="1:10" ht="12" hidden="1" thickTop="1" x14ac:dyDescent="0.15">
      <c r="A30" s="73">
        <v>42347</v>
      </c>
      <c r="B30" s="74">
        <v>111</v>
      </c>
      <c r="C30" s="75" t="s">
        <v>2702</v>
      </c>
      <c r="D30" s="75" t="s">
        <v>2703</v>
      </c>
      <c r="E30" s="75" t="s">
        <v>210</v>
      </c>
      <c r="F30" s="75" t="s">
        <v>20</v>
      </c>
      <c r="G30" s="75" t="s">
        <v>2873</v>
      </c>
      <c r="H30" s="76"/>
      <c r="I30" s="76">
        <v>207.8</v>
      </c>
      <c r="J30" s="76">
        <v>285435.58</v>
      </c>
    </row>
    <row r="31" spans="1:10" ht="12" hidden="1" thickTop="1" x14ac:dyDescent="0.15">
      <c r="A31" s="73">
        <v>42347</v>
      </c>
      <c r="B31" s="74">
        <v>111</v>
      </c>
      <c r="C31" s="75" t="s">
        <v>2704</v>
      </c>
      <c r="D31" s="75" t="s">
        <v>2705</v>
      </c>
      <c r="E31" s="75" t="s">
        <v>210</v>
      </c>
      <c r="F31" s="75" t="s">
        <v>20</v>
      </c>
      <c r="G31" s="75" t="s">
        <v>2873</v>
      </c>
      <c r="H31" s="76"/>
      <c r="I31" s="76">
        <v>72.099999999999994</v>
      </c>
      <c r="J31" s="76">
        <v>285363.48</v>
      </c>
    </row>
    <row r="32" spans="1:10" ht="12" hidden="1" thickTop="1" x14ac:dyDescent="0.15">
      <c r="A32" s="73">
        <v>42347</v>
      </c>
      <c r="B32" s="74">
        <v>111</v>
      </c>
      <c r="C32" s="75" t="s">
        <v>2706</v>
      </c>
      <c r="D32" s="75" t="s">
        <v>2707</v>
      </c>
      <c r="E32" s="75" t="s">
        <v>698</v>
      </c>
      <c r="F32" s="75" t="s">
        <v>20</v>
      </c>
      <c r="G32" s="75" t="s">
        <v>1255</v>
      </c>
      <c r="H32" s="76"/>
      <c r="I32" s="76">
        <v>78306.13</v>
      </c>
      <c r="J32" s="76">
        <v>207057.35</v>
      </c>
    </row>
    <row r="33" spans="1:10" ht="12" hidden="1" thickTop="1" x14ac:dyDescent="0.15">
      <c r="A33" s="73">
        <v>42347</v>
      </c>
      <c r="B33" s="74">
        <v>112</v>
      </c>
      <c r="C33" s="75" t="s">
        <v>2708</v>
      </c>
      <c r="D33" s="75" t="s">
        <v>117</v>
      </c>
      <c r="E33" s="75" t="s">
        <v>2366</v>
      </c>
      <c r="F33" s="75" t="s">
        <v>20</v>
      </c>
      <c r="G33" s="75" t="s">
        <v>259</v>
      </c>
      <c r="H33" s="76"/>
      <c r="I33" s="76">
        <v>-30000</v>
      </c>
      <c r="J33" s="76">
        <v>237057.35</v>
      </c>
    </row>
    <row r="34" spans="1:10" ht="12" hidden="1" thickTop="1" x14ac:dyDescent="0.15">
      <c r="A34" s="73">
        <v>42347</v>
      </c>
      <c r="B34" s="74">
        <v>112</v>
      </c>
      <c r="C34" s="75" t="s">
        <v>2709</v>
      </c>
      <c r="D34" s="75" t="s">
        <v>117</v>
      </c>
      <c r="E34" s="75" t="s">
        <v>2366</v>
      </c>
      <c r="F34" s="75" t="s">
        <v>20</v>
      </c>
      <c r="G34" s="75" t="s">
        <v>259</v>
      </c>
      <c r="H34" s="76"/>
      <c r="I34" s="76">
        <v>-350</v>
      </c>
      <c r="J34" s="76">
        <v>237407.35</v>
      </c>
    </row>
    <row r="35" spans="1:10" ht="12" hidden="1" thickTop="1" x14ac:dyDescent="0.15">
      <c r="A35" s="73">
        <v>42352</v>
      </c>
      <c r="B35" s="74">
        <v>112</v>
      </c>
      <c r="C35" s="75" t="s">
        <v>2710</v>
      </c>
      <c r="D35" s="75" t="s">
        <v>117</v>
      </c>
      <c r="E35" s="75" t="s">
        <v>2711</v>
      </c>
      <c r="F35" s="75" t="s">
        <v>20</v>
      </c>
      <c r="G35" s="75" t="s">
        <v>2890</v>
      </c>
      <c r="H35" s="76">
        <v>2000</v>
      </c>
      <c r="I35" s="76"/>
      <c r="J35" s="76">
        <v>239407.35</v>
      </c>
    </row>
    <row r="36" spans="1:10" ht="12" hidden="1" thickTop="1" x14ac:dyDescent="0.15">
      <c r="A36" s="73">
        <v>42353</v>
      </c>
      <c r="B36" s="74">
        <v>111</v>
      </c>
      <c r="C36" s="75" t="s">
        <v>2712</v>
      </c>
      <c r="D36" s="75" t="s">
        <v>2701</v>
      </c>
      <c r="E36" s="75" t="s">
        <v>401</v>
      </c>
      <c r="F36" s="75" t="s">
        <v>20</v>
      </c>
      <c r="G36" s="75" t="s">
        <v>729</v>
      </c>
      <c r="H36" s="76"/>
      <c r="I36" s="76">
        <v>6360</v>
      </c>
      <c r="J36" s="76">
        <v>233047.35</v>
      </c>
    </row>
    <row r="37" spans="1:10" ht="12" hidden="1" thickTop="1" x14ac:dyDescent="0.15">
      <c r="A37" s="73">
        <v>42353</v>
      </c>
      <c r="B37" s="74">
        <v>111</v>
      </c>
      <c r="C37" s="75" t="s">
        <v>2713</v>
      </c>
      <c r="D37" s="75" t="s">
        <v>2703</v>
      </c>
      <c r="E37" s="75" t="s">
        <v>133</v>
      </c>
      <c r="F37" s="75" t="s">
        <v>20</v>
      </c>
      <c r="G37" s="75" t="s">
        <v>268</v>
      </c>
      <c r="H37" s="76"/>
      <c r="I37" s="76">
        <v>360.4</v>
      </c>
      <c r="J37" s="76">
        <v>232686.95</v>
      </c>
    </row>
    <row r="38" spans="1:10" ht="12" hidden="1" thickTop="1" x14ac:dyDescent="0.15">
      <c r="A38" s="73">
        <v>42354</v>
      </c>
      <c r="B38" s="74">
        <v>111</v>
      </c>
      <c r="C38" s="75" t="s">
        <v>2714</v>
      </c>
      <c r="D38" s="75" t="s">
        <v>2715</v>
      </c>
      <c r="E38" s="75" t="s">
        <v>2366</v>
      </c>
      <c r="F38" s="75" t="s">
        <v>20</v>
      </c>
      <c r="G38" s="75" t="s">
        <v>259</v>
      </c>
      <c r="H38" s="76"/>
      <c r="I38" s="76">
        <v>10000</v>
      </c>
      <c r="J38" s="76">
        <v>222686.95</v>
      </c>
    </row>
    <row r="39" spans="1:10" ht="12" hidden="1" thickTop="1" x14ac:dyDescent="0.15">
      <c r="A39" s="73">
        <v>42355</v>
      </c>
      <c r="B39" s="74">
        <v>111</v>
      </c>
      <c r="C39" s="75" t="s">
        <v>2716</v>
      </c>
      <c r="D39" s="75" t="s">
        <v>2717</v>
      </c>
      <c r="E39" s="75" t="s">
        <v>2718</v>
      </c>
      <c r="F39" s="75" t="s">
        <v>20</v>
      </c>
      <c r="G39" s="75" t="s">
        <v>259</v>
      </c>
      <c r="H39" s="76"/>
      <c r="I39" s="76">
        <v>1800</v>
      </c>
      <c r="J39" s="76">
        <v>220886.95</v>
      </c>
    </row>
    <row r="40" spans="1:10" ht="12" hidden="1" thickTop="1" x14ac:dyDescent="0.15">
      <c r="A40" s="73">
        <v>42355</v>
      </c>
      <c r="B40" s="74">
        <v>111</v>
      </c>
      <c r="C40" s="75" t="s">
        <v>2719</v>
      </c>
      <c r="D40" s="75" t="s">
        <v>2720</v>
      </c>
      <c r="E40" s="75" t="s">
        <v>133</v>
      </c>
      <c r="F40" s="75" t="s">
        <v>20</v>
      </c>
      <c r="G40" s="75" t="s">
        <v>268</v>
      </c>
      <c r="H40" s="76"/>
      <c r="I40" s="76">
        <v>360</v>
      </c>
      <c r="J40" s="76">
        <v>220526.95</v>
      </c>
    </row>
    <row r="41" spans="1:10" ht="12" thickTop="1" x14ac:dyDescent="0.15">
      <c r="A41" s="73">
        <v>42355</v>
      </c>
      <c r="B41" s="74">
        <v>111</v>
      </c>
      <c r="C41" s="75" t="s">
        <v>2721</v>
      </c>
      <c r="D41" s="75" t="s">
        <v>2722</v>
      </c>
      <c r="E41" s="75" t="s">
        <v>130</v>
      </c>
      <c r="F41" s="75" t="s">
        <v>20</v>
      </c>
      <c r="G41" s="75" t="s">
        <v>2874</v>
      </c>
      <c r="H41" s="76"/>
      <c r="I41" s="76">
        <v>199.2</v>
      </c>
      <c r="J41" s="76">
        <v>220327.75</v>
      </c>
    </row>
    <row r="42" spans="1:10" hidden="1" x14ac:dyDescent="0.15">
      <c r="A42" s="73">
        <v>42355</v>
      </c>
      <c r="B42" s="74">
        <v>111</v>
      </c>
      <c r="C42" s="75" t="s">
        <v>2723</v>
      </c>
      <c r="D42" s="75" t="s">
        <v>2724</v>
      </c>
      <c r="E42" s="75" t="s">
        <v>198</v>
      </c>
      <c r="F42" s="75" t="s">
        <v>20</v>
      </c>
      <c r="G42" s="75" t="s">
        <v>259</v>
      </c>
      <c r="H42" s="76"/>
      <c r="I42" s="76">
        <v>1050</v>
      </c>
      <c r="J42" s="76">
        <v>219277.75</v>
      </c>
    </row>
    <row r="43" spans="1:10" hidden="1" x14ac:dyDescent="0.15">
      <c r="A43" s="73">
        <v>42355</v>
      </c>
      <c r="B43" s="74">
        <v>111</v>
      </c>
      <c r="C43" s="75" t="s">
        <v>2725</v>
      </c>
      <c r="D43" s="75" t="s">
        <v>2726</v>
      </c>
      <c r="E43" s="75" t="s">
        <v>154</v>
      </c>
      <c r="F43" s="75" t="s">
        <v>20</v>
      </c>
      <c r="G43" s="75" t="s">
        <v>2875</v>
      </c>
      <c r="H43" s="76"/>
      <c r="I43" s="76">
        <v>85</v>
      </c>
      <c r="J43" s="76">
        <v>219192.75</v>
      </c>
    </row>
    <row r="44" spans="1:10" hidden="1" x14ac:dyDescent="0.15">
      <c r="A44" s="73">
        <v>42355</v>
      </c>
      <c r="B44" s="74">
        <v>111</v>
      </c>
      <c r="C44" s="75" t="s">
        <v>2727</v>
      </c>
      <c r="D44" s="75" t="s">
        <v>2728</v>
      </c>
      <c r="E44" s="75" t="s">
        <v>45</v>
      </c>
      <c r="F44" s="75" t="s">
        <v>20</v>
      </c>
      <c r="G44" s="75" t="s">
        <v>259</v>
      </c>
      <c r="H44" s="76"/>
      <c r="I44" s="76">
        <v>4902.5</v>
      </c>
      <c r="J44" s="76">
        <v>214290.25</v>
      </c>
    </row>
    <row r="45" spans="1:10" hidden="1" x14ac:dyDescent="0.15">
      <c r="A45" s="73">
        <v>42355</v>
      </c>
      <c r="B45" s="74">
        <v>111</v>
      </c>
      <c r="C45" s="75" t="s">
        <v>2729</v>
      </c>
      <c r="D45" s="75" t="s">
        <v>2730</v>
      </c>
      <c r="E45" s="75" t="s">
        <v>2503</v>
      </c>
      <c r="F45" s="75" t="s">
        <v>20</v>
      </c>
      <c r="G45" s="75" t="s">
        <v>2876</v>
      </c>
      <c r="H45" s="76"/>
      <c r="I45" s="76">
        <v>3551</v>
      </c>
      <c r="J45" s="76">
        <v>210739.25</v>
      </c>
    </row>
    <row r="46" spans="1:10" hidden="1" x14ac:dyDescent="0.15">
      <c r="A46" s="73">
        <v>42355</v>
      </c>
      <c r="B46" s="74">
        <v>111</v>
      </c>
      <c r="C46" s="75" t="s">
        <v>2731</v>
      </c>
      <c r="D46" s="75" t="s">
        <v>2732</v>
      </c>
      <c r="E46" s="75" t="s">
        <v>2718</v>
      </c>
      <c r="F46" s="75" t="s">
        <v>20</v>
      </c>
      <c r="G46" s="75" t="s">
        <v>259</v>
      </c>
      <c r="H46" s="76"/>
      <c r="I46" s="76">
        <v>800</v>
      </c>
      <c r="J46" s="76">
        <v>209939.25</v>
      </c>
    </row>
    <row r="47" spans="1:10" hidden="1" x14ac:dyDescent="0.15">
      <c r="A47" s="73">
        <v>42355</v>
      </c>
      <c r="B47" s="74">
        <v>111</v>
      </c>
      <c r="C47" s="75" t="s">
        <v>2733</v>
      </c>
      <c r="D47" s="75" t="s">
        <v>2734</v>
      </c>
      <c r="E47" s="75" t="s">
        <v>198</v>
      </c>
      <c r="F47" s="75" t="s">
        <v>20</v>
      </c>
      <c r="G47" s="75" t="s">
        <v>259</v>
      </c>
      <c r="H47" s="76"/>
      <c r="I47" s="76">
        <v>1306.45</v>
      </c>
      <c r="J47" s="76">
        <v>208632.8</v>
      </c>
    </row>
    <row r="48" spans="1:10" hidden="1" x14ac:dyDescent="0.15">
      <c r="A48" s="73">
        <v>42355</v>
      </c>
      <c r="B48" s="74">
        <v>111</v>
      </c>
      <c r="C48" s="75" t="s">
        <v>2735</v>
      </c>
      <c r="D48" s="75" t="s">
        <v>2736</v>
      </c>
      <c r="E48" s="75" t="s">
        <v>78</v>
      </c>
      <c r="F48" s="75" t="s">
        <v>20</v>
      </c>
      <c r="G48" s="75" t="s">
        <v>259</v>
      </c>
      <c r="H48" s="76"/>
      <c r="I48" s="76">
        <v>1000</v>
      </c>
      <c r="J48" s="76">
        <v>207632.8</v>
      </c>
    </row>
    <row r="49" spans="1:10" x14ac:dyDescent="0.15">
      <c r="A49" s="73">
        <v>42355</v>
      </c>
      <c r="B49" s="74">
        <v>111</v>
      </c>
      <c r="C49" s="75" t="s">
        <v>2737</v>
      </c>
      <c r="D49" s="75" t="s">
        <v>2738</v>
      </c>
      <c r="E49" s="75" t="s">
        <v>67</v>
      </c>
      <c r="G49" s="75" t="s">
        <v>2874</v>
      </c>
      <c r="H49" s="76"/>
      <c r="I49" s="76">
        <v>557.5</v>
      </c>
      <c r="J49" s="76">
        <v>207075.3</v>
      </c>
    </row>
    <row r="50" spans="1:10" hidden="1" x14ac:dyDescent="0.15">
      <c r="A50" s="73">
        <v>42355</v>
      </c>
      <c r="B50" s="74">
        <v>111</v>
      </c>
      <c r="C50" s="75" t="s">
        <v>2739</v>
      </c>
      <c r="D50" s="75" t="s">
        <v>2740</v>
      </c>
      <c r="E50" s="75" t="s">
        <v>2741</v>
      </c>
      <c r="G50" s="75" t="s">
        <v>259</v>
      </c>
      <c r="H50" s="76"/>
      <c r="I50" s="76">
        <v>540</v>
      </c>
      <c r="J50" s="76">
        <v>206335.3</v>
      </c>
    </row>
    <row r="51" spans="1:10" hidden="1" x14ac:dyDescent="0.15">
      <c r="A51" s="73"/>
      <c r="B51" s="74"/>
      <c r="C51" s="75"/>
      <c r="D51" s="75"/>
      <c r="E51" s="75" t="s">
        <v>2742</v>
      </c>
      <c r="F51" s="75"/>
      <c r="G51" s="75" t="s">
        <v>2141</v>
      </c>
      <c r="H51" s="76"/>
      <c r="I51" s="76">
        <v>200</v>
      </c>
      <c r="J51" s="76"/>
    </row>
    <row r="52" spans="1:10" hidden="1" x14ac:dyDescent="0.15">
      <c r="A52" s="73">
        <v>42355</v>
      </c>
      <c r="B52" s="74">
        <v>111</v>
      </c>
      <c r="C52" s="75" t="s">
        <v>2743</v>
      </c>
      <c r="D52" s="75" t="s">
        <v>2744</v>
      </c>
      <c r="E52" s="75" t="s">
        <v>2745</v>
      </c>
      <c r="F52" s="75" t="s">
        <v>20</v>
      </c>
      <c r="G52" s="75" t="s">
        <v>2877</v>
      </c>
      <c r="H52" s="76"/>
      <c r="I52" s="76">
        <v>260</v>
      </c>
      <c r="J52" s="76">
        <v>206075.3</v>
      </c>
    </row>
    <row r="53" spans="1:10" hidden="1" x14ac:dyDescent="0.15">
      <c r="A53" s="73">
        <v>42355</v>
      </c>
      <c r="B53" s="74">
        <v>111</v>
      </c>
      <c r="C53" s="75" t="s">
        <v>2746</v>
      </c>
      <c r="D53" s="75" t="s">
        <v>2747</v>
      </c>
      <c r="E53" s="75" t="s">
        <v>45</v>
      </c>
      <c r="F53" s="75" t="s">
        <v>20</v>
      </c>
      <c r="G53" s="75" t="s">
        <v>259</v>
      </c>
      <c r="H53" s="76"/>
      <c r="I53" s="76">
        <v>250</v>
      </c>
      <c r="J53" s="76">
        <v>205825.3</v>
      </c>
    </row>
    <row r="54" spans="1:10" hidden="1" x14ac:dyDescent="0.15">
      <c r="A54" s="73">
        <v>42355</v>
      </c>
      <c r="B54" s="74">
        <v>111</v>
      </c>
      <c r="C54" s="75" t="s">
        <v>2748</v>
      </c>
      <c r="D54" s="75" t="s">
        <v>2749</v>
      </c>
      <c r="E54" s="75" t="s">
        <v>398</v>
      </c>
      <c r="G54" s="75" t="s">
        <v>272</v>
      </c>
      <c r="H54" s="76"/>
      <c r="I54" s="76">
        <v>3770.53</v>
      </c>
      <c r="J54" s="76">
        <v>201137.22</v>
      </c>
    </row>
    <row r="55" spans="1:10" hidden="1" x14ac:dyDescent="0.15">
      <c r="A55" s="73"/>
      <c r="B55" s="74"/>
      <c r="C55" s="75"/>
      <c r="D55" s="75"/>
      <c r="E55" s="75" t="s">
        <v>670</v>
      </c>
      <c r="F55" s="75"/>
      <c r="G55" s="75" t="s">
        <v>259</v>
      </c>
      <c r="H55" s="76"/>
      <c r="I55" s="76">
        <v>917.55</v>
      </c>
      <c r="J55" s="76"/>
    </row>
    <row r="56" spans="1:10" hidden="1" x14ac:dyDescent="0.15">
      <c r="A56" s="73">
        <v>42355</v>
      </c>
      <c r="B56" s="74">
        <v>111</v>
      </c>
      <c r="C56" s="75" t="s">
        <v>2750</v>
      </c>
      <c r="D56" s="75" t="s">
        <v>2751</v>
      </c>
      <c r="E56" s="75" t="s">
        <v>78</v>
      </c>
      <c r="F56" s="75" t="s">
        <v>20</v>
      </c>
      <c r="G56" s="75" t="s">
        <v>259</v>
      </c>
      <c r="H56" s="76"/>
      <c r="I56" s="76">
        <v>5000</v>
      </c>
      <c r="J56" s="76">
        <v>196137.22</v>
      </c>
    </row>
    <row r="57" spans="1:10" hidden="1" x14ac:dyDescent="0.15">
      <c r="A57" s="73">
        <v>42355</v>
      </c>
      <c r="B57" s="74">
        <v>111</v>
      </c>
      <c r="C57" s="75" t="s">
        <v>2752</v>
      </c>
      <c r="D57" s="75" t="s">
        <v>2753</v>
      </c>
      <c r="E57" s="75" t="s">
        <v>78</v>
      </c>
      <c r="G57" s="75" t="s">
        <v>259</v>
      </c>
      <c r="H57" s="76"/>
      <c r="I57" s="76">
        <v>1000</v>
      </c>
      <c r="J57" s="76">
        <v>193137.22</v>
      </c>
    </row>
    <row r="58" spans="1:10" hidden="1" x14ac:dyDescent="0.15">
      <c r="A58" s="73"/>
      <c r="B58" s="74"/>
      <c r="C58" s="75"/>
      <c r="D58" s="75"/>
      <c r="E58" s="75" t="s">
        <v>1333</v>
      </c>
      <c r="F58" s="75"/>
      <c r="G58" s="75" t="s">
        <v>259</v>
      </c>
      <c r="H58" s="76"/>
      <c r="I58" s="76">
        <v>2000</v>
      </c>
      <c r="J58" s="76"/>
    </row>
    <row r="59" spans="1:10" hidden="1" x14ac:dyDescent="0.15">
      <c r="A59" s="73">
        <v>42355</v>
      </c>
      <c r="B59" s="74">
        <v>111</v>
      </c>
      <c r="C59" s="75" t="s">
        <v>2754</v>
      </c>
      <c r="D59" s="75" t="s">
        <v>2755</v>
      </c>
      <c r="E59" s="75" t="s">
        <v>2756</v>
      </c>
      <c r="F59" s="75" t="s">
        <v>20</v>
      </c>
      <c r="G59" s="75" t="s">
        <v>2878</v>
      </c>
      <c r="H59" s="76"/>
      <c r="I59" s="76">
        <v>4301.6000000000004</v>
      </c>
      <c r="J59" s="76">
        <v>188835.62</v>
      </c>
    </row>
    <row r="60" spans="1:10" hidden="1" x14ac:dyDescent="0.15">
      <c r="A60" s="73">
        <v>42355</v>
      </c>
      <c r="B60" s="74">
        <v>111</v>
      </c>
      <c r="C60" s="75" t="s">
        <v>2757</v>
      </c>
      <c r="D60" s="75" t="s">
        <v>2758</v>
      </c>
      <c r="E60" s="75" t="s">
        <v>398</v>
      </c>
      <c r="F60" s="75" t="s">
        <v>20</v>
      </c>
      <c r="G60" s="75" t="s">
        <v>272</v>
      </c>
      <c r="H60" s="76"/>
      <c r="I60" s="76">
        <v>2500</v>
      </c>
      <c r="J60" s="76">
        <v>186335.62</v>
      </c>
    </row>
    <row r="61" spans="1:10" hidden="1" x14ac:dyDescent="0.15">
      <c r="A61" s="73">
        <v>42355</v>
      </c>
      <c r="B61" s="74">
        <v>111</v>
      </c>
      <c r="C61" s="75" t="s">
        <v>2759</v>
      </c>
      <c r="D61" s="75" t="s">
        <v>2760</v>
      </c>
      <c r="E61" s="75" t="s">
        <v>808</v>
      </c>
      <c r="F61" s="75" t="s">
        <v>20</v>
      </c>
      <c r="G61" s="75" t="s">
        <v>1058</v>
      </c>
      <c r="H61" s="76"/>
      <c r="I61" s="76">
        <v>6804</v>
      </c>
      <c r="J61" s="76">
        <v>179531.62</v>
      </c>
    </row>
    <row r="62" spans="1:10" hidden="1" x14ac:dyDescent="0.15">
      <c r="A62" s="73">
        <v>42355</v>
      </c>
      <c r="B62" s="74">
        <v>111</v>
      </c>
      <c r="C62" s="75" t="s">
        <v>2761</v>
      </c>
      <c r="D62" s="75" t="s">
        <v>2762</v>
      </c>
      <c r="E62" s="75" t="s">
        <v>78</v>
      </c>
      <c r="F62" s="75" t="s">
        <v>20</v>
      </c>
      <c r="G62" s="75" t="s">
        <v>259</v>
      </c>
      <c r="H62" s="76"/>
      <c r="I62" s="76">
        <v>5750</v>
      </c>
      <c r="J62" s="76">
        <v>173781.62</v>
      </c>
    </row>
    <row r="63" spans="1:10" hidden="1" x14ac:dyDescent="0.15">
      <c r="A63" s="73">
        <v>42355</v>
      </c>
      <c r="B63" s="74">
        <v>111</v>
      </c>
      <c r="C63" s="75" t="s">
        <v>2763</v>
      </c>
      <c r="D63" s="75" t="s">
        <v>2764</v>
      </c>
      <c r="E63" s="75" t="s">
        <v>2293</v>
      </c>
      <c r="F63" s="75" t="s">
        <v>698</v>
      </c>
      <c r="G63" s="75" t="s">
        <v>1255</v>
      </c>
      <c r="H63" s="76"/>
      <c r="I63" s="76">
        <v>4329.1099999999997</v>
      </c>
      <c r="J63" s="76">
        <v>169452.51</v>
      </c>
    </row>
    <row r="64" spans="1:10" hidden="1" x14ac:dyDescent="0.15">
      <c r="A64" s="73">
        <v>42355</v>
      </c>
      <c r="B64" s="74">
        <v>111</v>
      </c>
      <c r="C64" s="75" t="s">
        <v>2765</v>
      </c>
      <c r="D64" s="75" t="s">
        <v>2766</v>
      </c>
      <c r="E64" s="75" t="s">
        <v>78</v>
      </c>
      <c r="F64" s="75" t="s">
        <v>20</v>
      </c>
      <c r="G64" s="75" t="s">
        <v>259</v>
      </c>
      <c r="H64" s="76"/>
      <c r="I64" s="76">
        <v>540</v>
      </c>
      <c r="J64" s="76">
        <v>168912.51</v>
      </c>
    </row>
    <row r="65" spans="1:10" hidden="1" x14ac:dyDescent="0.15">
      <c r="A65" s="73">
        <v>42355</v>
      </c>
      <c r="B65" s="74">
        <v>111</v>
      </c>
      <c r="C65" s="75" t="s">
        <v>2767</v>
      </c>
      <c r="D65" s="75" t="s">
        <v>2768</v>
      </c>
      <c r="E65" s="75" t="s">
        <v>1198</v>
      </c>
      <c r="F65" s="75" t="s">
        <v>20</v>
      </c>
      <c r="G65" s="75" t="s">
        <v>259</v>
      </c>
      <c r="H65" s="76"/>
      <c r="I65" s="76">
        <v>450</v>
      </c>
      <c r="J65" s="76">
        <v>168462.51</v>
      </c>
    </row>
    <row r="66" spans="1:10" hidden="1" x14ac:dyDescent="0.15">
      <c r="A66" s="73">
        <v>42355</v>
      </c>
      <c r="B66" s="74">
        <v>111</v>
      </c>
      <c r="C66" s="75" t="s">
        <v>2769</v>
      </c>
      <c r="D66" s="75" t="s">
        <v>2770</v>
      </c>
      <c r="E66" s="75" t="s">
        <v>2244</v>
      </c>
      <c r="F66" s="75" t="s">
        <v>20</v>
      </c>
      <c r="G66" s="75" t="s">
        <v>272</v>
      </c>
      <c r="H66" s="76"/>
      <c r="I66" s="76">
        <v>1000</v>
      </c>
      <c r="J66" s="76">
        <v>167462.51</v>
      </c>
    </row>
    <row r="67" spans="1:10" hidden="1" x14ac:dyDescent="0.15">
      <c r="A67" s="73">
        <v>42355</v>
      </c>
      <c r="B67" s="74">
        <v>111</v>
      </c>
      <c r="C67" s="75" t="s">
        <v>2771</v>
      </c>
      <c r="D67" s="75" t="s">
        <v>2772</v>
      </c>
      <c r="E67" s="75" t="s">
        <v>106</v>
      </c>
      <c r="F67" s="75" t="s">
        <v>20</v>
      </c>
      <c r="G67" s="75" t="s">
        <v>496</v>
      </c>
      <c r="H67" s="76"/>
      <c r="I67" s="76">
        <v>239.61</v>
      </c>
      <c r="J67" s="76">
        <v>167222.9</v>
      </c>
    </row>
    <row r="68" spans="1:10" hidden="1" x14ac:dyDescent="0.15">
      <c r="A68" s="73">
        <v>42355</v>
      </c>
      <c r="B68" s="74">
        <v>111</v>
      </c>
      <c r="C68" s="75" t="s">
        <v>2773</v>
      </c>
      <c r="D68" s="75" t="s">
        <v>2774</v>
      </c>
      <c r="E68" s="75" t="s">
        <v>2868</v>
      </c>
      <c r="G68" s="75" t="s">
        <v>259</v>
      </c>
      <c r="H68" s="76"/>
      <c r="I68" s="76">
        <v>689</v>
      </c>
      <c r="J68" s="76">
        <v>165505.70000000001</v>
      </c>
    </row>
    <row r="69" spans="1:10" s="72" customFormat="1" hidden="1" x14ac:dyDescent="0.15">
      <c r="A69" s="73"/>
      <c r="B69" s="74"/>
      <c r="C69" s="75"/>
      <c r="D69" s="75"/>
      <c r="E69" s="75" t="s">
        <v>2869</v>
      </c>
      <c r="G69" s="75" t="s">
        <v>2141</v>
      </c>
      <c r="H69" s="76"/>
      <c r="I69" s="76">
        <v>530</v>
      </c>
      <c r="J69" s="76"/>
    </row>
    <row r="70" spans="1:10" hidden="1" x14ac:dyDescent="0.15">
      <c r="A70" s="73"/>
      <c r="B70" s="74"/>
      <c r="C70" s="75"/>
      <c r="D70" s="75"/>
      <c r="E70" s="75" t="s">
        <v>398</v>
      </c>
      <c r="F70" s="75"/>
      <c r="G70" s="75" t="s">
        <v>272</v>
      </c>
      <c r="H70" s="76"/>
      <c r="I70" s="76">
        <v>498.2</v>
      </c>
      <c r="J70" s="76"/>
    </row>
    <row r="71" spans="1:10" x14ac:dyDescent="0.15">
      <c r="A71" s="73">
        <v>42355</v>
      </c>
      <c r="B71" s="74">
        <v>111</v>
      </c>
      <c r="C71" s="75" t="s">
        <v>2775</v>
      </c>
      <c r="D71" s="75" t="s">
        <v>2776</v>
      </c>
      <c r="E71" s="75" t="s">
        <v>181</v>
      </c>
      <c r="F71" s="75" t="s">
        <v>20</v>
      </c>
      <c r="G71" s="75" t="s">
        <v>2874</v>
      </c>
      <c r="H71" s="76"/>
      <c r="I71" s="76">
        <v>230</v>
      </c>
      <c r="J71" s="76">
        <v>165275.70000000001</v>
      </c>
    </row>
    <row r="72" spans="1:10" hidden="1" x14ac:dyDescent="0.15">
      <c r="A72" s="73">
        <v>42355</v>
      </c>
      <c r="B72" s="74">
        <v>111</v>
      </c>
      <c r="C72" s="75" t="s">
        <v>2777</v>
      </c>
      <c r="D72" s="75" t="s">
        <v>2778</v>
      </c>
      <c r="E72" s="75" t="s">
        <v>45</v>
      </c>
      <c r="F72" s="75" t="s">
        <v>20</v>
      </c>
      <c r="G72" s="75" t="s">
        <v>259</v>
      </c>
      <c r="H72" s="76"/>
      <c r="I72" s="76">
        <v>1000</v>
      </c>
      <c r="J72" s="76">
        <v>164275.70000000001</v>
      </c>
    </row>
    <row r="73" spans="1:10" hidden="1" x14ac:dyDescent="0.15">
      <c r="A73" s="73">
        <v>42355</v>
      </c>
      <c r="B73" s="74">
        <v>111</v>
      </c>
      <c r="C73" s="75" t="s">
        <v>2779</v>
      </c>
      <c r="D73" s="75" t="s">
        <v>2780</v>
      </c>
      <c r="E73" s="75" t="s">
        <v>2781</v>
      </c>
      <c r="F73" s="75" t="s">
        <v>20</v>
      </c>
      <c r="G73" s="75" t="s">
        <v>259</v>
      </c>
      <c r="H73" s="76"/>
      <c r="I73" s="76">
        <v>2000</v>
      </c>
      <c r="J73" s="76">
        <v>162275.70000000001</v>
      </c>
    </row>
    <row r="74" spans="1:10" hidden="1" x14ac:dyDescent="0.15">
      <c r="A74" s="73">
        <v>42355</v>
      </c>
      <c r="B74" s="74">
        <v>111</v>
      </c>
      <c r="C74" s="75" t="s">
        <v>2782</v>
      </c>
      <c r="D74" s="75" t="s">
        <v>2783</v>
      </c>
      <c r="E74" s="75" t="s">
        <v>2784</v>
      </c>
      <c r="F74" s="75" t="s">
        <v>20</v>
      </c>
      <c r="G74" s="75" t="s">
        <v>259</v>
      </c>
      <c r="H74" s="76"/>
      <c r="I74" s="76">
        <v>2000</v>
      </c>
      <c r="J74" s="76">
        <v>160275.70000000001</v>
      </c>
    </row>
    <row r="75" spans="1:10" hidden="1" x14ac:dyDescent="0.15">
      <c r="A75" s="73">
        <v>42355</v>
      </c>
      <c r="B75" s="74">
        <v>111</v>
      </c>
      <c r="C75" s="75" t="s">
        <v>2785</v>
      </c>
      <c r="D75" s="75" t="s">
        <v>2786</v>
      </c>
      <c r="E75" s="75" t="s">
        <v>45</v>
      </c>
      <c r="F75" s="75" t="s">
        <v>20</v>
      </c>
      <c r="G75" s="75" t="s">
        <v>259</v>
      </c>
      <c r="H75" s="76"/>
      <c r="I75" s="76">
        <v>1000</v>
      </c>
      <c r="J75" s="76">
        <v>159275.70000000001</v>
      </c>
    </row>
    <row r="76" spans="1:10" hidden="1" x14ac:dyDescent="0.15">
      <c r="A76" s="73">
        <v>42355</v>
      </c>
      <c r="B76" s="74">
        <v>111</v>
      </c>
      <c r="C76" s="75" t="s">
        <v>2787</v>
      </c>
      <c r="D76" s="75" t="s">
        <v>2788</v>
      </c>
      <c r="E76" s="75" t="s">
        <v>45</v>
      </c>
      <c r="F76" s="75" t="s">
        <v>20</v>
      </c>
      <c r="G76" s="75" t="s">
        <v>259</v>
      </c>
      <c r="H76" s="76"/>
      <c r="I76" s="76">
        <v>1000</v>
      </c>
      <c r="J76" s="76">
        <v>158275.70000000001</v>
      </c>
    </row>
    <row r="77" spans="1:10" hidden="1" x14ac:dyDescent="0.15">
      <c r="A77" s="73">
        <v>42355</v>
      </c>
      <c r="B77" s="74">
        <v>111</v>
      </c>
      <c r="C77" s="75" t="s">
        <v>2789</v>
      </c>
      <c r="D77" s="75" t="s">
        <v>2790</v>
      </c>
      <c r="E77" s="75" t="s">
        <v>2791</v>
      </c>
      <c r="F77" s="75" t="s">
        <v>20</v>
      </c>
      <c r="G77" s="75" t="s">
        <v>259</v>
      </c>
      <c r="H77" s="76"/>
      <c r="I77" s="76">
        <v>3400</v>
      </c>
      <c r="J77" s="76">
        <v>154875.70000000001</v>
      </c>
    </row>
    <row r="78" spans="1:10" hidden="1" x14ac:dyDescent="0.15">
      <c r="A78" s="73">
        <v>42355</v>
      </c>
      <c r="B78" s="74">
        <v>111</v>
      </c>
      <c r="C78" s="75" t="s">
        <v>2792</v>
      </c>
      <c r="D78" s="75" t="s">
        <v>2793</v>
      </c>
      <c r="E78" s="75" t="s">
        <v>45</v>
      </c>
      <c r="F78" s="75" t="s">
        <v>20</v>
      </c>
      <c r="G78" s="75" t="s">
        <v>259</v>
      </c>
      <c r="H78" s="76"/>
      <c r="I78" s="76">
        <v>1000</v>
      </c>
      <c r="J78" s="76">
        <v>153875.70000000001</v>
      </c>
    </row>
    <row r="79" spans="1:10" hidden="1" x14ac:dyDescent="0.15">
      <c r="A79" s="73">
        <v>42355</v>
      </c>
      <c r="B79" s="74">
        <v>111</v>
      </c>
      <c r="C79" s="75" t="s">
        <v>2794</v>
      </c>
      <c r="D79" s="75" t="s">
        <v>2795</v>
      </c>
      <c r="E79" s="75" t="s">
        <v>2405</v>
      </c>
      <c r="F79" s="75" t="s">
        <v>20</v>
      </c>
      <c r="G79" s="75" t="s">
        <v>1446</v>
      </c>
      <c r="H79" s="76"/>
      <c r="I79" s="76">
        <v>3398.82</v>
      </c>
      <c r="J79" s="76">
        <v>150476.88</v>
      </c>
    </row>
    <row r="80" spans="1:10" hidden="1" x14ac:dyDescent="0.15">
      <c r="A80" s="73">
        <v>42355</v>
      </c>
      <c r="B80" s="74">
        <v>111</v>
      </c>
      <c r="C80" s="75" t="s">
        <v>2796</v>
      </c>
      <c r="D80" s="75" t="s">
        <v>2797</v>
      </c>
      <c r="E80" s="75" t="s">
        <v>767</v>
      </c>
      <c r="F80" s="75" t="s">
        <v>20</v>
      </c>
      <c r="G80" s="75" t="s">
        <v>750</v>
      </c>
      <c r="H80" s="76"/>
      <c r="I80" s="76">
        <v>14394.8</v>
      </c>
      <c r="J80" s="76">
        <v>136082.07999999999</v>
      </c>
    </row>
    <row r="81" spans="1:10" hidden="1" x14ac:dyDescent="0.15">
      <c r="A81" s="73">
        <v>42355</v>
      </c>
      <c r="B81" s="74">
        <v>111</v>
      </c>
      <c r="C81" s="75" t="s">
        <v>2798</v>
      </c>
      <c r="D81" s="75" t="s">
        <v>2799</v>
      </c>
      <c r="E81" s="75" t="s">
        <v>670</v>
      </c>
      <c r="F81" s="75" t="s">
        <v>20</v>
      </c>
      <c r="G81" s="75" t="s">
        <v>259</v>
      </c>
      <c r="H81" s="76"/>
      <c r="I81" s="76">
        <v>12217.2</v>
      </c>
      <c r="J81" s="76">
        <v>123864.88</v>
      </c>
    </row>
    <row r="82" spans="1:10" hidden="1" x14ac:dyDescent="0.15">
      <c r="A82" s="73">
        <v>42355</v>
      </c>
      <c r="B82" s="74">
        <v>112</v>
      </c>
      <c r="C82" s="75" t="s">
        <v>2800</v>
      </c>
      <c r="D82" s="75" t="s">
        <v>117</v>
      </c>
      <c r="E82" s="75" t="s">
        <v>2711</v>
      </c>
      <c r="F82" s="75" t="s">
        <v>20</v>
      </c>
      <c r="G82" s="75" t="s">
        <v>2890</v>
      </c>
      <c r="H82" s="76">
        <v>750</v>
      </c>
      <c r="I82" s="76"/>
      <c r="J82" s="76">
        <v>124614.88</v>
      </c>
    </row>
    <row r="83" spans="1:10" hidden="1" x14ac:dyDescent="0.15">
      <c r="A83" s="73">
        <v>42359</v>
      </c>
      <c r="B83" s="74">
        <v>112</v>
      </c>
      <c r="C83" s="75" t="s">
        <v>2801</v>
      </c>
      <c r="D83" s="75" t="s">
        <v>117</v>
      </c>
      <c r="E83" s="75" t="s">
        <v>2306</v>
      </c>
      <c r="F83" s="75" t="s">
        <v>20</v>
      </c>
      <c r="G83" s="75" t="s">
        <v>1255</v>
      </c>
      <c r="H83" s="76"/>
      <c r="I83" s="76">
        <v>-133.19999999999999</v>
      </c>
      <c r="J83" s="76">
        <v>124748.08</v>
      </c>
    </row>
    <row r="84" spans="1:10" hidden="1" x14ac:dyDescent="0.15">
      <c r="A84" s="73">
        <v>42360</v>
      </c>
      <c r="B84" s="74">
        <v>116</v>
      </c>
      <c r="C84" s="75" t="s">
        <v>2802</v>
      </c>
      <c r="D84" s="75" t="s">
        <v>20</v>
      </c>
      <c r="E84" s="75" t="s">
        <v>2803</v>
      </c>
      <c r="F84" s="75" t="s">
        <v>2804</v>
      </c>
      <c r="G84" s="75" t="s">
        <v>2139</v>
      </c>
      <c r="H84" s="76">
        <v>1300</v>
      </c>
      <c r="I84" s="76"/>
      <c r="J84" s="76">
        <v>126048.08</v>
      </c>
    </row>
    <row r="85" spans="1:10" hidden="1" x14ac:dyDescent="0.15">
      <c r="A85" s="73">
        <v>42361</v>
      </c>
      <c r="B85" s="74">
        <v>111</v>
      </c>
      <c r="C85" s="75" t="s">
        <v>2805</v>
      </c>
      <c r="D85" s="75" t="s">
        <v>218</v>
      </c>
      <c r="E85" s="75" t="s">
        <v>670</v>
      </c>
      <c r="F85" s="75" t="s">
        <v>20</v>
      </c>
      <c r="G85" s="75" t="s">
        <v>259</v>
      </c>
      <c r="H85" s="76"/>
      <c r="I85" s="76">
        <v>933.35</v>
      </c>
      <c r="J85" s="76">
        <v>125114.73</v>
      </c>
    </row>
    <row r="86" spans="1:10" hidden="1" x14ac:dyDescent="0.15">
      <c r="A86" s="73">
        <v>42361</v>
      </c>
      <c r="B86" s="74">
        <v>112</v>
      </c>
      <c r="C86" s="75" t="s">
        <v>2806</v>
      </c>
      <c r="D86" s="75" t="s">
        <v>117</v>
      </c>
      <c r="E86" s="75" t="s">
        <v>535</v>
      </c>
      <c r="F86" s="75" t="s">
        <v>20</v>
      </c>
      <c r="G86" s="75" t="s">
        <v>2880</v>
      </c>
      <c r="H86" s="76">
        <v>1641300</v>
      </c>
      <c r="I86" s="76"/>
      <c r="J86" s="76">
        <v>1766414.73</v>
      </c>
    </row>
    <row r="87" spans="1:10" hidden="1" x14ac:dyDescent="0.15">
      <c r="A87" s="73">
        <v>42366</v>
      </c>
      <c r="B87" s="74">
        <v>111</v>
      </c>
      <c r="C87" s="75" t="s">
        <v>2807</v>
      </c>
      <c r="D87" s="75" t="s">
        <v>2808</v>
      </c>
      <c r="E87" s="75" t="s">
        <v>2809</v>
      </c>
      <c r="F87" s="75" t="s">
        <v>20</v>
      </c>
      <c r="G87" s="75" t="s">
        <v>2881</v>
      </c>
      <c r="H87" s="76"/>
      <c r="I87" s="76">
        <v>381259.2</v>
      </c>
      <c r="J87" s="76">
        <v>1385155.53</v>
      </c>
    </row>
    <row r="88" spans="1:10" hidden="1" x14ac:dyDescent="0.15">
      <c r="A88" s="73">
        <v>42366</v>
      </c>
      <c r="B88" s="74">
        <v>111</v>
      </c>
      <c r="C88" s="75" t="s">
        <v>2810</v>
      </c>
      <c r="D88" s="75" t="s">
        <v>2811</v>
      </c>
      <c r="E88" s="75" t="s">
        <v>229</v>
      </c>
      <c r="F88" s="75" t="s">
        <v>20</v>
      </c>
      <c r="G88" s="75" t="s">
        <v>2141</v>
      </c>
      <c r="H88" s="76"/>
      <c r="I88" s="76">
        <v>14190.75</v>
      </c>
      <c r="J88" s="76">
        <v>1370964.78</v>
      </c>
    </row>
    <row r="89" spans="1:10" hidden="1" x14ac:dyDescent="0.15">
      <c r="A89" s="73">
        <v>42366</v>
      </c>
      <c r="B89" s="74">
        <v>111</v>
      </c>
      <c r="C89" s="75" t="s">
        <v>2812</v>
      </c>
      <c r="D89" s="75" t="s">
        <v>2813</v>
      </c>
      <c r="E89" s="75" t="s">
        <v>670</v>
      </c>
      <c r="F89" s="75" t="s">
        <v>20</v>
      </c>
      <c r="G89" s="75" t="s">
        <v>259</v>
      </c>
      <c r="H89" s="76"/>
      <c r="I89" s="76">
        <v>474907</v>
      </c>
      <c r="J89" s="76">
        <v>896057.78</v>
      </c>
    </row>
    <row r="90" spans="1:10" hidden="1" x14ac:dyDescent="0.15">
      <c r="A90" s="73">
        <v>42366</v>
      </c>
      <c r="B90" s="74">
        <v>111</v>
      </c>
      <c r="C90" s="75" t="s">
        <v>2814</v>
      </c>
      <c r="D90" s="75" t="s">
        <v>2815</v>
      </c>
      <c r="E90" s="75" t="s">
        <v>301</v>
      </c>
      <c r="F90" s="75" t="s">
        <v>20</v>
      </c>
      <c r="G90" s="75" t="s">
        <v>259</v>
      </c>
      <c r="H90" s="76"/>
      <c r="I90" s="76">
        <v>11800</v>
      </c>
      <c r="J90" s="76">
        <v>884257.78</v>
      </c>
    </row>
    <row r="91" spans="1:10" hidden="1" x14ac:dyDescent="0.15">
      <c r="A91" s="73">
        <v>42366</v>
      </c>
      <c r="B91" s="74">
        <v>111</v>
      </c>
      <c r="C91" s="75" t="s">
        <v>2816</v>
      </c>
      <c r="D91" s="75" t="s">
        <v>2817</v>
      </c>
      <c r="E91" s="75" t="s">
        <v>350</v>
      </c>
      <c r="F91" s="75" t="s">
        <v>20</v>
      </c>
      <c r="G91" s="75" t="s">
        <v>2879</v>
      </c>
      <c r="H91" s="76"/>
      <c r="I91" s="76">
        <v>27000</v>
      </c>
      <c r="J91" s="76">
        <v>857257.78</v>
      </c>
    </row>
    <row r="92" spans="1:10" hidden="1" x14ac:dyDescent="0.15">
      <c r="A92" s="73">
        <v>42366</v>
      </c>
      <c r="B92" s="74">
        <v>111</v>
      </c>
      <c r="C92" s="75" t="s">
        <v>2818</v>
      </c>
      <c r="D92" s="75" t="s">
        <v>2819</v>
      </c>
      <c r="E92" s="75" t="s">
        <v>808</v>
      </c>
      <c r="F92" s="75" t="s">
        <v>20</v>
      </c>
      <c r="G92" s="75" t="s">
        <v>1058</v>
      </c>
      <c r="H92" s="76"/>
      <c r="I92" s="76">
        <v>7290</v>
      </c>
      <c r="J92" s="76">
        <v>849967.78</v>
      </c>
    </row>
    <row r="93" spans="1:10" hidden="1" x14ac:dyDescent="0.15">
      <c r="A93" s="73">
        <v>42366</v>
      </c>
      <c r="B93" s="74">
        <v>111</v>
      </c>
      <c r="C93" s="75" t="s">
        <v>2820</v>
      </c>
      <c r="D93" s="75" t="s">
        <v>2821</v>
      </c>
      <c r="E93" s="75" t="s">
        <v>81</v>
      </c>
      <c r="F93" s="75" t="s">
        <v>20</v>
      </c>
      <c r="G93" s="75" t="s">
        <v>261</v>
      </c>
      <c r="H93" s="76"/>
      <c r="I93" s="76">
        <v>10375.280000000001</v>
      </c>
      <c r="J93" s="76">
        <v>839592.5</v>
      </c>
    </row>
    <row r="94" spans="1:10" hidden="1" x14ac:dyDescent="0.15">
      <c r="A94" s="73">
        <v>42366</v>
      </c>
      <c r="B94" s="74">
        <v>111</v>
      </c>
      <c r="C94" s="75" t="s">
        <v>2822</v>
      </c>
      <c r="D94" s="75" t="s">
        <v>2823</v>
      </c>
      <c r="E94" s="75" t="s">
        <v>36</v>
      </c>
      <c r="G94" s="75" t="s">
        <v>256</v>
      </c>
      <c r="H94" s="76"/>
      <c r="I94" s="76">
        <v>13450</v>
      </c>
      <c r="J94" s="76">
        <v>810437.5</v>
      </c>
    </row>
    <row r="95" spans="1:10" hidden="1" x14ac:dyDescent="0.15">
      <c r="A95" s="73"/>
      <c r="B95" s="74"/>
      <c r="C95" s="75"/>
      <c r="D95" s="75"/>
      <c r="E95" s="75" t="s">
        <v>398</v>
      </c>
      <c r="F95" s="75"/>
      <c r="G95" s="75" t="s">
        <v>272</v>
      </c>
      <c r="H95" s="76"/>
      <c r="I95" s="76">
        <v>15705</v>
      </c>
      <c r="J95" s="76"/>
    </row>
    <row r="96" spans="1:10" hidden="1" x14ac:dyDescent="0.15">
      <c r="A96" s="73">
        <v>42366</v>
      </c>
      <c r="B96" s="74">
        <v>111</v>
      </c>
      <c r="C96" s="75" t="s">
        <v>2824</v>
      </c>
      <c r="D96" s="75" t="s">
        <v>2825</v>
      </c>
      <c r="E96" s="75" t="s">
        <v>549</v>
      </c>
      <c r="F96" s="75" t="s">
        <v>20</v>
      </c>
      <c r="G96" s="75" t="s">
        <v>2882</v>
      </c>
      <c r="H96" s="76"/>
      <c r="I96" s="76">
        <v>21200</v>
      </c>
      <c r="J96" s="76">
        <v>789237.5</v>
      </c>
    </row>
    <row r="97" spans="1:10" hidden="1" x14ac:dyDescent="0.15">
      <c r="A97" s="73">
        <v>42366</v>
      </c>
      <c r="B97" s="74">
        <v>111</v>
      </c>
      <c r="C97" s="75" t="s">
        <v>2826</v>
      </c>
      <c r="D97" s="75" t="s">
        <v>2827</v>
      </c>
      <c r="E97" s="75" t="s">
        <v>2828</v>
      </c>
      <c r="F97" s="75" t="s">
        <v>20</v>
      </c>
      <c r="G97" s="75" t="s">
        <v>2342</v>
      </c>
      <c r="H97" s="76"/>
      <c r="I97" s="76">
        <v>39856</v>
      </c>
      <c r="J97" s="76">
        <v>749381.5</v>
      </c>
    </row>
    <row r="98" spans="1:10" hidden="1" x14ac:dyDescent="0.15">
      <c r="A98" s="73">
        <v>42366</v>
      </c>
      <c r="B98" s="74">
        <v>111</v>
      </c>
      <c r="C98" s="75" t="s">
        <v>2829</v>
      </c>
      <c r="D98" s="75" t="s">
        <v>218</v>
      </c>
      <c r="E98" s="75" t="s">
        <v>1833</v>
      </c>
      <c r="F98" s="75" t="s">
        <v>20</v>
      </c>
      <c r="G98" s="75" t="s">
        <v>2883</v>
      </c>
      <c r="H98" s="76"/>
      <c r="I98" s="76">
        <v>39032.32</v>
      </c>
      <c r="J98" s="76">
        <v>710349.18</v>
      </c>
    </row>
    <row r="99" spans="1:10" hidden="1" x14ac:dyDescent="0.15">
      <c r="A99" s="73">
        <v>42366</v>
      </c>
      <c r="B99" s="74">
        <v>111</v>
      </c>
      <c r="C99" s="75" t="s">
        <v>2830</v>
      </c>
      <c r="D99" s="75" t="s">
        <v>2831</v>
      </c>
      <c r="E99" s="75" t="s">
        <v>1698</v>
      </c>
      <c r="F99" s="75" t="s">
        <v>20</v>
      </c>
      <c r="G99" s="75" t="s">
        <v>2884</v>
      </c>
      <c r="H99" s="76"/>
      <c r="I99" s="76">
        <v>477</v>
      </c>
      <c r="J99" s="76">
        <v>709872.18</v>
      </c>
    </row>
    <row r="100" spans="1:10" hidden="1" x14ac:dyDescent="0.15">
      <c r="A100" s="73">
        <v>42366</v>
      </c>
      <c r="B100" s="74">
        <v>111</v>
      </c>
      <c r="C100" s="75" t="s">
        <v>2832</v>
      </c>
      <c r="D100" s="75" t="s">
        <v>2833</v>
      </c>
      <c r="E100" s="75" t="s">
        <v>2834</v>
      </c>
      <c r="F100" s="75" t="s">
        <v>20</v>
      </c>
      <c r="G100" s="75" t="s">
        <v>2885</v>
      </c>
      <c r="H100" s="76"/>
      <c r="I100" s="76">
        <v>1128.55</v>
      </c>
      <c r="J100" s="76">
        <v>708743.63</v>
      </c>
    </row>
    <row r="101" spans="1:10" hidden="1" x14ac:dyDescent="0.15">
      <c r="A101" s="73">
        <v>42366</v>
      </c>
      <c r="B101" s="74">
        <v>111</v>
      </c>
      <c r="C101" s="75" t="s">
        <v>2835</v>
      </c>
      <c r="D101" s="75" t="s">
        <v>2836</v>
      </c>
      <c r="E101" s="75" t="s">
        <v>45</v>
      </c>
      <c r="F101" s="75" t="s">
        <v>20</v>
      </c>
      <c r="G101" s="75" t="s">
        <v>259</v>
      </c>
      <c r="H101" s="76"/>
      <c r="I101" s="76">
        <v>2968</v>
      </c>
      <c r="J101" s="76">
        <v>705775.63</v>
      </c>
    </row>
    <row r="102" spans="1:10" hidden="1" x14ac:dyDescent="0.15">
      <c r="A102" s="73">
        <v>42366</v>
      </c>
      <c r="B102" s="74">
        <v>111</v>
      </c>
      <c r="C102" s="75" t="s">
        <v>2837</v>
      </c>
      <c r="D102" s="75" t="s">
        <v>2838</v>
      </c>
      <c r="E102" s="75" t="s">
        <v>398</v>
      </c>
      <c r="F102" s="75" t="s">
        <v>20</v>
      </c>
      <c r="G102" s="75" t="s">
        <v>272</v>
      </c>
      <c r="H102" s="76"/>
      <c r="I102" s="76">
        <v>1086.8</v>
      </c>
      <c r="J102" s="76">
        <v>704688.83</v>
      </c>
    </row>
    <row r="103" spans="1:10" hidden="1" x14ac:dyDescent="0.15">
      <c r="A103" s="73">
        <v>42366</v>
      </c>
      <c r="B103" s="74">
        <v>111</v>
      </c>
      <c r="C103" s="75" t="s">
        <v>2839</v>
      </c>
      <c r="D103" s="75" t="s">
        <v>2840</v>
      </c>
      <c r="E103" s="75" t="s">
        <v>210</v>
      </c>
      <c r="F103" s="75" t="s">
        <v>20</v>
      </c>
      <c r="G103" s="75" t="s">
        <v>274</v>
      </c>
      <c r="H103" s="76"/>
      <c r="I103" s="76">
        <v>100.75</v>
      </c>
      <c r="J103" s="76">
        <v>704588.08</v>
      </c>
    </row>
    <row r="104" spans="1:10" hidden="1" x14ac:dyDescent="0.15">
      <c r="A104" s="73">
        <v>42367</v>
      </c>
      <c r="B104" s="74">
        <v>112</v>
      </c>
      <c r="C104" s="75" t="s">
        <v>2841</v>
      </c>
      <c r="D104" s="75" t="s">
        <v>117</v>
      </c>
      <c r="E104" s="75" t="s">
        <v>2711</v>
      </c>
      <c r="F104" s="75" t="s">
        <v>20</v>
      </c>
      <c r="G104" s="75" t="s">
        <v>2890</v>
      </c>
      <c r="H104" s="76">
        <v>2000</v>
      </c>
      <c r="I104" s="76"/>
      <c r="J104" s="76">
        <v>706588.08</v>
      </c>
    </row>
    <row r="105" spans="1:10" hidden="1" x14ac:dyDescent="0.15">
      <c r="A105" s="73">
        <v>42368</v>
      </c>
      <c r="B105" s="74">
        <v>115</v>
      </c>
      <c r="C105" s="75" t="s">
        <v>2842</v>
      </c>
      <c r="D105" s="75" t="s">
        <v>22</v>
      </c>
      <c r="E105" s="75" t="s">
        <v>2843</v>
      </c>
      <c r="F105" s="75" t="s">
        <v>20</v>
      </c>
      <c r="G105" s="75" t="s">
        <v>1668</v>
      </c>
      <c r="H105" s="76"/>
      <c r="I105" s="76">
        <v>61934.080000000002</v>
      </c>
      <c r="J105" s="76">
        <v>644654</v>
      </c>
    </row>
    <row r="106" spans="1:10" hidden="1" x14ac:dyDescent="0.15">
      <c r="A106" s="73">
        <v>42368</v>
      </c>
      <c r="B106" s="74">
        <v>116</v>
      </c>
      <c r="C106" s="75" t="s">
        <v>2844</v>
      </c>
      <c r="D106" s="75" t="s">
        <v>20</v>
      </c>
      <c r="E106" s="75" t="s">
        <v>2845</v>
      </c>
      <c r="F106" s="75" t="s">
        <v>20</v>
      </c>
      <c r="G106" s="75" t="s">
        <v>1065</v>
      </c>
      <c r="H106" s="76"/>
      <c r="I106" s="76">
        <v>350000</v>
      </c>
      <c r="J106" s="76">
        <v>294654</v>
      </c>
    </row>
    <row r="107" spans="1:10" hidden="1" x14ac:dyDescent="0.15">
      <c r="A107" s="73">
        <v>42369</v>
      </c>
      <c r="B107" s="74">
        <v>111</v>
      </c>
      <c r="C107" s="75" t="s">
        <v>2846</v>
      </c>
      <c r="D107" s="75" t="s">
        <v>2847</v>
      </c>
      <c r="E107" s="75" t="s">
        <v>81</v>
      </c>
      <c r="F107" s="75" t="s">
        <v>20</v>
      </c>
      <c r="G107" s="75" t="s">
        <v>261</v>
      </c>
      <c r="H107" s="76"/>
      <c r="I107" s="76">
        <v>850</v>
      </c>
      <c r="J107" s="76">
        <v>293804</v>
      </c>
    </row>
    <row r="108" spans="1:10" hidden="1" x14ac:dyDescent="0.15">
      <c r="A108" s="73">
        <v>42369</v>
      </c>
      <c r="B108" s="74">
        <v>111</v>
      </c>
      <c r="C108" s="75" t="s">
        <v>2848</v>
      </c>
      <c r="D108" s="75" t="s">
        <v>2849</v>
      </c>
      <c r="E108" s="75" t="s">
        <v>124</v>
      </c>
      <c r="F108" s="75" t="s">
        <v>20</v>
      </c>
      <c r="G108" s="75" t="s">
        <v>267</v>
      </c>
      <c r="H108" s="76"/>
      <c r="I108" s="76">
        <v>5000</v>
      </c>
      <c r="J108" s="76">
        <v>288804</v>
      </c>
    </row>
    <row r="109" spans="1:10" hidden="1" x14ac:dyDescent="0.15">
      <c r="A109" s="73">
        <v>42369</v>
      </c>
      <c r="B109" s="74">
        <v>111</v>
      </c>
      <c r="C109" s="75" t="s">
        <v>2850</v>
      </c>
      <c r="D109" s="75" t="s">
        <v>2851</v>
      </c>
      <c r="E109" s="75" t="s">
        <v>29</v>
      </c>
      <c r="G109" s="75" t="s">
        <v>487</v>
      </c>
      <c r="H109" s="76"/>
      <c r="I109" s="76">
        <v>5000</v>
      </c>
      <c r="J109" s="76">
        <v>282868</v>
      </c>
    </row>
    <row r="110" spans="1:10" hidden="1" x14ac:dyDescent="0.15">
      <c r="A110" s="73"/>
      <c r="B110" s="74"/>
      <c r="C110" s="75"/>
      <c r="D110" s="75"/>
      <c r="E110" s="75" t="s">
        <v>2405</v>
      </c>
      <c r="F110" s="75"/>
      <c r="G110" s="75" t="s">
        <v>730</v>
      </c>
      <c r="H110" s="76"/>
      <c r="I110" s="76">
        <v>936</v>
      </c>
      <c r="J110" s="76"/>
    </row>
    <row r="111" spans="1:10" hidden="1" x14ac:dyDescent="0.15">
      <c r="A111" s="73">
        <v>42369</v>
      </c>
      <c r="B111" s="74">
        <v>111</v>
      </c>
      <c r="C111" s="75" t="s">
        <v>2852</v>
      </c>
      <c r="D111" s="75" t="s">
        <v>2853</v>
      </c>
      <c r="E111" s="75" t="s">
        <v>210</v>
      </c>
      <c r="F111" s="75" t="s">
        <v>20</v>
      </c>
      <c r="G111" s="75" t="s">
        <v>274</v>
      </c>
      <c r="H111" s="76"/>
      <c r="I111" s="76">
        <v>507.15</v>
      </c>
      <c r="J111" s="76">
        <v>282360.84999999998</v>
      </c>
    </row>
    <row r="112" spans="1:10" hidden="1" x14ac:dyDescent="0.15">
      <c r="A112" s="73">
        <v>42369</v>
      </c>
      <c r="B112" s="74">
        <v>115</v>
      </c>
      <c r="C112" s="75" t="s">
        <v>2854</v>
      </c>
      <c r="D112" s="75" t="s">
        <v>22</v>
      </c>
      <c r="E112" s="75" t="s">
        <v>2843</v>
      </c>
      <c r="F112" s="75" t="s">
        <v>20</v>
      </c>
      <c r="G112" s="75" t="s">
        <v>282</v>
      </c>
      <c r="H112" s="76"/>
      <c r="I112" s="76">
        <v>69333.950000000012</v>
      </c>
      <c r="J112" s="76">
        <v>206514.45</v>
      </c>
    </row>
    <row r="113" spans="1:10" s="72" customFormat="1" hidden="1" x14ac:dyDescent="0.15">
      <c r="A113" s="73"/>
      <c r="B113" s="74"/>
      <c r="C113" s="75"/>
      <c r="D113" s="75"/>
      <c r="E113" s="75" t="s">
        <v>279</v>
      </c>
      <c r="F113" s="75"/>
      <c r="G113" s="75" t="s">
        <v>509</v>
      </c>
      <c r="H113" s="76"/>
      <c r="I113" s="76">
        <v>900</v>
      </c>
      <c r="J113" s="76"/>
    </row>
    <row r="114" spans="1:10" s="72" customFormat="1" hidden="1" x14ac:dyDescent="0.15">
      <c r="A114" s="73"/>
      <c r="B114" s="74"/>
      <c r="C114" s="75"/>
      <c r="D114" s="75"/>
      <c r="E114" s="75" t="s">
        <v>2887</v>
      </c>
      <c r="F114" s="75"/>
      <c r="G114" s="75" t="s">
        <v>2888</v>
      </c>
      <c r="H114" s="76"/>
      <c r="I114" s="76">
        <v>209</v>
      </c>
      <c r="J114" s="76"/>
    </row>
    <row r="115" spans="1:10" s="72" customFormat="1" hidden="1" x14ac:dyDescent="0.15">
      <c r="A115" s="73"/>
      <c r="B115" s="74"/>
      <c r="C115" s="75"/>
      <c r="D115" s="75"/>
      <c r="E115" s="75" t="s">
        <v>280</v>
      </c>
      <c r="F115" s="75"/>
      <c r="G115" s="75" t="s">
        <v>511</v>
      </c>
      <c r="H115" s="76"/>
      <c r="I115" s="76">
        <v>578.91</v>
      </c>
      <c r="J115" s="76"/>
    </row>
    <row r="116" spans="1:10" s="72" customFormat="1" hidden="1" x14ac:dyDescent="0.15">
      <c r="A116" s="73"/>
      <c r="B116" s="74"/>
      <c r="C116" s="75"/>
      <c r="D116" s="75"/>
      <c r="E116" s="75" t="s">
        <v>19</v>
      </c>
      <c r="F116" s="75"/>
      <c r="G116" s="75" t="s">
        <v>2889</v>
      </c>
      <c r="H116" s="76"/>
      <c r="I116" s="76">
        <v>1287.9299999999998</v>
      </c>
      <c r="J116" s="76"/>
    </row>
    <row r="117" spans="1:10" s="72" customFormat="1" hidden="1" x14ac:dyDescent="0.15">
      <c r="A117" s="73"/>
      <c r="B117" s="74"/>
      <c r="C117" s="75"/>
      <c r="D117" s="75"/>
      <c r="E117" s="75" t="s">
        <v>274</v>
      </c>
      <c r="F117" s="75"/>
      <c r="G117" s="75" t="s">
        <v>2886</v>
      </c>
      <c r="H117" s="76"/>
      <c r="I117" s="76">
        <v>200</v>
      </c>
      <c r="J117" s="76"/>
    </row>
    <row r="118" spans="1:10" s="72" customFormat="1" hidden="1" x14ac:dyDescent="0.15">
      <c r="A118" s="73"/>
      <c r="B118" s="74"/>
      <c r="C118" s="75"/>
      <c r="D118" s="75"/>
      <c r="E118" s="75" t="s">
        <v>106</v>
      </c>
      <c r="F118" s="75"/>
      <c r="G118" s="75" t="s">
        <v>496</v>
      </c>
      <c r="H118" s="76"/>
      <c r="I118" s="76">
        <v>91.99</v>
      </c>
      <c r="J118" s="76"/>
    </row>
    <row r="119" spans="1:10" s="72" customFormat="1" hidden="1" x14ac:dyDescent="0.15">
      <c r="A119" s="73"/>
      <c r="B119" s="74"/>
      <c r="C119" s="75"/>
      <c r="D119" s="75"/>
      <c r="E119" s="75" t="s">
        <v>81</v>
      </c>
      <c r="F119" s="75"/>
      <c r="G119" s="75" t="s">
        <v>261</v>
      </c>
      <c r="H119" s="76"/>
      <c r="I119" s="76">
        <v>544.9</v>
      </c>
      <c r="J119" s="76"/>
    </row>
    <row r="120" spans="1:10" s="72" customFormat="1" hidden="1" x14ac:dyDescent="0.15">
      <c r="A120" s="73"/>
      <c r="B120" s="74"/>
      <c r="C120" s="75"/>
      <c r="D120" s="75"/>
      <c r="E120" s="75" t="s">
        <v>1258</v>
      </c>
      <c r="F120" s="75"/>
      <c r="G120" s="75" t="s">
        <v>1258</v>
      </c>
      <c r="H120" s="76"/>
      <c r="I120" s="76">
        <v>120</v>
      </c>
      <c r="J120" s="76"/>
    </row>
    <row r="121" spans="1:10" s="72" customFormat="1" hidden="1" x14ac:dyDescent="0.15">
      <c r="A121" s="73"/>
      <c r="B121" s="74"/>
      <c r="C121" s="75"/>
      <c r="D121" s="75"/>
      <c r="E121" s="75" t="s">
        <v>767</v>
      </c>
      <c r="F121" s="75"/>
      <c r="G121" s="75" t="s">
        <v>750</v>
      </c>
      <c r="H121" s="76"/>
      <c r="I121" s="76">
        <v>1685.57</v>
      </c>
      <c r="J121" s="76"/>
    </row>
    <row r="122" spans="1:10" s="72" customFormat="1" hidden="1" x14ac:dyDescent="0.15">
      <c r="A122" s="73"/>
      <c r="B122" s="74"/>
      <c r="C122" s="75"/>
      <c r="D122" s="75"/>
      <c r="E122" s="75" t="s">
        <v>259</v>
      </c>
      <c r="F122" s="75"/>
      <c r="G122" s="75" t="s">
        <v>259</v>
      </c>
      <c r="H122" s="76"/>
      <c r="I122" s="76">
        <v>861.15000000000009</v>
      </c>
      <c r="J122" s="76"/>
    </row>
    <row r="123" spans="1:10" s="72" customFormat="1" hidden="1" x14ac:dyDescent="0.15">
      <c r="A123" s="73"/>
      <c r="B123" s="74"/>
      <c r="C123" s="75"/>
      <c r="D123" s="75"/>
      <c r="E123" s="75" t="s">
        <v>283</v>
      </c>
      <c r="F123" s="75"/>
      <c r="G123" s="75" t="s">
        <v>277</v>
      </c>
      <c r="H123" s="76"/>
      <c r="I123" s="76">
        <v>33</v>
      </c>
      <c r="J123" s="76"/>
    </row>
    <row r="124" spans="1:10" hidden="1" x14ac:dyDescent="0.15">
      <c r="A124" s="73">
        <v>42369</v>
      </c>
      <c r="B124" s="74">
        <v>115</v>
      </c>
      <c r="C124" s="75" t="s">
        <v>2855</v>
      </c>
      <c r="D124" s="75" t="s">
        <v>2856</v>
      </c>
      <c r="E124" s="75" t="s">
        <v>2857</v>
      </c>
      <c r="F124" s="75" t="s">
        <v>20</v>
      </c>
      <c r="G124" s="75" t="s">
        <v>284</v>
      </c>
      <c r="H124" s="76"/>
      <c r="I124" s="76">
        <v>18370</v>
      </c>
      <c r="J124" s="76">
        <v>188144.45</v>
      </c>
    </row>
    <row r="125" spans="1:10" hidden="1" x14ac:dyDescent="0.15">
      <c r="A125" s="73">
        <v>42369</v>
      </c>
      <c r="B125" s="74">
        <v>115</v>
      </c>
      <c r="C125" s="75" t="s">
        <v>2858</v>
      </c>
      <c r="D125" s="75" t="s">
        <v>2859</v>
      </c>
      <c r="E125" s="75" t="s">
        <v>2860</v>
      </c>
      <c r="F125" s="75" t="s">
        <v>20</v>
      </c>
      <c r="G125" s="75" t="s">
        <v>285</v>
      </c>
      <c r="H125" s="76"/>
      <c r="I125" s="76">
        <v>1154.8</v>
      </c>
      <c r="J125" s="76">
        <v>186989.65</v>
      </c>
    </row>
    <row r="126" spans="1:10" hidden="1" x14ac:dyDescent="0.15">
      <c r="A126" s="73">
        <v>42369</v>
      </c>
      <c r="B126" s="74">
        <v>115</v>
      </c>
      <c r="C126" s="75" t="s">
        <v>2861</v>
      </c>
      <c r="D126" s="75" t="s">
        <v>2862</v>
      </c>
      <c r="E126" s="75" t="s">
        <v>2863</v>
      </c>
      <c r="F126" s="75" t="s">
        <v>20</v>
      </c>
      <c r="G126" s="75" t="s">
        <v>286</v>
      </c>
      <c r="H126" s="76"/>
      <c r="I126" s="76">
        <v>12381.05</v>
      </c>
      <c r="J126" s="76">
        <v>174608.6</v>
      </c>
    </row>
    <row r="127" spans="1:10" s="71" customFormat="1" hidden="1" x14ac:dyDescent="0.15">
      <c r="A127" s="25">
        <v>42369</v>
      </c>
      <c r="B127" s="26">
        <v>116</v>
      </c>
      <c r="C127" s="27" t="s">
        <v>2864</v>
      </c>
      <c r="D127" s="27" t="s">
        <v>20</v>
      </c>
      <c r="E127" s="27" t="s">
        <v>2865</v>
      </c>
      <c r="F127" s="27" t="s">
        <v>20</v>
      </c>
      <c r="G127" s="27" t="s">
        <v>277</v>
      </c>
      <c r="H127" s="28"/>
      <c r="I127" s="28">
        <v>14.3</v>
      </c>
      <c r="J127" s="28">
        <v>174594.3</v>
      </c>
    </row>
    <row r="128" spans="1:10" s="71" customFormat="1" hidden="1" x14ac:dyDescent="0.15">
      <c r="A128" s="25">
        <v>42369</v>
      </c>
      <c r="B128" s="26">
        <v>116</v>
      </c>
      <c r="C128" s="27" t="s">
        <v>2866</v>
      </c>
      <c r="D128" s="27" t="s">
        <v>20</v>
      </c>
      <c r="E128" s="27" t="s">
        <v>2867</v>
      </c>
      <c r="F128" s="27" t="s">
        <v>20</v>
      </c>
      <c r="G128" s="27" t="s">
        <v>277</v>
      </c>
      <c r="H128" s="28"/>
      <c r="I128" s="28">
        <v>4.7</v>
      </c>
      <c r="J128" s="28">
        <v>174589.6</v>
      </c>
    </row>
    <row r="129" spans="1:10" s="71" customFormat="1" hidden="1" x14ac:dyDescent="0.15">
      <c r="A129" s="25"/>
      <c r="B129" s="26"/>
      <c r="C129" s="27"/>
      <c r="D129" s="27"/>
      <c r="E129" s="27"/>
      <c r="G129" s="27"/>
      <c r="H129" s="28"/>
      <c r="I129" s="28"/>
      <c r="J129" s="28"/>
    </row>
    <row r="130" spans="1:10" s="71" customFormat="1" x14ac:dyDescent="0.15">
      <c r="H130" s="29">
        <f>SUBTOTAL(9,H6:H129)</f>
        <v>0</v>
      </c>
      <c r="I130" s="29">
        <f>SUBTOTAL(9,I6:I129)</f>
        <v>986.7</v>
      </c>
    </row>
    <row r="131" spans="1:10" s="71" customFormat="1" x14ac:dyDescent="0.15">
      <c r="I131" s="29"/>
    </row>
    <row r="132" spans="1:10" s="71" customFormat="1" x14ac:dyDescent="0.15">
      <c r="I132" s="29"/>
    </row>
    <row r="133" spans="1:10" s="71" customFormat="1" x14ac:dyDescent="0.15">
      <c r="I133" s="29">
        <v>1788553.63</v>
      </c>
    </row>
    <row r="136" spans="1:10" x14ac:dyDescent="0.15">
      <c r="I136" s="12">
        <f>I130-I133</f>
        <v>-1787566.93</v>
      </c>
    </row>
  </sheetData>
  <autoFilter ref="A4:J129">
    <filterColumn colId="6">
      <filters>
        <filter val="creditors"/>
      </filters>
    </filterColumn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25"/>
  <sheetViews>
    <sheetView topLeftCell="B1" workbookViewId="0">
      <selection activeCell="E4" sqref="E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25" bestFit="1" customWidth="1"/>
    <col min="6" max="6" width="36.75" bestFit="1" customWidth="1"/>
    <col min="7" max="7" width="10.5" customWidth="1"/>
    <col min="8" max="10" width="12.625" customWidth="1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0.100000000000001" customHeight="1" x14ac:dyDescent="0.15">
      <c r="A2" s="78" t="s">
        <v>288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905296.79</v>
      </c>
    </row>
    <row r="6" spans="1:10" x14ac:dyDescent="0.15">
      <c r="A6" s="2">
        <v>42036</v>
      </c>
      <c r="B6" s="3">
        <v>131</v>
      </c>
      <c r="C6" s="4" t="s">
        <v>289</v>
      </c>
      <c r="D6" s="4" t="s">
        <v>228</v>
      </c>
      <c r="E6" s="4" t="s">
        <v>15</v>
      </c>
      <c r="F6" s="4" t="s">
        <v>16</v>
      </c>
      <c r="G6" s="4" t="s">
        <v>483</v>
      </c>
      <c r="H6" s="5"/>
      <c r="I6" s="23">
        <v>10064</v>
      </c>
      <c r="J6" s="5">
        <v>895232.79</v>
      </c>
    </row>
    <row r="7" spans="1:10" x14ac:dyDescent="0.15">
      <c r="A7" s="2">
        <v>42036</v>
      </c>
      <c r="B7" s="3">
        <v>131</v>
      </c>
      <c r="C7" s="4" t="s">
        <v>290</v>
      </c>
      <c r="D7" s="4" t="s">
        <v>291</v>
      </c>
      <c r="E7" s="4" t="s">
        <v>19</v>
      </c>
      <c r="F7" s="4" t="s">
        <v>20</v>
      </c>
      <c r="G7" s="4" t="s">
        <v>253</v>
      </c>
      <c r="H7" s="5"/>
      <c r="I7" s="23">
        <v>170</v>
      </c>
      <c r="J7" s="5">
        <v>895062.79</v>
      </c>
    </row>
    <row r="8" spans="1:10" x14ac:dyDescent="0.15">
      <c r="A8" s="2">
        <v>42041</v>
      </c>
      <c r="B8" s="3">
        <v>136</v>
      </c>
      <c r="C8" s="4" t="s">
        <v>292</v>
      </c>
      <c r="D8" s="4" t="s">
        <v>20</v>
      </c>
      <c r="E8" s="4" t="s">
        <v>293</v>
      </c>
      <c r="F8" s="4" t="s">
        <v>294</v>
      </c>
      <c r="G8" s="4" t="s">
        <v>484</v>
      </c>
      <c r="H8" s="5"/>
      <c r="I8" s="23">
        <v>500000</v>
      </c>
      <c r="J8" s="5">
        <v>395062.79</v>
      </c>
    </row>
    <row r="9" spans="1:10" x14ac:dyDescent="0.15">
      <c r="A9" s="2"/>
      <c r="B9" s="3"/>
      <c r="C9" s="4"/>
      <c r="D9" s="4"/>
      <c r="E9" s="4" t="s">
        <v>522</v>
      </c>
      <c r="F9" s="4"/>
      <c r="G9" s="4" t="s">
        <v>259</v>
      </c>
      <c r="H9" s="5"/>
      <c r="I9" s="5">
        <v>-175</v>
      </c>
      <c r="J9" s="5"/>
    </row>
    <row r="10" spans="1:10" x14ac:dyDescent="0.15">
      <c r="A10" s="2">
        <v>42041</v>
      </c>
      <c r="B10" s="3">
        <v>136</v>
      </c>
      <c r="C10" s="4" t="s">
        <v>295</v>
      </c>
      <c r="D10" s="4" t="s">
        <v>20</v>
      </c>
      <c r="E10" s="4" t="s">
        <v>25</v>
      </c>
      <c r="F10" s="4" t="s">
        <v>20</v>
      </c>
      <c r="G10" s="4" t="s">
        <v>255</v>
      </c>
      <c r="H10" s="5">
        <v>1200</v>
      </c>
      <c r="I10" s="5"/>
      <c r="J10" s="5">
        <v>396262.79</v>
      </c>
    </row>
    <row r="11" spans="1:10" x14ac:dyDescent="0.15">
      <c r="A11" s="2">
        <v>42046</v>
      </c>
      <c r="B11" s="3">
        <v>131</v>
      </c>
      <c r="C11" s="4" t="s">
        <v>296</v>
      </c>
      <c r="D11" s="4" t="s">
        <v>297</v>
      </c>
      <c r="E11" s="4" t="s">
        <v>210</v>
      </c>
      <c r="F11" s="4" t="s">
        <v>20</v>
      </c>
      <c r="G11" s="4" t="s">
        <v>485</v>
      </c>
      <c r="H11" s="5"/>
      <c r="I11" s="23">
        <v>136.65</v>
      </c>
      <c r="J11" s="5">
        <v>396126.14</v>
      </c>
    </row>
    <row r="12" spans="1:10" x14ac:dyDescent="0.15">
      <c r="A12" s="2">
        <v>42046</v>
      </c>
      <c r="B12" s="3">
        <v>131</v>
      </c>
      <c r="C12" s="4" t="s">
        <v>298</v>
      </c>
      <c r="D12" s="4" t="s">
        <v>221</v>
      </c>
      <c r="E12" s="4" t="s">
        <v>133</v>
      </c>
      <c r="F12" s="4" t="s">
        <v>20</v>
      </c>
      <c r="G12" s="4" t="s">
        <v>268</v>
      </c>
      <c r="H12" s="5"/>
      <c r="I12" s="23">
        <v>1848</v>
      </c>
      <c r="J12" s="5">
        <v>394278.14</v>
      </c>
    </row>
    <row r="13" spans="1:10" x14ac:dyDescent="0.15">
      <c r="A13" s="2">
        <v>42046</v>
      </c>
      <c r="B13" s="3">
        <v>131</v>
      </c>
      <c r="C13" s="4" t="s">
        <v>299</v>
      </c>
      <c r="D13" s="4" t="s">
        <v>224</v>
      </c>
      <c r="E13" s="4" t="s">
        <v>45</v>
      </c>
      <c r="F13" s="4" t="s">
        <v>20</v>
      </c>
      <c r="G13" s="4" t="s">
        <v>259</v>
      </c>
      <c r="H13" s="5"/>
      <c r="I13" s="23">
        <v>4300</v>
      </c>
      <c r="J13" s="5">
        <v>389978.14</v>
      </c>
    </row>
    <row r="14" spans="1:10" x14ac:dyDescent="0.15">
      <c r="A14" s="2">
        <v>42046</v>
      </c>
      <c r="B14" s="3">
        <v>131</v>
      </c>
      <c r="C14" s="4" t="s">
        <v>300</v>
      </c>
      <c r="D14" s="4" t="s">
        <v>226</v>
      </c>
      <c r="E14" s="4" t="s">
        <v>301</v>
      </c>
      <c r="F14" s="4" t="s">
        <v>20</v>
      </c>
      <c r="G14" s="4" t="s">
        <v>259</v>
      </c>
      <c r="H14" s="5"/>
      <c r="I14" s="23">
        <v>400</v>
      </c>
      <c r="J14" s="5">
        <v>389578.14</v>
      </c>
    </row>
    <row r="15" spans="1:10" x14ac:dyDescent="0.15">
      <c r="A15" s="2">
        <v>42046</v>
      </c>
      <c r="B15" s="3">
        <v>131</v>
      </c>
      <c r="C15" s="4" t="s">
        <v>302</v>
      </c>
      <c r="D15" s="4" t="s">
        <v>303</v>
      </c>
      <c r="E15" s="4" t="s">
        <v>304</v>
      </c>
      <c r="F15" s="4" t="s">
        <v>20</v>
      </c>
      <c r="G15" s="4" t="s">
        <v>486</v>
      </c>
      <c r="H15" s="5"/>
      <c r="I15" s="23">
        <v>4208</v>
      </c>
      <c r="J15" s="5">
        <v>385370.14</v>
      </c>
    </row>
    <row r="16" spans="1:10" x14ac:dyDescent="0.15">
      <c r="A16" s="2">
        <v>42046</v>
      </c>
      <c r="B16" s="3">
        <v>131</v>
      </c>
      <c r="C16" s="4" t="s">
        <v>305</v>
      </c>
      <c r="D16" s="4" t="s">
        <v>306</v>
      </c>
      <c r="E16" s="4" t="s">
        <v>81</v>
      </c>
      <c r="F16" s="4" t="s">
        <v>20</v>
      </c>
      <c r="G16" s="4" t="s">
        <v>261</v>
      </c>
      <c r="H16" s="5"/>
      <c r="I16" s="23">
        <v>850</v>
      </c>
      <c r="J16" s="5">
        <v>384520.14</v>
      </c>
    </row>
    <row r="17" spans="1:10" x14ac:dyDescent="0.15">
      <c r="A17" s="2">
        <v>42046</v>
      </c>
      <c r="B17" s="3">
        <v>131</v>
      </c>
      <c r="C17" s="4" t="s">
        <v>307</v>
      </c>
      <c r="D17" s="4" t="s">
        <v>308</v>
      </c>
      <c r="E17" s="4" t="s">
        <v>198</v>
      </c>
      <c r="F17" s="4" t="s">
        <v>20</v>
      </c>
      <c r="G17" s="4" t="s">
        <v>259</v>
      </c>
      <c r="H17" s="5"/>
      <c r="I17" s="23">
        <v>500</v>
      </c>
      <c r="J17" s="5">
        <v>384020.14</v>
      </c>
    </row>
    <row r="18" spans="1:10" x14ac:dyDescent="0.15">
      <c r="A18" s="2">
        <v>42046</v>
      </c>
      <c r="B18" s="3">
        <v>131</v>
      </c>
      <c r="C18" s="4" t="s">
        <v>309</v>
      </c>
      <c r="D18" s="4" t="s">
        <v>310</v>
      </c>
      <c r="E18" s="4" t="s">
        <v>29</v>
      </c>
      <c r="F18" s="4" t="s">
        <v>20</v>
      </c>
      <c r="G18" s="4" t="s">
        <v>487</v>
      </c>
      <c r="H18" s="5"/>
      <c r="I18" s="23">
        <v>776.85</v>
      </c>
      <c r="J18" s="5">
        <v>383243.29</v>
      </c>
    </row>
    <row r="19" spans="1:10" x14ac:dyDescent="0.15">
      <c r="A19" s="2">
        <v>42046</v>
      </c>
      <c r="B19" s="3">
        <v>131</v>
      </c>
      <c r="C19" s="4" t="s">
        <v>311</v>
      </c>
      <c r="D19" s="4" t="s">
        <v>312</v>
      </c>
      <c r="E19" s="4" t="s">
        <v>313</v>
      </c>
      <c r="G19" s="4" t="s">
        <v>493</v>
      </c>
      <c r="H19" s="5"/>
      <c r="I19" s="23">
        <v>3180</v>
      </c>
      <c r="J19" s="5">
        <v>365418.29</v>
      </c>
    </row>
    <row r="20" spans="1:10" x14ac:dyDescent="0.15">
      <c r="A20" s="2"/>
      <c r="B20" s="3"/>
      <c r="C20" s="4"/>
      <c r="D20" s="4"/>
      <c r="E20" s="4" t="s">
        <v>488</v>
      </c>
      <c r="F20" s="4"/>
      <c r="G20" s="4" t="s">
        <v>263</v>
      </c>
      <c r="H20" s="5"/>
      <c r="I20" s="23">
        <v>515</v>
      </c>
      <c r="J20" s="5"/>
    </row>
    <row r="21" spans="1:10" x14ac:dyDescent="0.15">
      <c r="A21" s="2"/>
      <c r="B21" s="3"/>
      <c r="C21" s="4"/>
      <c r="D21" s="4"/>
      <c r="E21" s="4" t="s">
        <v>489</v>
      </c>
      <c r="F21" s="4"/>
      <c r="G21" s="4" t="s">
        <v>263</v>
      </c>
      <c r="H21" s="5"/>
      <c r="I21" s="23">
        <v>14130</v>
      </c>
      <c r="J21" s="5"/>
    </row>
    <row r="22" spans="1:10" x14ac:dyDescent="0.15">
      <c r="A22" s="2">
        <v>42046</v>
      </c>
      <c r="B22" s="3">
        <v>131</v>
      </c>
      <c r="C22" s="4" t="s">
        <v>314</v>
      </c>
      <c r="D22" s="4" t="s">
        <v>315</v>
      </c>
      <c r="E22" s="4" t="s">
        <v>78</v>
      </c>
      <c r="F22" s="4" t="s">
        <v>20</v>
      </c>
      <c r="G22" s="4" t="s">
        <v>259</v>
      </c>
      <c r="H22" s="5"/>
      <c r="I22" s="23">
        <v>720</v>
      </c>
      <c r="J22" s="5">
        <v>364698.29</v>
      </c>
    </row>
    <row r="23" spans="1:10" x14ac:dyDescent="0.15">
      <c r="A23" s="2">
        <v>42046</v>
      </c>
      <c r="B23" s="3">
        <v>131</v>
      </c>
      <c r="C23" s="4" t="s">
        <v>316</v>
      </c>
      <c r="D23" s="4" t="s">
        <v>317</v>
      </c>
      <c r="E23" s="4" t="s">
        <v>157</v>
      </c>
      <c r="F23" s="4" t="s">
        <v>20</v>
      </c>
      <c r="G23" s="4" t="s">
        <v>494</v>
      </c>
      <c r="H23" s="5"/>
      <c r="I23" s="23">
        <v>330</v>
      </c>
      <c r="J23" s="5">
        <v>364368.29</v>
      </c>
    </row>
    <row r="24" spans="1:10" x14ac:dyDescent="0.15">
      <c r="A24" s="2">
        <v>42046</v>
      </c>
      <c r="B24" s="3">
        <v>131</v>
      </c>
      <c r="C24" s="4" t="s">
        <v>318</v>
      </c>
      <c r="D24" s="4" t="s">
        <v>319</v>
      </c>
      <c r="E24" s="4" t="s">
        <v>320</v>
      </c>
      <c r="F24" s="4" t="s">
        <v>20</v>
      </c>
      <c r="G24" s="4" t="s">
        <v>485</v>
      </c>
      <c r="H24" s="5"/>
      <c r="I24" s="23">
        <v>821.45</v>
      </c>
      <c r="J24" s="5">
        <v>363546.84</v>
      </c>
    </row>
    <row r="25" spans="1:10" x14ac:dyDescent="0.15">
      <c r="A25" s="2">
        <v>42046</v>
      </c>
      <c r="B25" s="3">
        <v>131</v>
      </c>
      <c r="C25" s="4" t="s">
        <v>321</v>
      </c>
      <c r="D25" s="4" t="s">
        <v>322</v>
      </c>
      <c r="E25" s="4" t="s">
        <v>323</v>
      </c>
      <c r="G25" s="4" t="s">
        <v>495</v>
      </c>
      <c r="H25" s="5"/>
      <c r="I25" s="23">
        <v>480</v>
      </c>
      <c r="J25" s="5">
        <v>362936.84</v>
      </c>
    </row>
    <row r="26" spans="1:10" x14ac:dyDescent="0.15">
      <c r="A26" s="2"/>
      <c r="B26" s="3"/>
      <c r="C26" s="4"/>
      <c r="D26" s="4"/>
      <c r="E26" s="4" t="s">
        <v>81</v>
      </c>
      <c r="F26" s="4"/>
      <c r="G26" s="4" t="s">
        <v>261</v>
      </c>
      <c r="H26" s="5"/>
      <c r="I26" s="23">
        <v>130</v>
      </c>
      <c r="J26" s="5"/>
    </row>
    <row r="27" spans="1:10" x14ac:dyDescent="0.15">
      <c r="A27" s="2">
        <v>42046</v>
      </c>
      <c r="B27" s="3">
        <v>131</v>
      </c>
      <c r="C27" s="4" t="s">
        <v>324</v>
      </c>
      <c r="D27" s="4" t="s">
        <v>325</v>
      </c>
      <c r="E27" s="4" t="s">
        <v>78</v>
      </c>
      <c r="F27" s="4" t="s">
        <v>20</v>
      </c>
      <c r="G27" s="4" t="s">
        <v>259</v>
      </c>
      <c r="H27" s="5"/>
      <c r="I27" s="23">
        <v>4000</v>
      </c>
      <c r="J27" s="5">
        <v>358936.84</v>
      </c>
    </row>
    <row r="28" spans="1:10" x14ac:dyDescent="0.15">
      <c r="A28" s="2">
        <v>42046</v>
      </c>
      <c r="B28" s="3">
        <v>131</v>
      </c>
      <c r="C28" s="4" t="s">
        <v>326</v>
      </c>
      <c r="D28" s="4" t="s">
        <v>327</v>
      </c>
      <c r="E28" s="4" t="s">
        <v>106</v>
      </c>
      <c r="G28" s="4" t="s">
        <v>496</v>
      </c>
      <c r="H28" s="5"/>
      <c r="I28" s="23">
        <v>170</v>
      </c>
      <c r="J28" s="5">
        <v>358481.84</v>
      </c>
    </row>
    <row r="29" spans="1:10" x14ac:dyDescent="0.15">
      <c r="A29" s="2"/>
      <c r="B29" s="3"/>
      <c r="C29" s="4"/>
      <c r="D29" s="4"/>
      <c r="E29" s="4" t="s">
        <v>328</v>
      </c>
      <c r="F29" s="4"/>
      <c r="G29" s="4" t="s">
        <v>263</v>
      </c>
      <c r="H29" s="5"/>
      <c r="I29" s="23">
        <v>285</v>
      </c>
      <c r="J29" s="5"/>
    </row>
    <row r="30" spans="1:10" x14ac:dyDescent="0.15">
      <c r="A30" s="2">
        <v>42046</v>
      </c>
      <c r="B30" s="3">
        <v>131</v>
      </c>
      <c r="C30" s="4" t="s">
        <v>329</v>
      </c>
      <c r="D30" s="4" t="s">
        <v>330</v>
      </c>
      <c r="E30" s="4" t="s">
        <v>331</v>
      </c>
      <c r="F30" s="4" t="s">
        <v>20</v>
      </c>
      <c r="G30" s="4" t="s">
        <v>261</v>
      </c>
      <c r="H30" s="5"/>
      <c r="I30" s="23">
        <v>5320</v>
      </c>
      <c r="J30" s="5">
        <v>353161.84</v>
      </c>
    </row>
    <row r="31" spans="1:10" x14ac:dyDescent="0.15">
      <c r="A31" s="2">
        <v>42046</v>
      </c>
      <c r="B31" s="3">
        <v>131</v>
      </c>
      <c r="C31" s="4" t="s">
        <v>332</v>
      </c>
      <c r="D31" s="4" t="s">
        <v>333</v>
      </c>
      <c r="E31" s="4" t="s">
        <v>334</v>
      </c>
      <c r="F31" s="4" t="s">
        <v>20</v>
      </c>
      <c r="G31" s="4" t="s">
        <v>494</v>
      </c>
      <c r="H31" s="5"/>
      <c r="I31" s="23">
        <v>71.599999999999994</v>
      </c>
      <c r="J31" s="5">
        <v>353090.24</v>
      </c>
    </row>
    <row r="32" spans="1:10" x14ac:dyDescent="0.15">
      <c r="A32" s="2">
        <v>42046</v>
      </c>
      <c r="B32" s="3">
        <v>131</v>
      </c>
      <c r="C32" s="4" t="s">
        <v>335</v>
      </c>
      <c r="D32" s="4" t="s">
        <v>336</v>
      </c>
      <c r="E32" s="4" t="s">
        <v>301</v>
      </c>
      <c r="F32" s="4" t="s">
        <v>20</v>
      </c>
      <c r="G32" s="4" t="s">
        <v>259</v>
      </c>
      <c r="H32" s="5"/>
      <c r="I32" s="23">
        <v>150</v>
      </c>
      <c r="J32" s="5">
        <v>352940.24</v>
      </c>
    </row>
    <row r="33" spans="1:10" x14ac:dyDescent="0.15">
      <c r="A33" s="2">
        <v>42046</v>
      </c>
      <c r="B33" s="3">
        <v>131</v>
      </c>
      <c r="C33" s="4" t="s">
        <v>337</v>
      </c>
      <c r="D33" s="4" t="s">
        <v>338</v>
      </c>
      <c r="E33" s="4" t="s">
        <v>301</v>
      </c>
      <c r="F33" s="4" t="s">
        <v>20</v>
      </c>
      <c r="G33" s="4" t="s">
        <v>259</v>
      </c>
      <c r="H33" s="5"/>
      <c r="I33" s="23">
        <v>1500</v>
      </c>
      <c r="J33" s="5">
        <v>351440.24</v>
      </c>
    </row>
    <row r="34" spans="1:10" x14ac:dyDescent="0.15">
      <c r="A34" s="2">
        <v>42046</v>
      </c>
      <c r="B34" s="3">
        <v>131</v>
      </c>
      <c r="C34" s="4" t="s">
        <v>339</v>
      </c>
      <c r="D34" s="4" t="s">
        <v>340</v>
      </c>
      <c r="E34" s="4" t="s">
        <v>91</v>
      </c>
      <c r="F34" s="4" t="s">
        <v>20</v>
      </c>
      <c r="G34" s="4" t="s">
        <v>494</v>
      </c>
      <c r="H34" s="5"/>
      <c r="I34" s="23">
        <v>168</v>
      </c>
      <c r="J34" s="5">
        <v>351272.24</v>
      </c>
    </row>
    <row r="35" spans="1:10" x14ac:dyDescent="0.15">
      <c r="A35" s="2">
        <v>42046</v>
      </c>
      <c r="B35" s="3">
        <v>131</v>
      </c>
      <c r="C35" s="4" t="s">
        <v>341</v>
      </c>
      <c r="D35" s="4" t="s">
        <v>342</v>
      </c>
      <c r="E35" s="4" t="s">
        <v>343</v>
      </c>
      <c r="F35" s="4" t="s">
        <v>20</v>
      </c>
      <c r="G35" s="4" t="s">
        <v>487</v>
      </c>
      <c r="H35" s="5"/>
      <c r="I35" s="23">
        <v>317.8</v>
      </c>
      <c r="J35" s="5">
        <v>350954.44</v>
      </c>
    </row>
    <row r="36" spans="1:10" x14ac:dyDescent="0.15">
      <c r="A36" s="2">
        <v>42046</v>
      </c>
      <c r="B36" s="3">
        <v>131</v>
      </c>
      <c r="C36" s="4" t="s">
        <v>344</v>
      </c>
      <c r="D36" s="4" t="s">
        <v>345</v>
      </c>
      <c r="E36" s="4" t="s">
        <v>29</v>
      </c>
      <c r="F36" s="4" t="s">
        <v>20</v>
      </c>
      <c r="G36" s="4" t="s">
        <v>487</v>
      </c>
      <c r="H36" s="5"/>
      <c r="I36" s="23">
        <v>6000</v>
      </c>
      <c r="J36" s="5">
        <v>344954.44</v>
      </c>
    </row>
    <row r="37" spans="1:10" x14ac:dyDescent="0.15">
      <c r="A37" s="2">
        <v>42046</v>
      </c>
      <c r="B37" s="3">
        <v>131</v>
      </c>
      <c r="C37" s="4" t="s">
        <v>346</v>
      </c>
      <c r="D37" s="4" t="s">
        <v>347</v>
      </c>
      <c r="E37" s="4" t="s">
        <v>301</v>
      </c>
      <c r="F37" s="4" t="s">
        <v>20</v>
      </c>
      <c r="G37" s="4" t="s">
        <v>259</v>
      </c>
      <c r="H37" s="5"/>
      <c r="I37" s="23">
        <v>270</v>
      </c>
      <c r="J37" s="5">
        <v>344684.44</v>
      </c>
    </row>
    <row r="38" spans="1:10" x14ac:dyDescent="0.15">
      <c r="A38" s="2">
        <v>42046</v>
      </c>
      <c r="B38" s="3">
        <v>131</v>
      </c>
      <c r="C38" s="4" t="s">
        <v>348</v>
      </c>
      <c r="D38" s="4" t="s">
        <v>349</v>
      </c>
      <c r="E38" s="4" t="s">
        <v>350</v>
      </c>
      <c r="F38" s="4" t="s">
        <v>20</v>
      </c>
      <c r="G38" s="4" t="s">
        <v>497</v>
      </c>
      <c r="H38" s="5"/>
      <c r="I38" s="23">
        <v>17110</v>
      </c>
      <c r="J38" s="5">
        <v>327574.44</v>
      </c>
    </row>
    <row r="39" spans="1:10" x14ac:dyDescent="0.15">
      <c r="A39" s="2">
        <v>42046</v>
      </c>
      <c r="B39" s="3">
        <v>131</v>
      </c>
      <c r="C39" s="4" t="s">
        <v>351</v>
      </c>
      <c r="D39" s="4" t="s">
        <v>352</v>
      </c>
      <c r="E39" s="4" t="s">
        <v>178</v>
      </c>
      <c r="F39" s="4" t="s">
        <v>20</v>
      </c>
      <c r="G39" s="4" t="s">
        <v>494</v>
      </c>
      <c r="H39" s="5"/>
      <c r="I39" s="23">
        <v>730</v>
      </c>
      <c r="J39" s="5">
        <v>326844.44</v>
      </c>
    </row>
    <row r="40" spans="1:10" x14ac:dyDescent="0.15">
      <c r="A40" s="2">
        <v>42046</v>
      </c>
      <c r="B40" s="3">
        <v>131</v>
      </c>
      <c r="C40" s="4" t="s">
        <v>353</v>
      </c>
      <c r="D40" s="4" t="s">
        <v>354</v>
      </c>
      <c r="E40" s="4" t="s">
        <v>355</v>
      </c>
      <c r="F40" s="4" t="s">
        <v>20</v>
      </c>
      <c r="G40" s="4" t="s">
        <v>498</v>
      </c>
      <c r="H40" s="5"/>
      <c r="I40" s="23">
        <v>732.75</v>
      </c>
      <c r="J40" s="5">
        <v>326111.69</v>
      </c>
    </row>
    <row r="41" spans="1:10" x14ac:dyDescent="0.15">
      <c r="A41" s="2">
        <v>42046</v>
      </c>
      <c r="B41" s="3">
        <v>131</v>
      </c>
      <c r="C41" s="4" t="s">
        <v>356</v>
      </c>
      <c r="D41" s="4" t="s">
        <v>357</v>
      </c>
      <c r="E41" s="4" t="s">
        <v>358</v>
      </c>
      <c r="F41" s="4" t="s">
        <v>20</v>
      </c>
      <c r="G41" s="4" t="s">
        <v>498</v>
      </c>
      <c r="H41" s="5"/>
      <c r="I41" s="23">
        <v>1290.75</v>
      </c>
      <c r="J41" s="5">
        <v>324820.94</v>
      </c>
    </row>
    <row r="42" spans="1:10" x14ac:dyDescent="0.15">
      <c r="A42" s="2">
        <v>42046</v>
      </c>
      <c r="B42" s="3">
        <v>131</v>
      </c>
      <c r="C42" s="4" t="s">
        <v>359</v>
      </c>
      <c r="D42" s="4" t="s">
        <v>360</v>
      </c>
      <c r="E42" s="4" t="s">
        <v>358</v>
      </c>
      <c r="F42" s="4" t="s">
        <v>20</v>
      </c>
      <c r="G42" s="4" t="s">
        <v>498</v>
      </c>
      <c r="H42" s="5"/>
      <c r="I42" s="23">
        <v>14.45</v>
      </c>
      <c r="J42" s="5">
        <v>324806.49</v>
      </c>
    </row>
    <row r="43" spans="1:10" x14ac:dyDescent="0.15">
      <c r="A43" s="2">
        <v>42046</v>
      </c>
      <c r="B43" s="3">
        <v>131</v>
      </c>
      <c r="C43" s="4" t="s">
        <v>361</v>
      </c>
      <c r="D43" s="4" t="s">
        <v>362</v>
      </c>
      <c r="E43" s="4" t="s">
        <v>358</v>
      </c>
      <c r="F43" s="4" t="s">
        <v>20</v>
      </c>
      <c r="G43" s="4" t="s">
        <v>498</v>
      </c>
      <c r="H43" s="5"/>
      <c r="I43" s="23">
        <v>11.35</v>
      </c>
      <c r="J43" s="5">
        <v>324795.14</v>
      </c>
    </row>
    <row r="44" spans="1:10" x14ac:dyDescent="0.15">
      <c r="A44" s="2">
        <v>42046</v>
      </c>
      <c r="B44" s="3">
        <v>131</v>
      </c>
      <c r="C44" s="4" t="s">
        <v>363</v>
      </c>
      <c r="D44" s="4" t="s">
        <v>364</v>
      </c>
      <c r="E44" s="4" t="s">
        <v>106</v>
      </c>
      <c r="F44" s="4" t="s">
        <v>20</v>
      </c>
      <c r="G44" s="4" t="s">
        <v>496</v>
      </c>
      <c r="H44" s="5"/>
      <c r="I44" s="23">
        <v>27</v>
      </c>
      <c r="J44" s="5">
        <v>324768.14</v>
      </c>
    </row>
    <row r="45" spans="1:10" x14ac:dyDescent="0.15">
      <c r="A45" s="2">
        <v>42046</v>
      </c>
      <c r="B45" s="3">
        <v>131</v>
      </c>
      <c r="C45" s="4" t="s">
        <v>365</v>
      </c>
      <c r="D45" s="4" t="s">
        <v>366</v>
      </c>
      <c r="E45" s="4" t="s">
        <v>367</v>
      </c>
      <c r="F45" s="4" t="s">
        <v>368</v>
      </c>
      <c r="G45" s="4" t="s">
        <v>263</v>
      </c>
      <c r="H45" s="5"/>
      <c r="I45" s="23">
        <v>11460</v>
      </c>
      <c r="J45" s="5">
        <v>313308.14</v>
      </c>
    </row>
    <row r="46" spans="1:10" x14ac:dyDescent="0.15">
      <c r="A46" s="2">
        <v>42046</v>
      </c>
      <c r="B46" s="3">
        <v>131</v>
      </c>
      <c r="C46" s="4" t="s">
        <v>369</v>
      </c>
      <c r="D46" s="4" t="s">
        <v>370</v>
      </c>
      <c r="E46" s="4" t="s">
        <v>210</v>
      </c>
      <c r="F46" s="4" t="s">
        <v>20</v>
      </c>
      <c r="G46" s="4" t="s">
        <v>485</v>
      </c>
      <c r="H46" s="5"/>
      <c r="I46" s="23">
        <v>154.86000000000001</v>
      </c>
      <c r="J46" s="5">
        <v>313153.28000000003</v>
      </c>
    </row>
    <row r="47" spans="1:10" x14ac:dyDescent="0.15">
      <c r="A47" s="2">
        <v>42046</v>
      </c>
      <c r="B47" s="3">
        <v>131</v>
      </c>
      <c r="C47" s="4" t="s">
        <v>371</v>
      </c>
      <c r="D47" s="4" t="s">
        <v>372</v>
      </c>
      <c r="E47" s="4" t="s">
        <v>373</v>
      </c>
      <c r="F47" s="4" t="s">
        <v>20</v>
      </c>
      <c r="G47" s="4" t="s">
        <v>259</v>
      </c>
      <c r="H47" s="5"/>
      <c r="I47" s="23">
        <v>1155</v>
      </c>
      <c r="J47" s="5">
        <v>311998.28000000003</v>
      </c>
    </row>
    <row r="48" spans="1:10" x14ac:dyDescent="0.15">
      <c r="A48" s="2">
        <v>42046</v>
      </c>
      <c r="B48" s="3">
        <v>131</v>
      </c>
      <c r="C48" s="4" t="s">
        <v>374</v>
      </c>
      <c r="D48" s="4" t="s">
        <v>375</v>
      </c>
      <c r="E48" s="4" t="s">
        <v>210</v>
      </c>
      <c r="F48" s="4" t="s">
        <v>20</v>
      </c>
      <c r="G48" s="4" t="s">
        <v>485</v>
      </c>
      <c r="H48" s="5"/>
      <c r="I48" s="23">
        <v>196</v>
      </c>
      <c r="J48" s="5">
        <v>311802.28000000003</v>
      </c>
    </row>
    <row r="49" spans="1:10" x14ac:dyDescent="0.15">
      <c r="A49" s="2">
        <v>42047</v>
      </c>
      <c r="B49" s="3">
        <v>131</v>
      </c>
      <c r="C49" s="4" t="s">
        <v>376</v>
      </c>
      <c r="D49" s="4" t="s">
        <v>377</v>
      </c>
      <c r="E49" s="4" t="s">
        <v>154</v>
      </c>
      <c r="F49" s="4" t="s">
        <v>20</v>
      </c>
      <c r="G49" s="4" t="s">
        <v>499</v>
      </c>
      <c r="H49" s="5"/>
      <c r="I49" s="23">
        <v>737.65</v>
      </c>
      <c r="J49" s="5">
        <v>311064.63</v>
      </c>
    </row>
    <row r="50" spans="1:10" x14ac:dyDescent="0.15">
      <c r="A50" s="2">
        <v>42047</v>
      </c>
      <c r="B50" s="3">
        <v>131</v>
      </c>
      <c r="C50" s="4" t="s">
        <v>378</v>
      </c>
      <c r="D50" s="4" t="s">
        <v>379</v>
      </c>
      <c r="E50" s="4" t="s">
        <v>380</v>
      </c>
      <c r="F50" s="4" t="s">
        <v>20</v>
      </c>
      <c r="G50" s="4" t="s">
        <v>486</v>
      </c>
      <c r="H50" s="5"/>
      <c r="I50" s="23">
        <v>3916.59</v>
      </c>
      <c r="J50" s="5">
        <v>307148.03999999998</v>
      </c>
    </row>
    <row r="51" spans="1:10" x14ac:dyDescent="0.15">
      <c r="A51" s="2">
        <v>42047</v>
      </c>
      <c r="B51" s="3">
        <v>131</v>
      </c>
      <c r="C51" s="4" t="s">
        <v>381</v>
      </c>
      <c r="D51" s="4" t="s">
        <v>382</v>
      </c>
      <c r="E51" s="4" t="s">
        <v>198</v>
      </c>
      <c r="F51" s="4" t="s">
        <v>20</v>
      </c>
      <c r="G51" s="4" t="s">
        <v>259</v>
      </c>
      <c r="H51" s="5"/>
      <c r="I51" s="23">
        <v>2501.87</v>
      </c>
      <c r="J51" s="5">
        <v>304646.17</v>
      </c>
    </row>
    <row r="52" spans="1:10" x14ac:dyDescent="0.15">
      <c r="A52" s="2">
        <v>42047</v>
      </c>
      <c r="B52" s="3">
        <v>131</v>
      </c>
      <c r="C52" s="4" t="s">
        <v>383</v>
      </c>
      <c r="D52" s="4" t="s">
        <v>384</v>
      </c>
      <c r="E52" s="4" t="s">
        <v>385</v>
      </c>
      <c r="F52" s="4" t="s">
        <v>20</v>
      </c>
      <c r="G52" s="4" t="s">
        <v>259</v>
      </c>
      <c r="H52" s="5"/>
      <c r="I52" s="23">
        <v>250000</v>
      </c>
      <c r="J52" s="5">
        <v>54646.17</v>
      </c>
    </row>
    <row r="53" spans="1:10" x14ac:dyDescent="0.15">
      <c r="A53" s="2">
        <v>42047</v>
      </c>
      <c r="B53" s="3">
        <v>131</v>
      </c>
      <c r="C53" s="4" t="s">
        <v>386</v>
      </c>
      <c r="D53" s="4" t="s">
        <v>387</v>
      </c>
      <c r="E53" s="4" t="s">
        <v>388</v>
      </c>
      <c r="F53" s="4" t="s">
        <v>20</v>
      </c>
      <c r="G53" s="4" t="s">
        <v>500</v>
      </c>
      <c r="H53" s="5"/>
      <c r="I53" s="23">
        <v>1463.66</v>
      </c>
      <c r="J53" s="5">
        <v>53182.51</v>
      </c>
    </row>
    <row r="54" spans="1:10" x14ac:dyDescent="0.15">
      <c r="A54" s="2">
        <v>42047</v>
      </c>
      <c r="B54" s="3">
        <v>131</v>
      </c>
      <c r="C54" s="4" t="s">
        <v>389</v>
      </c>
      <c r="D54" s="4" t="s">
        <v>390</v>
      </c>
      <c r="E54" s="4" t="s">
        <v>391</v>
      </c>
      <c r="F54" s="4" t="s">
        <v>20</v>
      </c>
      <c r="G54" s="4" t="s">
        <v>259</v>
      </c>
      <c r="H54" s="5"/>
      <c r="I54" s="23">
        <v>2790</v>
      </c>
      <c r="J54" s="5">
        <v>50392.51</v>
      </c>
    </row>
    <row r="55" spans="1:10" x14ac:dyDescent="0.15">
      <c r="A55" s="2">
        <v>42048</v>
      </c>
      <c r="B55" s="3">
        <v>131</v>
      </c>
      <c r="C55" s="4" t="s">
        <v>392</v>
      </c>
      <c r="D55" s="4" t="s">
        <v>393</v>
      </c>
      <c r="E55" s="4" t="s">
        <v>45</v>
      </c>
      <c r="F55" s="4" t="s">
        <v>20</v>
      </c>
      <c r="G55" s="4" t="s">
        <v>259</v>
      </c>
      <c r="H55" s="5"/>
      <c r="I55" s="23">
        <v>130</v>
      </c>
      <c r="J55" s="5">
        <v>50262.51</v>
      </c>
    </row>
    <row r="56" spans="1:10" x14ac:dyDescent="0.15">
      <c r="A56" s="2">
        <v>42048</v>
      </c>
      <c r="B56" s="3">
        <v>131</v>
      </c>
      <c r="C56" s="4" t="s">
        <v>394</v>
      </c>
      <c r="D56" s="4" t="s">
        <v>395</v>
      </c>
      <c r="E56" s="4" t="s">
        <v>94</v>
      </c>
      <c r="F56" s="4" t="s">
        <v>20</v>
      </c>
      <c r="G56" s="4" t="s">
        <v>259</v>
      </c>
      <c r="H56" s="5"/>
      <c r="I56" s="23">
        <v>9040</v>
      </c>
      <c r="J56" s="5">
        <v>41222.51</v>
      </c>
    </row>
    <row r="57" spans="1:10" x14ac:dyDescent="0.15">
      <c r="A57" s="2">
        <v>42048</v>
      </c>
      <c r="B57" s="3">
        <v>131</v>
      </c>
      <c r="C57" s="4" t="s">
        <v>396</v>
      </c>
      <c r="D57" s="4" t="s">
        <v>397</v>
      </c>
      <c r="E57" s="4" t="s">
        <v>398</v>
      </c>
      <c r="F57" s="4" t="s">
        <v>20</v>
      </c>
      <c r="G57" s="4" t="s">
        <v>501</v>
      </c>
      <c r="H57" s="5"/>
      <c r="I57" s="23">
        <v>830</v>
      </c>
      <c r="J57" s="5">
        <v>40392.51</v>
      </c>
    </row>
    <row r="58" spans="1:10" x14ac:dyDescent="0.15">
      <c r="A58" s="2">
        <v>42048</v>
      </c>
      <c r="B58" s="3">
        <v>131</v>
      </c>
      <c r="C58" s="4" t="s">
        <v>399</v>
      </c>
      <c r="D58" s="4" t="s">
        <v>400</v>
      </c>
      <c r="E58" s="4" t="s">
        <v>401</v>
      </c>
      <c r="F58" s="4" t="s">
        <v>20</v>
      </c>
      <c r="G58" s="4" t="s">
        <v>502</v>
      </c>
      <c r="H58" s="5"/>
      <c r="I58" s="23">
        <v>250</v>
      </c>
      <c r="J58" s="5">
        <v>40142.51</v>
      </c>
    </row>
    <row r="59" spans="1:10" x14ac:dyDescent="0.15">
      <c r="A59" s="2">
        <v>42048</v>
      </c>
      <c r="B59" s="3">
        <v>131</v>
      </c>
      <c r="C59" s="4" t="s">
        <v>402</v>
      </c>
      <c r="D59" s="4" t="s">
        <v>403</v>
      </c>
      <c r="E59" s="4" t="s">
        <v>404</v>
      </c>
      <c r="F59" s="4" t="s">
        <v>20</v>
      </c>
      <c r="G59" s="4" t="s">
        <v>263</v>
      </c>
      <c r="H59" s="5"/>
      <c r="I59" s="23">
        <v>120</v>
      </c>
      <c r="J59" s="5">
        <v>40022.51</v>
      </c>
    </row>
    <row r="60" spans="1:10" x14ac:dyDescent="0.15">
      <c r="A60" s="2">
        <v>42048</v>
      </c>
      <c r="B60" s="3">
        <v>131</v>
      </c>
      <c r="C60" s="4" t="s">
        <v>405</v>
      </c>
      <c r="D60" s="4" t="s">
        <v>406</v>
      </c>
      <c r="E60" s="4" t="s">
        <v>106</v>
      </c>
      <c r="F60" s="4" t="s">
        <v>20</v>
      </c>
      <c r="G60" s="4" t="s">
        <v>496</v>
      </c>
      <c r="H60" s="5"/>
      <c r="I60" s="23">
        <v>208.1</v>
      </c>
      <c r="J60" s="5">
        <v>39814.410000000003</v>
      </c>
    </row>
    <row r="61" spans="1:10" x14ac:dyDescent="0.15">
      <c r="A61" s="2">
        <v>42048</v>
      </c>
      <c r="B61" s="3">
        <v>131</v>
      </c>
      <c r="C61" s="4" t="s">
        <v>407</v>
      </c>
      <c r="D61" s="4" t="s">
        <v>408</v>
      </c>
      <c r="E61" s="4" t="s">
        <v>29</v>
      </c>
      <c r="F61" s="4" t="s">
        <v>20</v>
      </c>
      <c r="G61" s="4" t="s">
        <v>487</v>
      </c>
      <c r="H61" s="5"/>
      <c r="I61" s="23">
        <v>150</v>
      </c>
      <c r="J61" s="5">
        <v>39664.410000000003</v>
      </c>
    </row>
    <row r="62" spans="1:10" x14ac:dyDescent="0.15">
      <c r="A62" s="2">
        <v>42048</v>
      </c>
      <c r="B62" s="3">
        <v>131</v>
      </c>
      <c r="C62" s="4" t="s">
        <v>409</v>
      </c>
      <c r="D62" s="4" t="s">
        <v>384</v>
      </c>
      <c r="E62" s="4" t="s">
        <v>94</v>
      </c>
      <c r="F62" s="4" t="s">
        <v>20</v>
      </c>
      <c r="G62" s="4" t="s">
        <v>259</v>
      </c>
      <c r="H62" s="5"/>
      <c r="I62" s="23">
        <v>119880</v>
      </c>
      <c r="J62" s="5">
        <v>-80215.59</v>
      </c>
    </row>
    <row r="63" spans="1:10" x14ac:dyDescent="0.15">
      <c r="A63" s="2">
        <v>42051</v>
      </c>
      <c r="B63" s="3">
        <v>131</v>
      </c>
      <c r="C63" s="4" t="s">
        <v>410</v>
      </c>
      <c r="D63" s="4" t="s">
        <v>411</v>
      </c>
      <c r="E63" s="4" t="s">
        <v>94</v>
      </c>
      <c r="F63" s="4" t="s">
        <v>20</v>
      </c>
      <c r="G63" s="4" t="s">
        <v>259</v>
      </c>
      <c r="H63" s="5"/>
      <c r="I63" s="23">
        <v>7000</v>
      </c>
      <c r="J63" s="5">
        <v>-87215.59</v>
      </c>
    </row>
    <row r="64" spans="1:10" x14ac:dyDescent="0.15">
      <c r="A64" s="2">
        <v>42051</v>
      </c>
      <c r="B64" s="3">
        <v>131</v>
      </c>
      <c r="C64" s="4" t="s">
        <v>412</v>
      </c>
      <c r="D64" s="4" t="s">
        <v>413</v>
      </c>
      <c r="E64" s="4" t="s">
        <v>94</v>
      </c>
      <c r="F64" s="4" t="s">
        <v>20</v>
      </c>
      <c r="G64" s="4" t="s">
        <v>259</v>
      </c>
      <c r="H64" s="5"/>
      <c r="I64" s="23">
        <v>64000</v>
      </c>
      <c r="J64" s="5">
        <v>-151215.59</v>
      </c>
    </row>
    <row r="65" spans="1:10" x14ac:dyDescent="0.15">
      <c r="A65" s="2">
        <v>42052</v>
      </c>
      <c r="B65" s="3">
        <v>131</v>
      </c>
      <c r="C65" s="4" t="s">
        <v>414</v>
      </c>
      <c r="D65" s="4" t="s">
        <v>218</v>
      </c>
      <c r="E65" s="4" t="s">
        <v>415</v>
      </c>
      <c r="G65" s="4" t="s">
        <v>259</v>
      </c>
      <c r="H65" s="5"/>
      <c r="I65" s="23">
        <v>11295.6</v>
      </c>
      <c r="J65" s="5">
        <v>-162541.19</v>
      </c>
    </row>
    <row r="66" spans="1:10" x14ac:dyDescent="0.15">
      <c r="A66" s="2"/>
      <c r="B66" s="3"/>
      <c r="C66" s="4"/>
      <c r="D66" s="4"/>
      <c r="E66" s="4" t="s">
        <v>416</v>
      </c>
      <c r="F66" s="4"/>
      <c r="G66" s="4" t="s">
        <v>277</v>
      </c>
      <c r="H66" s="5"/>
      <c r="I66" s="23">
        <v>30</v>
      </c>
      <c r="J66" s="5"/>
    </row>
    <row r="67" spans="1:10" x14ac:dyDescent="0.15">
      <c r="A67" s="2">
        <v>42052</v>
      </c>
      <c r="B67" s="3">
        <v>131</v>
      </c>
      <c r="C67" s="4" t="s">
        <v>417</v>
      </c>
      <c r="D67" s="4" t="s">
        <v>218</v>
      </c>
      <c r="E67" s="4" t="s">
        <v>219</v>
      </c>
      <c r="F67" s="4" t="s">
        <v>20</v>
      </c>
      <c r="G67" s="4" t="s">
        <v>503</v>
      </c>
      <c r="H67" s="5"/>
      <c r="I67" s="23">
        <v>2571.5100000000002</v>
      </c>
      <c r="J67" s="5">
        <v>-165112.70000000001</v>
      </c>
    </row>
    <row r="68" spans="1:10" x14ac:dyDescent="0.15">
      <c r="A68" s="2">
        <v>42052</v>
      </c>
      <c r="B68" s="3">
        <v>136</v>
      </c>
      <c r="C68" s="4" t="s">
        <v>418</v>
      </c>
      <c r="D68" s="4" t="s">
        <v>20</v>
      </c>
      <c r="E68" s="4" t="s">
        <v>419</v>
      </c>
      <c r="F68" s="4" t="s">
        <v>20</v>
      </c>
      <c r="G68" s="4" t="s">
        <v>484</v>
      </c>
      <c r="H68" s="5">
        <v>500000</v>
      </c>
      <c r="I68" s="5"/>
      <c r="J68" s="5">
        <v>335233.98</v>
      </c>
    </row>
    <row r="69" spans="1:10" x14ac:dyDescent="0.15">
      <c r="A69" s="2"/>
      <c r="B69" s="3"/>
      <c r="C69" s="4"/>
      <c r="D69" s="4"/>
      <c r="E69" s="4" t="s">
        <v>419</v>
      </c>
      <c r="F69" s="4"/>
      <c r="G69" s="4" t="s">
        <v>504</v>
      </c>
      <c r="H69" s="5">
        <v>346.68</v>
      </c>
      <c r="I69" s="5"/>
      <c r="J69" s="5"/>
    </row>
    <row r="70" spans="1:10" x14ac:dyDescent="0.15">
      <c r="A70" s="2">
        <v>42061</v>
      </c>
      <c r="B70" s="3">
        <v>131</v>
      </c>
      <c r="C70" s="4" t="s">
        <v>420</v>
      </c>
      <c r="D70" s="4" t="s">
        <v>421</v>
      </c>
      <c r="E70" s="4" t="s">
        <v>380</v>
      </c>
      <c r="F70" s="4" t="s">
        <v>20</v>
      </c>
      <c r="G70" s="4" t="s">
        <v>486</v>
      </c>
      <c r="H70" s="5"/>
      <c r="I70" s="23">
        <v>4560</v>
      </c>
      <c r="J70" s="5">
        <v>330673.98</v>
      </c>
    </row>
    <row r="71" spans="1:10" x14ac:dyDescent="0.15">
      <c r="A71" s="2">
        <v>42061</v>
      </c>
      <c r="B71" s="3">
        <v>131</v>
      </c>
      <c r="C71" s="4" t="s">
        <v>422</v>
      </c>
      <c r="D71" s="4" t="s">
        <v>423</v>
      </c>
      <c r="E71" s="4" t="s">
        <v>133</v>
      </c>
      <c r="F71" s="4" t="s">
        <v>20</v>
      </c>
      <c r="G71" s="4" t="s">
        <v>268</v>
      </c>
      <c r="H71" s="5"/>
      <c r="I71" s="23">
        <v>358</v>
      </c>
      <c r="J71" s="5">
        <v>330315.98</v>
      </c>
    </row>
    <row r="72" spans="1:10" x14ac:dyDescent="0.15">
      <c r="A72" s="2">
        <v>42061</v>
      </c>
      <c r="B72" s="3">
        <v>131</v>
      </c>
      <c r="C72" s="4" t="s">
        <v>424</v>
      </c>
      <c r="D72" s="4" t="s">
        <v>425</v>
      </c>
      <c r="E72" s="4" t="s">
        <v>140</v>
      </c>
      <c r="F72" s="4" t="s">
        <v>20</v>
      </c>
      <c r="G72" s="4" t="s">
        <v>505</v>
      </c>
      <c r="H72" s="5"/>
      <c r="I72" s="23">
        <v>355</v>
      </c>
      <c r="J72" s="5">
        <v>329960.98</v>
      </c>
    </row>
    <row r="73" spans="1:10" x14ac:dyDescent="0.15">
      <c r="A73" s="2">
        <v>42061</v>
      </c>
      <c r="B73" s="3">
        <v>131</v>
      </c>
      <c r="C73" s="4" t="s">
        <v>426</v>
      </c>
      <c r="D73" s="4" t="s">
        <v>427</v>
      </c>
      <c r="E73" s="4" t="s">
        <v>198</v>
      </c>
      <c r="F73" s="4" t="s">
        <v>20</v>
      </c>
      <c r="G73" s="4" t="s">
        <v>259</v>
      </c>
      <c r="H73" s="5"/>
      <c r="I73" s="23">
        <v>4100</v>
      </c>
      <c r="J73" s="5">
        <v>325860.98</v>
      </c>
    </row>
    <row r="74" spans="1:10" x14ac:dyDescent="0.15">
      <c r="A74" s="2">
        <v>42061</v>
      </c>
      <c r="B74" s="3">
        <v>131</v>
      </c>
      <c r="C74" s="4" t="s">
        <v>428</v>
      </c>
      <c r="D74" s="4" t="s">
        <v>429</v>
      </c>
      <c r="E74" s="4" t="s">
        <v>124</v>
      </c>
      <c r="F74" s="4" t="s">
        <v>20</v>
      </c>
      <c r="G74" s="4" t="s">
        <v>506</v>
      </c>
      <c r="H74" s="5"/>
      <c r="I74" s="23">
        <v>100</v>
      </c>
      <c r="J74" s="5">
        <v>325760.98</v>
      </c>
    </row>
    <row r="75" spans="1:10" x14ac:dyDescent="0.15">
      <c r="A75" s="2">
        <v>42061</v>
      </c>
      <c r="B75" s="3">
        <v>131</v>
      </c>
      <c r="C75" s="4" t="s">
        <v>430</v>
      </c>
      <c r="D75" s="4" t="s">
        <v>431</v>
      </c>
      <c r="E75" s="4" t="s">
        <v>81</v>
      </c>
      <c r="F75" s="4" t="s">
        <v>20</v>
      </c>
      <c r="G75" s="4" t="s">
        <v>261</v>
      </c>
      <c r="H75" s="5"/>
      <c r="I75" s="23">
        <v>850</v>
      </c>
      <c r="J75" s="5">
        <v>324910.98</v>
      </c>
    </row>
    <row r="76" spans="1:10" x14ac:dyDescent="0.15">
      <c r="A76" s="2">
        <v>42061</v>
      </c>
      <c r="B76" s="3">
        <v>131</v>
      </c>
      <c r="C76" s="4" t="s">
        <v>432</v>
      </c>
      <c r="D76" s="4" t="s">
        <v>433</v>
      </c>
      <c r="E76" s="4" t="s">
        <v>157</v>
      </c>
      <c r="F76" s="4" t="s">
        <v>20</v>
      </c>
      <c r="G76" s="4" t="s">
        <v>494</v>
      </c>
      <c r="H76" s="5"/>
      <c r="I76" s="23">
        <v>180</v>
      </c>
      <c r="J76" s="5">
        <v>324730.98</v>
      </c>
    </row>
    <row r="77" spans="1:10" x14ac:dyDescent="0.15">
      <c r="A77" s="2">
        <v>42061</v>
      </c>
      <c r="B77" s="3">
        <v>131</v>
      </c>
      <c r="C77" s="4" t="s">
        <v>434</v>
      </c>
      <c r="D77" s="4" t="s">
        <v>435</v>
      </c>
      <c r="E77" s="4" t="s">
        <v>94</v>
      </c>
      <c r="F77" s="4" t="s">
        <v>20</v>
      </c>
      <c r="G77" s="4" t="s">
        <v>259</v>
      </c>
      <c r="H77" s="5"/>
      <c r="I77" s="23">
        <v>3140</v>
      </c>
      <c r="J77" s="5">
        <v>321590.98</v>
      </c>
    </row>
    <row r="78" spans="1:10" x14ac:dyDescent="0.15">
      <c r="A78" s="2">
        <v>42061</v>
      </c>
      <c r="B78" s="3">
        <v>131</v>
      </c>
      <c r="C78" s="4" t="s">
        <v>436</v>
      </c>
      <c r="D78" s="4" t="s">
        <v>437</v>
      </c>
      <c r="E78" s="4" t="s">
        <v>78</v>
      </c>
      <c r="F78" s="4" t="s">
        <v>20</v>
      </c>
      <c r="G78" s="4" t="s">
        <v>259</v>
      </c>
      <c r="H78" s="5"/>
      <c r="I78" s="23">
        <v>1700</v>
      </c>
      <c r="J78" s="5">
        <v>319890.98</v>
      </c>
    </row>
    <row r="79" spans="1:10" x14ac:dyDescent="0.15">
      <c r="A79" s="2">
        <v>42061</v>
      </c>
      <c r="B79" s="3">
        <v>131</v>
      </c>
      <c r="C79" s="4" t="s">
        <v>438</v>
      </c>
      <c r="D79" s="4" t="s">
        <v>439</v>
      </c>
      <c r="E79" s="4" t="s">
        <v>440</v>
      </c>
      <c r="F79" s="4" t="s">
        <v>20</v>
      </c>
      <c r="G79" s="4" t="s">
        <v>494</v>
      </c>
      <c r="H79" s="5"/>
      <c r="I79" s="23">
        <v>30</v>
      </c>
      <c r="J79" s="5">
        <v>319860.98</v>
      </c>
    </row>
    <row r="80" spans="1:10" x14ac:dyDescent="0.15">
      <c r="A80" s="2">
        <v>42061</v>
      </c>
      <c r="B80" s="3">
        <v>131</v>
      </c>
      <c r="C80" s="4" t="s">
        <v>441</v>
      </c>
      <c r="D80" s="4" t="s">
        <v>442</v>
      </c>
      <c r="E80" s="4" t="s">
        <v>178</v>
      </c>
      <c r="F80" s="4" t="s">
        <v>20</v>
      </c>
      <c r="G80" s="4" t="s">
        <v>494</v>
      </c>
      <c r="H80" s="5"/>
      <c r="I80" s="23">
        <v>360</v>
      </c>
      <c r="J80" s="5">
        <v>319500.98</v>
      </c>
    </row>
    <row r="81" spans="1:10" x14ac:dyDescent="0.15">
      <c r="A81" s="2">
        <v>42061</v>
      </c>
      <c r="B81" s="3">
        <v>131</v>
      </c>
      <c r="C81" s="4" t="s">
        <v>443</v>
      </c>
      <c r="D81" s="4" t="s">
        <v>444</v>
      </c>
      <c r="E81" s="4" t="s">
        <v>124</v>
      </c>
      <c r="F81" s="4" t="s">
        <v>20</v>
      </c>
      <c r="G81" s="4" t="s">
        <v>506</v>
      </c>
      <c r="H81" s="5"/>
      <c r="I81" s="23">
        <v>100</v>
      </c>
      <c r="J81" s="5">
        <v>319400.98</v>
      </c>
    </row>
    <row r="82" spans="1:10" x14ac:dyDescent="0.15">
      <c r="A82" s="2">
        <v>42061</v>
      </c>
      <c r="B82" s="3">
        <v>131</v>
      </c>
      <c r="C82" s="4" t="s">
        <v>445</v>
      </c>
      <c r="D82" s="4" t="s">
        <v>446</v>
      </c>
      <c r="E82" s="4" t="s">
        <v>301</v>
      </c>
      <c r="F82" s="4" t="s">
        <v>20</v>
      </c>
      <c r="G82" s="4" t="s">
        <v>259</v>
      </c>
      <c r="H82" s="5"/>
      <c r="I82" s="23">
        <v>500</v>
      </c>
      <c r="J82" s="5">
        <v>318900.98</v>
      </c>
    </row>
    <row r="83" spans="1:10" x14ac:dyDescent="0.15">
      <c r="A83" s="2">
        <v>42061</v>
      </c>
      <c r="B83" s="3">
        <v>131</v>
      </c>
      <c r="C83" s="4" t="s">
        <v>447</v>
      </c>
      <c r="D83" s="4" t="s">
        <v>448</v>
      </c>
      <c r="E83" s="4" t="s">
        <v>147</v>
      </c>
      <c r="F83" s="4" t="s">
        <v>20</v>
      </c>
      <c r="G83" s="4" t="s">
        <v>486</v>
      </c>
      <c r="H83" s="5"/>
      <c r="I83" s="23">
        <v>1942.37</v>
      </c>
      <c r="J83" s="5">
        <v>316958.61</v>
      </c>
    </row>
    <row r="84" spans="1:10" x14ac:dyDescent="0.15">
      <c r="A84" s="2">
        <v>42061</v>
      </c>
      <c r="B84" s="3">
        <v>131</v>
      </c>
      <c r="C84" s="4" t="s">
        <v>449</v>
      </c>
      <c r="D84" s="4" t="s">
        <v>450</v>
      </c>
      <c r="E84" s="4" t="s">
        <v>29</v>
      </c>
      <c r="F84" s="4" t="s">
        <v>20</v>
      </c>
      <c r="G84" s="4" t="s">
        <v>487</v>
      </c>
      <c r="H84" s="5"/>
      <c r="I84" s="23">
        <v>39856</v>
      </c>
      <c r="J84" s="5">
        <v>277102.61</v>
      </c>
    </row>
    <row r="85" spans="1:10" x14ac:dyDescent="0.15">
      <c r="A85" s="2">
        <v>42061</v>
      </c>
      <c r="B85" s="3">
        <v>131</v>
      </c>
      <c r="C85" s="4" t="s">
        <v>451</v>
      </c>
      <c r="D85" s="4" t="s">
        <v>452</v>
      </c>
      <c r="E85" s="4" t="s">
        <v>147</v>
      </c>
      <c r="G85" s="4" t="s">
        <v>486</v>
      </c>
      <c r="H85" s="5"/>
      <c r="I85" s="23">
        <v>1473.51</v>
      </c>
      <c r="J85" s="5">
        <v>266412.65999999997</v>
      </c>
    </row>
    <row r="86" spans="1:10" x14ac:dyDescent="0.15">
      <c r="A86" s="2"/>
      <c r="B86" s="3"/>
      <c r="C86" s="4"/>
      <c r="D86" s="4"/>
      <c r="E86" s="4" t="s">
        <v>453</v>
      </c>
      <c r="F86" s="4"/>
      <c r="G86" s="4" t="s">
        <v>486</v>
      </c>
      <c r="H86" s="5"/>
      <c r="I86" s="23">
        <v>9216.44</v>
      </c>
      <c r="J86" s="5"/>
    </row>
    <row r="87" spans="1:10" x14ac:dyDescent="0.15">
      <c r="A87" s="2">
        <v>42062</v>
      </c>
      <c r="B87" s="3">
        <v>131</v>
      </c>
      <c r="C87" s="4" t="s">
        <v>454</v>
      </c>
      <c r="D87" s="4" t="s">
        <v>455</v>
      </c>
      <c r="E87" s="4" t="s">
        <v>45</v>
      </c>
      <c r="F87" s="4" t="s">
        <v>20</v>
      </c>
      <c r="G87" s="4" t="s">
        <v>259</v>
      </c>
      <c r="H87" s="5"/>
      <c r="I87" s="23">
        <v>1570</v>
      </c>
      <c r="J87" s="5">
        <v>264842.65999999997</v>
      </c>
    </row>
    <row r="88" spans="1:10" x14ac:dyDescent="0.15">
      <c r="A88" s="2">
        <v>42062</v>
      </c>
      <c r="B88" s="3">
        <v>131</v>
      </c>
      <c r="C88" s="4" t="s">
        <v>456</v>
      </c>
      <c r="D88" s="4" t="s">
        <v>457</v>
      </c>
      <c r="E88" s="4" t="s">
        <v>45</v>
      </c>
      <c r="F88" s="4" t="s">
        <v>20</v>
      </c>
      <c r="G88" s="4" t="s">
        <v>259</v>
      </c>
      <c r="H88" s="5"/>
      <c r="I88" s="23">
        <v>2215.1799999999998</v>
      </c>
      <c r="J88" s="5">
        <v>262627.48</v>
      </c>
    </row>
    <row r="89" spans="1:10" x14ac:dyDescent="0.15">
      <c r="A89" s="2">
        <v>42062</v>
      </c>
      <c r="B89" s="3">
        <v>131</v>
      </c>
      <c r="C89" s="4" t="s">
        <v>458</v>
      </c>
      <c r="D89" s="4" t="s">
        <v>459</v>
      </c>
      <c r="E89" s="4" t="s">
        <v>147</v>
      </c>
      <c r="G89" s="4" t="s">
        <v>486</v>
      </c>
      <c r="H89" s="5"/>
      <c r="I89" s="23">
        <v>1763.31</v>
      </c>
      <c r="J89" s="5">
        <v>259826.45</v>
      </c>
    </row>
    <row r="90" spans="1:10" x14ac:dyDescent="0.15">
      <c r="A90" s="2"/>
      <c r="B90" s="3"/>
      <c r="C90" s="4"/>
      <c r="D90" s="4"/>
      <c r="E90" s="4" t="s">
        <v>380</v>
      </c>
      <c r="F90" s="4"/>
      <c r="G90" s="4" t="s">
        <v>486</v>
      </c>
      <c r="H90" s="5"/>
      <c r="I90" s="23">
        <v>1037.72</v>
      </c>
      <c r="J90" s="5"/>
    </row>
    <row r="91" spans="1:10" x14ac:dyDescent="0.15">
      <c r="A91" s="2">
        <v>42063</v>
      </c>
      <c r="B91" s="3">
        <v>131</v>
      </c>
      <c r="C91" s="4" t="s">
        <v>460</v>
      </c>
      <c r="D91" s="4" t="s">
        <v>461</v>
      </c>
      <c r="E91" s="4" t="s">
        <v>222</v>
      </c>
      <c r="F91" s="4" t="s">
        <v>20</v>
      </c>
      <c r="G91" s="4" t="s">
        <v>507</v>
      </c>
      <c r="H91" s="5"/>
      <c r="I91" s="23">
        <v>350</v>
      </c>
      <c r="J91" s="5">
        <v>259476.45</v>
      </c>
    </row>
    <row r="92" spans="1:10" x14ac:dyDescent="0.15">
      <c r="A92" s="2">
        <v>42063</v>
      </c>
      <c r="B92" s="3">
        <v>131</v>
      </c>
      <c r="C92" s="4" t="s">
        <v>462</v>
      </c>
      <c r="D92" s="4" t="s">
        <v>463</v>
      </c>
      <c r="E92" s="4" t="s">
        <v>222</v>
      </c>
      <c r="F92" s="4" t="s">
        <v>20</v>
      </c>
      <c r="G92" s="4" t="s">
        <v>507</v>
      </c>
      <c r="H92" s="5"/>
      <c r="I92" s="23">
        <v>350</v>
      </c>
      <c r="J92" s="5">
        <v>259126.45</v>
      </c>
    </row>
    <row r="93" spans="1:10" x14ac:dyDescent="0.15">
      <c r="A93" s="2">
        <v>42063</v>
      </c>
      <c r="B93" s="3">
        <v>131</v>
      </c>
      <c r="C93" s="4" t="s">
        <v>464</v>
      </c>
      <c r="D93" s="4" t="s">
        <v>465</v>
      </c>
      <c r="E93" s="4" t="s">
        <v>222</v>
      </c>
      <c r="F93" s="4" t="s">
        <v>20</v>
      </c>
      <c r="G93" s="4" t="s">
        <v>507</v>
      </c>
      <c r="H93" s="5"/>
      <c r="I93" s="23">
        <v>350</v>
      </c>
      <c r="J93" s="5">
        <v>258776.45</v>
      </c>
    </row>
    <row r="94" spans="1:10" x14ac:dyDescent="0.15">
      <c r="A94" s="2">
        <v>42063</v>
      </c>
      <c r="B94" s="3">
        <v>135</v>
      </c>
      <c r="C94" s="4" t="s">
        <v>466</v>
      </c>
      <c r="D94" s="4" t="s">
        <v>22</v>
      </c>
      <c r="E94" s="4" t="s">
        <v>467</v>
      </c>
      <c r="F94" s="4" t="s">
        <v>20</v>
      </c>
      <c r="G94" s="4" t="s">
        <v>508</v>
      </c>
      <c r="H94" s="5"/>
      <c r="I94" s="23">
        <v>67992.84</v>
      </c>
      <c r="J94" s="5">
        <v>185974.47</v>
      </c>
    </row>
    <row r="95" spans="1:10" x14ac:dyDescent="0.15">
      <c r="A95" s="2"/>
      <c r="B95" s="3"/>
      <c r="C95" s="4"/>
      <c r="D95" s="4"/>
      <c r="E95" s="4" t="s">
        <v>279</v>
      </c>
      <c r="F95" s="4"/>
      <c r="G95" s="4" t="s">
        <v>509</v>
      </c>
      <c r="H95" s="5"/>
      <c r="I95" s="23">
        <v>605</v>
      </c>
      <c r="J95" s="5"/>
    </row>
    <row r="96" spans="1:10" x14ac:dyDescent="0.15">
      <c r="A96" s="2"/>
      <c r="B96" s="3"/>
      <c r="C96" s="4"/>
      <c r="D96" s="4"/>
      <c r="E96" s="4" t="s">
        <v>490</v>
      </c>
      <c r="F96" s="4"/>
      <c r="G96" s="4" t="s">
        <v>510</v>
      </c>
      <c r="H96" s="5"/>
      <c r="I96" s="23">
        <v>135</v>
      </c>
      <c r="J96" s="5"/>
    </row>
    <row r="97" spans="1:10" x14ac:dyDescent="0.15">
      <c r="A97" s="2"/>
      <c r="B97" s="3"/>
      <c r="C97" s="4"/>
      <c r="D97" s="4"/>
      <c r="E97" s="4" t="s">
        <v>280</v>
      </c>
      <c r="F97" s="4"/>
      <c r="G97" s="4" t="s">
        <v>511</v>
      </c>
      <c r="H97" s="5"/>
      <c r="I97" s="23">
        <v>150</v>
      </c>
      <c r="J97" s="5"/>
    </row>
    <row r="98" spans="1:10" x14ac:dyDescent="0.15">
      <c r="A98" s="2"/>
      <c r="B98" s="3"/>
      <c r="C98" s="4"/>
      <c r="D98" s="4"/>
      <c r="E98" s="4" t="s">
        <v>19</v>
      </c>
      <c r="F98" s="4"/>
      <c r="G98" s="4" t="s">
        <v>253</v>
      </c>
      <c r="H98" s="5"/>
      <c r="I98" s="23">
        <v>1046.47</v>
      </c>
      <c r="J98" s="5"/>
    </row>
    <row r="99" spans="1:10" x14ac:dyDescent="0.15">
      <c r="A99" s="2"/>
      <c r="B99" s="3"/>
      <c r="C99" s="4"/>
      <c r="D99" s="4"/>
      <c r="E99" s="4" t="s">
        <v>154</v>
      </c>
      <c r="F99" s="4"/>
      <c r="G99" s="4" t="s">
        <v>499</v>
      </c>
      <c r="H99" s="5"/>
      <c r="I99" s="23">
        <v>274</v>
      </c>
      <c r="J99" s="5"/>
    </row>
    <row r="100" spans="1:10" x14ac:dyDescent="0.15">
      <c r="A100" s="2"/>
      <c r="B100" s="3"/>
      <c r="C100" s="4"/>
      <c r="D100" s="4"/>
      <c r="E100" s="4" t="s">
        <v>210</v>
      </c>
      <c r="F100" s="4"/>
      <c r="G100" s="4" t="s">
        <v>512</v>
      </c>
      <c r="H100" s="5"/>
      <c r="I100" s="23">
        <v>286.34000000000003</v>
      </c>
      <c r="J100" s="5"/>
    </row>
    <row r="101" spans="1:10" x14ac:dyDescent="0.15">
      <c r="A101" s="2"/>
      <c r="B101" s="3"/>
      <c r="C101" s="4"/>
      <c r="D101" s="4"/>
      <c r="E101" s="4" t="s">
        <v>388</v>
      </c>
      <c r="F101" s="4"/>
      <c r="G101" s="4" t="s">
        <v>500</v>
      </c>
      <c r="H101" s="5"/>
      <c r="I101" s="23">
        <v>6.8</v>
      </c>
      <c r="J101" s="5"/>
    </row>
    <row r="102" spans="1:10" x14ac:dyDescent="0.15">
      <c r="A102" s="2"/>
      <c r="B102" s="3"/>
      <c r="C102" s="4"/>
      <c r="D102" s="4"/>
      <c r="E102" s="4" t="s">
        <v>106</v>
      </c>
      <c r="F102" s="4"/>
      <c r="G102" s="4" t="s">
        <v>496</v>
      </c>
      <c r="H102" s="5"/>
      <c r="I102" s="23">
        <v>428.98</v>
      </c>
      <c r="J102" s="5"/>
    </row>
    <row r="103" spans="1:10" x14ac:dyDescent="0.15">
      <c r="A103" s="2"/>
      <c r="B103" s="3"/>
      <c r="C103" s="4"/>
      <c r="D103" s="4"/>
      <c r="E103" s="4" t="s">
        <v>81</v>
      </c>
      <c r="F103" s="4"/>
      <c r="G103" s="4" t="s">
        <v>261</v>
      </c>
      <c r="H103" s="5"/>
      <c r="I103" s="23">
        <v>120</v>
      </c>
      <c r="J103" s="5"/>
    </row>
    <row r="104" spans="1:10" x14ac:dyDescent="0.15">
      <c r="A104" s="2"/>
      <c r="B104" s="3"/>
      <c r="C104" s="4"/>
      <c r="D104" s="4"/>
      <c r="E104" s="4" t="s">
        <v>491</v>
      </c>
      <c r="F104" s="4"/>
      <c r="G104" s="4" t="s">
        <v>259</v>
      </c>
      <c r="H104" s="5"/>
      <c r="I104" s="23">
        <v>1700.55</v>
      </c>
      <c r="J104" s="5"/>
    </row>
    <row r="105" spans="1:10" x14ac:dyDescent="0.15">
      <c r="A105" s="2"/>
      <c r="B105" s="3"/>
      <c r="C105" s="4"/>
      <c r="D105" s="4"/>
      <c r="E105" s="4" t="s">
        <v>492</v>
      </c>
      <c r="F105" s="4"/>
      <c r="G105" s="4" t="s">
        <v>486</v>
      </c>
      <c r="H105" s="5"/>
      <c r="I105" s="23">
        <v>23</v>
      </c>
      <c r="J105" s="5"/>
    </row>
    <row r="106" spans="1:10" x14ac:dyDescent="0.15">
      <c r="A106" s="2"/>
      <c r="B106" s="3"/>
      <c r="C106" s="4"/>
      <c r="D106" s="4"/>
      <c r="E106" s="4" t="s">
        <v>416</v>
      </c>
      <c r="F106" s="4"/>
      <c r="G106" s="4" t="s">
        <v>277</v>
      </c>
      <c r="H106" s="5"/>
      <c r="I106" s="23">
        <v>33</v>
      </c>
      <c r="J106" s="5"/>
    </row>
    <row r="107" spans="1:10" x14ac:dyDescent="0.15">
      <c r="A107" s="2">
        <v>42063</v>
      </c>
      <c r="B107" s="3">
        <v>135</v>
      </c>
      <c r="C107" s="4" t="s">
        <v>468</v>
      </c>
      <c r="D107" s="4" t="s">
        <v>413</v>
      </c>
      <c r="E107" s="4" t="s">
        <v>469</v>
      </c>
      <c r="F107" s="4" t="s">
        <v>20</v>
      </c>
      <c r="G107" s="4" t="s">
        <v>513</v>
      </c>
      <c r="H107" s="5"/>
      <c r="I107" s="23">
        <v>18343</v>
      </c>
      <c r="J107" s="5">
        <v>167631.47</v>
      </c>
    </row>
    <row r="108" spans="1:10" x14ac:dyDescent="0.15">
      <c r="A108" s="2">
        <v>42063</v>
      </c>
      <c r="B108" s="3">
        <v>135</v>
      </c>
      <c r="C108" s="4" t="s">
        <v>470</v>
      </c>
      <c r="D108" s="4" t="s">
        <v>471</v>
      </c>
      <c r="E108" s="4" t="s">
        <v>472</v>
      </c>
      <c r="F108" s="4" t="s">
        <v>20</v>
      </c>
      <c r="G108" s="4" t="s">
        <v>285</v>
      </c>
      <c r="H108" s="5"/>
      <c r="I108" s="23">
        <v>1144.8</v>
      </c>
      <c r="J108" s="5">
        <v>166486.67000000001</v>
      </c>
    </row>
    <row r="109" spans="1:10" x14ac:dyDescent="0.15">
      <c r="A109" s="2">
        <v>42063</v>
      </c>
      <c r="B109" s="3">
        <v>135</v>
      </c>
      <c r="C109" s="4" t="s">
        <v>473</v>
      </c>
      <c r="D109" s="4" t="s">
        <v>474</v>
      </c>
      <c r="E109" s="4" t="s">
        <v>475</v>
      </c>
      <c r="F109" s="4" t="s">
        <v>20</v>
      </c>
      <c r="G109" s="4" t="s">
        <v>286</v>
      </c>
      <c r="H109" s="5"/>
      <c r="I109" s="23">
        <v>3350.6</v>
      </c>
      <c r="J109" s="5">
        <v>163136.07</v>
      </c>
    </row>
    <row r="110" spans="1:10" x14ac:dyDescent="0.15">
      <c r="A110" s="2">
        <v>42063</v>
      </c>
      <c r="B110" s="3">
        <v>135</v>
      </c>
      <c r="C110" s="4" t="s">
        <v>476</v>
      </c>
      <c r="D110" s="4" t="s">
        <v>477</v>
      </c>
      <c r="E110" s="4" t="s">
        <v>478</v>
      </c>
      <c r="F110" s="4" t="s">
        <v>20</v>
      </c>
      <c r="G110" s="4" t="s">
        <v>287</v>
      </c>
      <c r="H110" s="5"/>
      <c r="I110" s="23">
        <v>154.66999999999999</v>
      </c>
      <c r="J110" s="5">
        <v>162981.4</v>
      </c>
    </row>
    <row r="111" spans="1:10" x14ac:dyDescent="0.15">
      <c r="A111" s="2">
        <v>42063</v>
      </c>
      <c r="B111" s="3">
        <v>131</v>
      </c>
      <c r="C111" s="4" t="s">
        <v>479</v>
      </c>
      <c r="D111" s="4" t="s">
        <v>480</v>
      </c>
      <c r="E111" s="4" t="s">
        <v>19</v>
      </c>
      <c r="F111" s="4" t="s">
        <v>20</v>
      </c>
      <c r="G111" s="4" t="s">
        <v>253</v>
      </c>
      <c r="H111" s="5"/>
      <c r="I111" s="23">
        <v>170</v>
      </c>
      <c r="J111" s="5">
        <v>162811.4</v>
      </c>
    </row>
    <row r="112" spans="1:10" x14ac:dyDescent="0.15">
      <c r="A112" s="6">
        <v>42063</v>
      </c>
      <c r="B112" s="8">
        <v>136</v>
      </c>
      <c r="C112" s="9" t="s">
        <v>481</v>
      </c>
      <c r="D112" s="9" t="s">
        <v>20</v>
      </c>
      <c r="E112" s="9" t="s">
        <v>482</v>
      </c>
      <c r="F112" s="9" t="s">
        <v>20</v>
      </c>
      <c r="G112" s="9" t="s">
        <v>277</v>
      </c>
      <c r="H112" s="11"/>
      <c r="I112" s="24">
        <v>9.9</v>
      </c>
      <c r="J112" s="11">
        <v>162801.60000000001</v>
      </c>
    </row>
    <row r="113" spans="1:9" ht="12" thickBot="1" x14ac:dyDescent="0.2">
      <c r="A113" s="7"/>
      <c r="H113" s="10">
        <v>501546.68</v>
      </c>
      <c r="I113" s="10">
        <v>1244041.8700000001</v>
      </c>
    </row>
    <row r="114" spans="1:9" ht="12" thickTop="1" x14ac:dyDescent="0.15"/>
    <row r="115" spans="1:9" x14ac:dyDescent="0.15">
      <c r="I115" s="12">
        <f>SUBTOTAL(9,I6:I112)</f>
        <v>1243866.9700000002</v>
      </c>
    </row>
    <row r="118" spans="1:9" x14ac:dyDescent="0.15">
      <c r="E118" t="s">
        <v>515</v>
      </c>
      <c r="I118">
        <v>7101.87</v>
      </c>
    </row>
    <row r="119" spans="1:9" x14ac:dyDescent="0.15">
      <c r="E119" t="s">
        <v>516</v>
      </c>
      <c r="I119">
        <f>2855.55-720</f>
        <v>2135.5500000000002</v>
      </c>
    </row>
    <row r="120" spans="1:9" x14ac:dyDescent="0.15">
      <c r="E120" t="s">
        <v>514</v>
      </c>
      <c r="I120">
        <v>205850</v>
      </c>
    </row>
    <row r="121" spans="1:9" x14ac:dyDescent="0.15">
      <c r="E121" t="s">
        <v>517</v>
      </c>
      <c r="I121">
        <f>720+6420</f>
        <v>7140</v>
      </c>
    </row>
    <row r="122" spans="1:9" x14ac:dyDescent="0.15">
      <c r="E122" t="s">
        <v>518</v>
      </c>
      <c r="I122">
        <v>2820</v>
      </c>
    </row>
    <row r="123" spans="1:9" x14ac:dyDescent="0.15">
      <c r="E123" t="s">
        <v>519</v>
      </c>
      <c r="I123">
        <v>250000</v>
      </c>
    </row>
    <row r="124" spans="1:9" x14ac:dyDescent="0.15">
      <c r="E124" t="s">
        <v>520</v>
      </c>
      <c r="I124">
        <v>8215.18</v>
      </c>
    </row>
    <row r="125" spans="1:9" x14ac:dyDescent="0.15">
      <c r="E125" t="s">
        <v>521</v>
      </c>
      <c r="I125">
        <v>11295.6</v>
      </c>
    </row>
  </sheetData>
  <autoFilter ref="B4:J113"/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1"/>
  <sheetViews>
    <sheetView topLeftCell="B1" workbookViewId="0">
      <selection activeCell="G70" sqref="G7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375" bestFit="1" customWidth="1"/>
    <col min="6" max="6" width="25.25" customWidth="1"/>
    <col min="7" max="7" width="22.5" bestFit="1" customWidth="1"/>
    <col min="8" max="8" width="12.625" customWidth="1"/>
    <col min="9" max="9" width="12.625" style="12" customWidth="1"/>
    <col min="10" max="10" width="12.625" customWidth="1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20.100000000000001" customHeight="1" x14ac:dyDescent="0.15">
      <c r="A2" s="78" t="s">
        <v>523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4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162976.5</v>
      </c>
    </row>
    <row r="6" spans="1:10" x14ac:dyDescent="0.15">
      <c r="A6" s="2">
        <v>42064</v>
      </c>
      <c r="B6" s="3">
        <v>141</v>
      </c>
      <c r="C6" s="4" t="s">
        <v>524</v>
      </c>
      <c r="D6" s="4" t="s">
        <v>525</v>
      </c>
      <c r="E6" s="4" t="s">
        <v>15</v>
      </c>
      <c r="F6" s="4" t="s">
        <v>16</v>
      </c>
      <c r="G6" s="4" t="s">
        <v>483</v>
      </c>
      <c r="H6" s="5"/>
      <c r="I6" s="5">
        <v>10064</v>
      </c>
      <c r="J6" s="5">
        <v>152912.5</v>
      </c>
    </row>
    <row r="7" spans="1:10" x14ac:dyDescent="0.15">
      <c r="A7" s="2">
        <v>42065</v>
      </c>
      <c r="B7" s="3">
        <v>141</v>
      </c>
      <c r="C7" s="4" t="s">
        <v>526</v>
      </c>
      <c r="D7" s="4" t="s">
        <v>527</v>
      </c>
      <c r="E7" s="4" t="s">
        <v>320</v>
      </c>
      <c r="F7" s="4" t="s">
        <v>20</v>
      </c>
      <c r="G7" s="4" t="s">
        <v>274</v>
      </c>
      <c r="H7" s="5"/>
      <c r="I7" s="5">
        <v>876.8</v>
      </c>
      <c r="J7" s="5">
        <v>152035.70000000001</v>
      </c>
    </row>
    <row r="8" spans="1:10" x14ac:dyDescent="0.15">
      <c r="A8" s="15">
        <v>42065</v>
      </c>
      <c r="B8" s="16">
        <v>142</v>
      </c>
      <c r="C8" s="17" t="s">
        <v>528</v>
      </c>
      <c r="D8" s="17" t="s">
        <v>20</v>
      </c>
      <c r="E8" s="17" t="s">
        <v>29</v>
      </c>
      <c r="F8" s="17" t="s">
        <v>20</v>
      </c>
      <c r="G8" s="17" t="s">
        <v>727</v>
      </c>
      <c r="H8" s="18">
        <v>300000</v>
      </c>
      <c r="I8" s="5">
        <v>-300000</v>
      </c>
      <c r="J8" s="5">
        <v>452035.7</v>
      </c>
    </row>
    <row r="9" spans="1:10" x14ac:dyDescent="0.15">
      <c r="A9" s="15">
        <v>42065</v>
      </c>
      <c r="B9" s="16">
        <v>142</v>
      </c>
      <c r="C9" s="17" t="s">
        <v>529</v>
      </c>
      <c r="D9" s="17" t="s">
        <v>20</v>
      </c>
      <c r="E9" s="17" t="s">
        <v>94</v>
      </c>
      <c r="F9" s="17" t="s">
        <v>20</v>
      </c>
      <c r="G9" s="17" t="s">
        <v>259</v>
      </c>
      <c r="H9" s="18">
        <v>21385</v>
      </c>
      <c r="I9" s="5">
        <v>-21385</v>
      </c>
      <c r="J9" s="5">
        <v>473420.7</v>
      </c>
    </row>
    <row r="10" spans="1:10" x14ac:dyDescent="0.15">
      <c r="A10" s="2">
        <v>42068</v>
      </c>
      <c r="B10" s="3">
        <v>141</v>
      </c>
      <c r="C10" s="4" t="s">
        <v>530</v>
      </c>
      <c r="D10" s="4" t="s">
        <v>531</v>
      </c>
      <c r="E10" s="4" t="s">
        <v>391</v>
      </c>
      <c r="F10" s="4" t="s">
        <v>20</v>
      </c>
      <c r="G10" s="4" t="s">
        <v>259</v>
      </c>
      <c r="H10" s="5">
        <v>0</v>
      </c>
      <c r="I10" s="5">
        <v>15254</v>
      </c>
      <c r="J10" s="5">
        <v>458166.7</v>
      </c>
    </row>
    <row r="11" spans="1:10" x14ac:dyDescent="0.15">
      <c r="A11" s="15">
        <v>42068</v>
      </c>
      <c r="B11" s="16">
        <v>142</v>
      </c>
      <c r="C11" s="17" t="s">
        <v>532</v>
      </c>
      <c r="D11" s="17" t="s">
        <v>20</v>
      </c>
      <c r="E11" s="17" t="s">
        <v>94</v>
      </c>
      <c r="F11" s="17" t="s">
        <v>20</v>
      </c>
      <c r="G11" s="17" t="s">
        <v>259</v>
      </c>
      <c r="H11" s="18">
        <v>10000</v>
      </c>
      <c r="I11" s="5">
        <v>-10000</v>
      </c>
      <c r="J11" s="5">
        <v>468166.7</v>
      </c>
    </row>
    <row r="12" spans="1:10" x14ac:dyDescent="0.15">
      <c r="A12" s="15">
        <v>42068</v>
      </c>
      <c r="B12" s="16">
        <v>142</v>
      </c>
      <c r="C12" s="17" t="s">
        <v>533</v>
      </c>
      <c r="D12" s="17" t="s">
        <v>20</v>
      </c>
      <c r="E12" s="17" t="s">
        <v>94</v>
      </c>
      <c r="F12" s="17" t="s">
        <v>20</v>
      </c>
      <c r="G12" s="17" t="s">
        <v>259</v>
      </c>
      <c r="H12" s="18">
        <v>20000</v>
      </c>
      <c r="I12" s="5">
        <v>-20000</v>
      </c>
      <c r="J12" s="5">
        <v>488166.7</v>
      </c>
    </row>
    <row r="13" spans="1:10" x14ac:dyDescent="0.15">
      <c r="A13" s="15">
        <v>42073</v>
      </c>
      <c r="B13" s="16">
        <v>142</v>
      </c>
      <c r="C13" s="17" t="s">
        <v>534</v>
      </c>
      <c r="D13" s="17" t="s">
        <v>20</v>
      </c>
      <c r="E13" s="17" t="s">
        <v>535</v>
      </c>
      <c r="F13" s="17" t="s">
        <v>20</v>
      </c>
      <c r="G13" s="17" t="s">
        <v>265</v>
      </c>
      <c r="H13" s="18">
        <v>1500000</v>
      </c>
      <c r="I13" s="5"/>
      <c r="J13" s="5">
        <v>1988166.7</v>
      </c>
    </row>
    <row r="14" spans="1:10" x14ac:dyDescent="0.15">
      <c r="A14" s="15">
        <v>42073</v>
      </c>
      <c r="B14" s="16">
        <v>146</v>
      </c>
      <c r="C14" s="17" t="s">
        <v>536</v>
      </c>
      <c r="D14" s="17" t="s">
        <v>20</v>
      </c>
      <c r="E14" s="17" t="s">
        <v>25</v>
      </c>
      <c r="F14" s="17" t="s">
        <v>537</v>
      </c>
      <c r="G14" s="17" t="s">
        <v>728</v>
      </c>
      <c r="H14" s="18">
        <v>1900</v>
      </c>
      <c r="I14" s="5"/>
      <c r="J14" s="5">
        <v>1990066.7</v>
      </c>
    </row>
    <row r="15" spans="1:10" x14ac:dyDescent="0.15">
      <c r="A15" s="2">
        <v>42076</v>
      </c>
      <c r="B15" s="3">
        <v>141</v>
      </c>
      <c r="C15" s="4" t="s">
        <v>538</v>
      </c>
      <c r="D15" s="4" t="s">
        <v>539</v>
      </c>
      <c r="E15" s="4" t="s">
        <v>401</v>
      </c>
      <c r="F15" s="4" t="s">
        <v>20</v>
      </c>
      <c r="G15" s="4" t="s">
        <v>729</v>
      </c>
      <c r="H15" s="5"/>
      <c r="I15" s="5">
        <v>344586.15</v>
      </c>
      <c r="J15" s="5">
        <v>1645480.55</v>
      </c>
    </row>
    <row r="16" spans="1:10" x14ac:dyDescent="0.15">
      <c r="A16" s="2">
        <v>42079</v>
      </c>
      <c r="B16" s="3">
        <v>141</v>
      </c>
      <c r="C16" s="4" t="s">
        <v>540</v>
      </c>
      <c r="D16" s="4" t="s">
        <v>541</v>
      </c>
      <c r="E16" s="4" t="s">
        <v>94</v>
      </c>
      <c r="F16" s="4" t="s">
        <v>20</v>
      </c>
      <c r="G16" s="4" t="s">
        <v>259</v>
      </c>
      <c r="H16" s="5"/>
      <c r="I16" s="5">
        <v>5394.2</v>
      </c>
      <c r="J16" s="5">
        <v>1640086.35</v>
      </c>
    </row>
    <row r="17" spans="1:10" x14ac:dyDescent="0.15">
      <c r="A17" s="2">
        <v>42079</v>
      </c>
      <c r="B17" s="3">
        <v>141</v>
      </c>
      <c r="C17" s="4" t="s">
        <v>542</v>
      </c>
      <c r="D17" s="4" t="s">
        <v>543</v>
      </c>
      <c r="E17" s="4" t="s">
        <v>391</v>
      </c>
      <c r="F17" s="4" t="s">
        <v>20</v>
      </c>
      <c r="G17" s="4" t="s">
        <v>259</v>
      </c>
      <c r="H17" s="5"/>
      <c r="I17" s="5">
        <v>12000</v>
      </c>
      <c r="J17" s="5">
        <v>1628086.35</v>
      </c>
    </row>
    <row r="18" spans="1:10" x14ac:dyDescent="0.15">
      <c r="A18" s="2">
        <v>42079</v>
      </c>
      <c r="B18" s="3">
        <v>141</v>
      </c>
      <c r="C18" s="4" t="s">
        <v>544</v>
      </c>
      <c r="D18" s="4" t="s">
        <v>545</v>
      </c>
      <c r="E18" s="4" t="s">
        <v>546</v>
      </c>
      <c r="F18" s="4" t="s">
        <v>20</v>
      </c>
      <c r="G18" s="4" t="s">
        <v>730</v>
      </c>
      <c r="H18" s="5"/>
      <c r="I18" s="5">
        <v>951.45</v>
      </c>
      <c r="J18" s="5">
        <v>1627134.9</v>
      </c>
    </row>
    <row r="19" spans="1:10" x14ac:dyDescent="0.15">
      <c r="A19" s="2">
        <v>42079</v>
      </c>
      <c r="B19" s="3">
        <v>141</v>
      </c>
      <c r="C19" s="4" t="s">
        <v>547</v>
      </c>
      <c r="D19" s="4" t="s">
        <v>548</v>
      </c>
      <c r="E19" s="4" t="s">
        <v>549</v>
      </c>
      <c r="F19" s="4" t="s">
        <v>20</v>
      </c>
      <c r="G19" s="4" t="s">
        <v>731</v>
      </c>
      <c r="H19" s="5"/>
      <c r="I19" s="5">
        <v>14827.95</v>
      </c>
      <c r="J19" s="5">
        <v>1612306.95</v>
      </c>
    </row>
    <row r="20" spans="1:10" x14ac:dyDescent="0.15">
      <c r="A20" s="2">
        <v>42079</v>
      </c>
      <c r="B20" s="3">
        <v>141</v>
      </c>
      <c r="C20" s="4" t="s">
        <v>550</v>
      </c>
      <c r="D20" s="4" t="s">
        <v>551</v>
      </c>
      <c r="E20" s="4" t="s">
        <v>219</v>
      </c>
      <c r="F20" s="4" t="s">
        <v>20</v>
      </c>
      <c r="G20" s="4" t="s">
        <v>732</v>
      </c>
      <c r="H20" s="5"/>
      <c r="I20" s="5">
        <v>11000</v>
      </c>
      <c r="J20" s="5">
        <v>1601306.95</v>
      </c>
    </row>
    <row r="21" spans="1:10" x14ac:dyDescent="0.15">
      <c r="A21" s="2">
        <v>42079</v>
      </c>
      <c r="B21" s="3">
        <v>141</v>
      </c>
      <c r="C21" s="4" t="s">
        <v>552</v>
      </c>
      <c r="D21" s="4" t="s">
        <v>553</v>
      </c>
      <c r="E21" s="4" t="s">
        <v>554</v>
      </c>
      <c r="F21" s="4" t="s">
        <v>20</v>
      </c>
      <c r="G21" s="4" t="s">
        <v>733</v>
      </c>
      <c r="H21" s="5"/>
      <c r="I21" s="12">
        <v>1650</v>
      </c>
      <c r="J21" s="5">
        <v>1599656.95</v>
      </c>
    </row>
    <row r="22" spans="1:10" x14ac:dyDescent="0.15">
      <c r="A22" s="2">
        <v>42079</v>
      </c>
      <c r="B22" s="3">
        <v>141</v>
      </c>
      <c r="C22" s="4" t="s">
        <v>555</v>
      </c>
      <c r="D22" s="4" t="s">
        <v>556</v>
      </c>
      <c r="E22" s="4" t="s">
        <v>391</v>
      </c>
      <c r="G22" s="4" t="s">
        <v>259</v>
      </c>
      <c r="H22" s="5"/>
      <c r="I22" s="5">
        <v>2402</v>
      </c>
      <c r="J22" s="5">
        <v>1597254.95</v>
      </c>
    </row>
    <row r="23" spans="1:10" x14ac:dyDescent="0.15">
      <c r="A23" s="2"/>
      <c r="B23" s="3"/>
      <c r="C23" s="4"/>
      <c r="D23" s="4"/>
      <c r="E23" s="4" t="s">
        <v>301</v>
      </c>
      <c r="F23" s="4"/>
      <c r="G23" s="4" t="s">
        <v>259</v>
      </c>
      <c r="H23" s="5"/>
      <c r="I23" s="5"/>
      <c r="J23" s="5"/>
    </row>
    <row r="24" spans="1:10" x14ac:dyDescent="0.15">
      <c r="A24" s="2">
        <v>42079</v>
      </c>
      <c r="B24" s="3">
        <v>141</v>
      </c>
      <c r="C24" s="4" t="s">
        <v>557</v>
      </c>
      <c r="D24" s="4" t="s">
        <v>558</v>
      </c>
      <c r="E24" s="4" t="s">
        <v>78</v>
      </c>
      <c r="F24" s="4" t="s">
        <v>20</v>
      </c>
      <c r="G24" s="4" t="s">
        <v>259</v>
      </c>
      <c r="H24" s="5"/>
      <c r="I24" s="5">
        <v>540</v>
      </c>
      <c r="J24" s="5">
        <v>1596714.95</v>
      </c>
    </row>
    <row r="25" spans="1:10" x14ac:dyDescent="0.15">
      <c r="A25" s="2">
        <v>42079</v>
      </c>
      <c r="B25" s="3">
        <v>141</v>
      </c>
      <c r="C25" s="4" t="s">
        <v>559</v>
      </c>
      <c r="D25" s="4" t="s">
        <v>560</v>
      </c>
      <c r="E25" s="4" t="s">
        <v>81</v>
      </c>
      <c r="G25" s="4" t="s">
        <v>261</v>
      </c>
      <c r="H25" s="5"/>
      <c r="I25" s="5">
        <v>350</v>
      </c>
      <c r="J25" s="5">
        <v>1596182.95</v>
      </c>
    </row>
    <row r="26" spans="1:10" x14ac:dyDescent="0.15">
      <c r="A26" s="2"/>
      <c r="B26" s="3"/>
      <c r="C26" s="4"/>
      <c r="D26" s="4"/>
      <c r="E26" s="4" t="s">
        <v>561</v>
      </c>
      <c r="F26" s="4"/>
      <c r="G26" s="4" t="s">
        <v>734</v>
      </c>
      <c r="H26" s="5"/>
      <c r="I26" s="5">
        <v>182</v>
      </c>
      <c r="J26" s="5"/>
    </row>
    <row r="27" spans="1:10" x14ac:dyDescent="0.15">
      <c r="A27" s="2">
        <v>42079</v>
      </c>
      <c r="B27" s="3">
        <v>141</v>
      </c>
      <c r="C27" s="4" t="s">
        <v>562</v>
      </c>
      <c r="D27" s="4" t="s">
        <v>563</v>
      </c>
      <c r="E27" s="4" t="s">
        <v>564</v>
      </c>
      <c r="F27" s="4" t="s">
        <v>20</v>
      </c>
      <c r="G27" s="4" t="s">
        <v>735</v>
      </c>
      <c r="H27" s="5"/>
      <c r="I27" s="5">
        <v>3095.84</v>
      </c>
      <c r="J27" s="5">
        <v>1593087.11</v>
      </c>
    </row>
    <row r="28" spans="1:10" x14ac:dyDescent="0.15">
      <c r="A28" s="2">
        <v>42079</v>
      </c>
      <c r="B28" s="3">
        <v>141</v>
      </c>
      <c r="C28" s="4" t="s">
        <v>565</v>
      </c>
      <c r="D28" s="4" t="s">
        <v>566</v>
      </c>
      <c r="E28" s="4" t="s">
        <v>567</v>
      </c>
      <c r="G28" s="4" t="s">
        <v>737</v>
      </c>
      <c r="H28" s="5"/>
      <c r="I28" s="5">
        <v>2900</v>
      </c>
      <c r="J28" s="5">
        <v>1589838.91</v>
      </c>
    </row>
    <row r="29" spans="1:10" x14ac:dyDescent="0.15">
      <c r="A29" s="2"/>
      <c r="B29" s="3"/>
      <c r="C29" s="4"/>
      <c r="D29" s="4"/>
      <c r="E29" s="4" t="s">
        <v>568</v>
      </c>
      <c r="F29" s="4"/>
      <c r="G29" s="4" t="s">
        <v>259</v>
      </c>
      <c r="H29" s="5"/>
      <c r="I29" s="5">
        <f>110+140.4+97.8</f>
        <v>348.2</v>
      </c>
      <c r="J29" s="5"/>
    </row>
    <row r="30" spans="1:10" x14ac:dyDescent="0.15">
      <c r="A30" s="2">
        <v>42079</v>
      </c>
      <c r="B30" s="3">
        <v>141</v>
      </c>
      <c r="C30" s="4" t="s">
        <v>569</v>
      </c>
      <c r="D30" s="4" t="s">
        <v>570</v>
      </c>
      <c r="E30" s="4" t="s">
        <v>571</v>
      </c>
      <c r="F30" s="4" t="s">
        <v>20</v>
      </c>
      <c r="G30" s="4" t="s">
        <v>263</v>
      </c>
      <c r="H30" s="5"/>
      <c r="I30" s="5">
        <v>13550</v>
      </c>
      <c r="J30" s="5">
        <v>1576288.91</v>
      </c>
    </row>
    <row r="31" spans="1:10" x14ac:dyDescent="0.15">
      <c r="A31" s="2">
        <v>42079</v>
      </c>
      <c r="B31" s="3">
        <v>141</v>
      </c>
      <c r="C31" s="4" t="s">
        <v>572</v>
      </c>
      <c r="D31" s="4" t="s">
        <v>573</v>
      </c>
      <c r="E31" s="4" t="s">
        <v>391</v>
      </c>
      <c r="F31" s="4" t="s">
        <v>20</v>
      </c>
      <c r="G31" s="4" t="s">
        <v>259</v>
      </c>
      <c r="H31" s="5"/>
      <c r="I31" s="5">
        <v>6588</v>
      </c>
      <c r="J31" s="5">
        <v>1569700.91</v>
      </c>
    </row>
    <row r="32" spans="1:10" x14ac:dyDescent="0.15">
      <c r="A32" s="2">
        <v>42079</v>
      </c>
      <c r="B32" s="3">
        <v>141</v>
      </c>
      <c r="C32" s="4" t="s">
        <v>574</v>
      </c>
      <c r="D32" s="4" t="s">
        <v>575</v>
      </c>
      <c r="E32" s="4" t="s">
        <v>576</v>
      </c>
      <c r="F32" s="4" t="s">
        <v>20</v>
      </c>
      <c r="G32" s="4" t="s">
        <v>736</v>
      </c>
      <c r="H32" s="5"/>
      <c r="I32" s="5">
        <v>83481.179999999993</v>
      </c>
      <c r="J32" s="5">
        <v>1486219.73</v>
      </c>
    </row>
    <row r="33" spans="1:10" x14ac:dyDescent="0.15">
      <c r="A33" s="2">
        <v>42079</v>
      </c>
      <c r="B33" s="3">
        <v>141</v>
      </c>
      <c r="C33" s="4" t="s">
        <v>577</v>
      </c>
      <c r="D33" s="4" t="s">
        <v>578</v>
      </c>
      <c r="E33" s="4" t="s">
        <v>564</v>
      </c>
      <c r="F33" s="4" t="s">
        <v>20</v>
      </c>
      <c r="G33" s="4" t="s">
        <v>735</v>
      </c>
      <c r="H33" s="5"/>
      <c r="I33" s="5">
        <v>27080.68</v>
      </c>
      <c r="J33" s="5">
        <v>1459139.05</v>
      </c>
    </row>
    <row r="34" spans="1:10" x14ac:dyDescent="0.15">
      <c r="A34" s="2">
        <v>42079</v>
      </c>
      <c r="B34" s="3">
        <v>141</v>
      </c>
      <c r="C34" s="4" t="s">
        <v>579</v>
      </c>
      <c r="D34" s="4" t="s">
        <v>580</v>
      </c>
      <c r="E34" s="4" t="s">
        <v>301</v>
      </c>
      <c r="F34" s="4" t="s">
        <v>20</v>
      </c>
      <c r="G34" s="4" t="s">
        <v>259</v>
      </c>
      <c r="H34" s="5"/>
      <c r="I34" s="5">
        <v>500</v>
      </c>
      <c r="J34" s="5">
        <v>1458639.05</v>
      </c>
    </row>
    <row r="35" spans="1:10" x14ac:dyDescent="0.15">
      <c r="A35" s="2">
        <v>42079</v>
      </c>
      <c r="B35" s="3">
        <v>141</v>
      </c>
      <c r="C35" s="4" t="s">
        <v>581</v>
      </c>
      <c r="D35" s="4" t="s">
        <v>582</v>
      </c>
      <c r="E35" s="4" t="s">
        <v>29</v>
      </c>
      <c r="F35" s="4" t="s">
        <v>20</v>
      </c>
      <c r="G35" s="4" t="s">
        <v>727</v>
      </c>
      <c r="H35" s="5"/>
      <c r="I35" s="5">
        <v>250000</v>
      </c>
      <c r="J35" s="5">
        <v>1208639.05</v>
      </c>
    </row>
    <row r="36" spans="1:10" x14ac:dyDescent="0.15">
      <c r="A36" s="2">
        <v>42079</v>
      </c>
      <c r="B36" s="3">
        <v>141</v>
      </c>
      <c r="C36" s="4" t="s">
        <v>583</v>
      </c>
      <c r="D36" s="4" t="s">
        <v>584</v>
      </c>
      <c r="E36" s="4" t="s">
        <v>78</v>
      </c>
      <c r="F36" s="4" t="s">
        <v>20</v>
      </c>
      <c r="G36" s="4" t="s">
        <v>259</v>
      </c>
      <c r="H36" s="5"/>
      <c r="I36" s="5">
        <v>2000</v>
      </c>
      <c r="J36" s="5">
        <v>1206639.05</v>
      </c>
    </row>
    <row r="37" spans="1:10" x14ac:dyDescent="0.15">
      <c r="A37" s="2">
        <v>42079</v>
      </c>
      <c r="B37" s="3">
        <v>141</v>
      </c>
      <c r="C37" s="4" t="s">
        <v>585</v>
      </c>
      <c r="D37" s="4" t="s">
        <v>586</v>
      </c>
      <c r="E37" s="4" t="s">
        <v>160</v>
      </c>
      <c r="F37" s="4" t="s">
        <v>20</v>
      </c>
      <c r="G37" s="4" t="s">
        <v>737</v>
      </c>
      <c r="H37" s="5"/>
      <c r="I37" s="5">
        <v>4500</v>
      </c>
      <c r="J37" s="5">
        <v>1202139.05</v>
      </c>
    </row>
    <row r="38" spans="1:10" x14ac:dyDescent="0.15">
      <c r="A38" s="2">
        <v>42079</v>
      </c>
      <c r="B38" s="3">
        <v>141</v>
      </c>
      <c r="C38" s="4" t="s">
        <v>587</v>
      </c>
      <c r="D38" s="4" t="s">
        <v>588</v>
      </c>
      <c r="E38" s="4" t="s">
        <v>94</v>
      </c>
      <c r="F38" s="4" t="s">
        <v>20</v>
      </c>
      <c r="G38" s="4" t="s">
        <v>259</v>
      </c>
      <c r="H38" s="5"/>
      <c r="I38" s="5">
        <v>57960</v>
      </c>
      <c r="J38" s="5">
        <v>1144179.05</v>
      </c>
    </row>
    <row r="39" spans="1:10" x14ac:dyDescent="0.15">
      <c r="A39" s="2">
        <v>42079</v>
      </c>
      <c r="B39" s="3">
        <v>141</v>
      </c>
      <c r="C39" s="4" t="s">
        <v>589</v>
      </c>
      <c r="D39" s="4" t="s">
        <v>590</v>
      </c>
      <c r="E39" s="4" t="s">
        <v>94</v>
      </c>
      <c r="F39" s="4" t="s">
        <v>20</v>
      </c>
      <c r="G39" s="4" t="s">
        <v>259</v>
      </c>
      <c r="H39" s="5"/>
      <c r="I39" s="5">
        <v>2277.1999999999998</v>
      </c>
      <c r="J39" s="5">
        <v>1141901.8500000001</v>
      </c>
    </row>
    <row r="40" spans="1:10" x14ac:dyDescent="0.15">
      <c r="A40" s="2">
        <v>42079</v>
      </c>
      <c r="B40" s="3">
        <v>141</v>
      </c>
      <c r="C40" s="4" t="s">
        <v>591</v>
      </c>
      <c r="D40" s="4" t="s">
        <v>592</v>
      </c>
      <c r="E40" s="4" t="s">
        <v>133</v>
      </c>
      <c r="F40" s="4" t="s">
        <v>20</v>
      </c>
      <c r="G40" s="4" t="s">
        <v>268</v>
      </c>
      <c r="H40" s="5"/>
      <c r="I40" s="12">
        <v>736</v>
      </c>
      <c r="J40" s="5">
        <v>1141165.8500000001</v>
      </c>
    </row>
    <row r="41" spans="1:10" x14ac:dyDescent="0.15">
      <c r="A41" s="2">
        <v>42079</v>
      </c>
      <c r="B41" s="3">
        <v>141</v>
      </c>
      <c r="C41" s="4" t="s">
        <v>593</v>
      </c>
      <c r="D41" s="4" t="s">
        <v>594</v>
      </c>
      <c r="E41" s="4" t="s">
        <v>198</v>
      </c>
      <c r="F41" s="4" t="s">
        <v>20</v>
      </c>
      <c r="G41" s="4" t="s">
        <v>259</v>
      </c>
      <c r="H41" s="5"/>
      <c r="I41" s="5">
        <v>510</v>
      </c>
      <c r="J41" s="5">
        <v>1140655.8500000001</v>
      </c>
    </row>
    <row r="42" spans="1:10" x14ac:dyDescent="0.15">
      <c r="A42" s="2">
        <v>42079</v>
      </c>
      <c r="B42" s="3">
        <v>141</v>
      </c>
      <c r="C42" s="4" t="s">
        <v>595</v>
      </c>
      <c r="D42" s="4" t="s">
        <v>596</v>
      </c>
      <c r="E42" s="4" t="s">
        <v>210</v>
      </c>
      <c r="F42" s="4" t="s">
        <v>20</v>
      </c>
      <c r="G42" s="4" t="s">
        <v>274</v>
      </c>
      <c r="H42" s="5"/>
      <c r="I42" s="5">
        <v>136.5</v>
      </c>
      <c r="J42" s="5">
        <v>1140519.3500000001</v>
      </c>
    </row>
    <row r="43" spans="1:10" x14ac:dyDescent="0.15">
      <c r="A43" s="2">
        <v>42079</v>
      </c>
      <c r="B43" s="3">
        <v>141</v>
      </c>
      <c r="C43" s="4" t="s">
        <v>597</v>
      </c>
      <c r="D43" s="4" t="s">
        <v>598</v>
      </c>
      <c r="E43" s="4" t="s">
        <v>140</v>
      </c>
      <c r="F43" s="4" t="s">
        <v>20</v>
      </c>
      <c r="G43" s="4" t="s">
        <v>730</v>
      </c>
      <c r="H43" s="5"/>
      <c r="I43" s="5">
        <v>355</v>
      </c>
      <c r="J43" s="5">
        <v>1140164.3500000001</v>
      </c>
    </row>
    <row r="44" spans="1:10" x14ac:dyDescent="0.15">
      <c r="A44" s="2">
        <v>42079</v>
      </c>
      <c r="B44" s="3">
        <v>141</v>
      </c>
      <c r="C44" s="4" t="s">
        <v>599</v>
      </c>
      <c r="D44" s="4" t="s">
        <v>600</v>
      </c>
      <c r="E44" s="4" t="s">
        <v>549</v>
      </c>
      <c r="F44" s="4" t="s">
        <v>20</v>
      </c>
      <c r="G44" s="4" t="s">
        <v>731</v>
      </c>
      <c r="H44" s="5"/>
      <c r="I44" s="5">
        <v>5023.6899999999996</v>
      </c>
      <c r="J44" s="5">
        <v>1135140.6599999999</v>
      </c>
    </row>
    <row r="45" spans="1:10" x14ac:dyDescent="0.15">
      <c r="A45" s="2">
        <v>42079</v>
      </c>
      <c r="B45" s="3">
        <v>141</v>
      </c>
      <c r="C45" s="4" t="s">
        <v>601</v>
      </c>
      <c r="D45" s="4" t="s">
        <v>602</v>
      </c>
      <c r="E45" s="4" t="s">
        <v>453</v>
      </c>
      <c r="F45" s="4" t="s">
        <v>20</v>
      </c>
      <c r="G45" s="4" t="s">
        <v>270</v>
      </c>
      <c r="H45" s="5"/>
      <c r="I45" s="5">
        <v>10673</v>
      </c>
      <c r="J45" s="5">
        <v>1124467.6599999999</v>
      </c>
    </row>
    <row r="46" spans="1:10" x14ac:dyDescent="0.15">
      <c r="A46" s="2">
        <v>42079</v>
      </c>
      <c r="B46" s="3">
        <v>141</v>
      </c>
      <c r="C46" s="4" t="s">
        <v>603</v>
      </c>
      <c r="D46" s="4" t="s">
        <v>604</v>
      </c>
      <c r="E46" s="4" t="s">
        <v>94</v>
      </c>
      <c r="F46" s="4" t="s">
        <v>20</v>
      </c>
      <c r="G46" s="4" t="s">
        <v>259</v>
      </c>
      <c r="H46" s="5"/>
      <c r="I46" s="5">
        <v>45384</v>
      </c>
      <c r="J46" s="5">
        <v>1079083.6599999999</v>
      </c>
    </row>
    <row r="47" spans="1:10" x14ac:dyDescent="0.15">
      <c r="A47" s="2">
        <v>42079</v>
      </c>
      <c r="B47" s="3">
        <v>141</v>
      </c>
      <c r="C47" s="4" t="s">
        <v>605</v>
      </c>
      <c r="D47" s="4" t="s">
        <v>606</v>
      </c>
      <c r="E47" s="4" t="s">
        <v>94</v>
      </c>
      <c r="F47" s="4" t="s">
        <v>20</v>
      </c>
      <c r="G47" s="4" t="s">
        <v>259</v>
      </c>
      <c r="H47" s="5"/>
      <c r="I47" s="5">
        <v>1400</v>
      </c>
      <c r="J47" s="5">
        <v>1077683.6599999999</v>
      </c>
    </row>
    <row r="48" spans="1:10" x14ac:dyDescent="0.15">
      <c r="A48" s="2">
        <v>42079</v>
      </c>
      <c r="B48" s="3">
        <v>141</v>
      </c>
      <c r="C48" s="4" t="s">
        <v>607</v>
      </c>
      <c r="D48" s="4" t="s">
        <v>608</v>
      </c>
      <c r="E48" s="4" t="s">
        <v>229</v>
      </c>
      <c r="F48" s="4" t="s">
        <v>20</v>
      </c>
      <c r="G48" s="4" t="s">
        <v>263</v>
      </c>
      <c r="H48" s="5"/>
      <c r="I48" s="5">
        <v>5400</v>
      </c>
      <c r="J48" s="5">
        <v>1072283.6599999999</v>
      </c>
    </row>
    <row r="49" spans="1:10" x14ac:dyDescent="0.15">
      <c r="A49" s="2">
        <v>42079</v>
      </c>
      <c r="B49" s="3">
        <v>141</v>
      </c>
      <c r="C49" s="4" t="s">
        <v>609</v>
      </c>
      <c r="D49" s="4" t="s">
        <v>610</v>
      </c>
      <c r="E49" s="4" t="s">
        <v>94</v>
      </c>
      <c r="G49" s="4" t="s">
        <v>259</v>
      </c>
      <c r="H49" s="5"/>
      <c r="I49" s="5">
        <v>650</v>
      </c>
      <c r="J49" s="5">
        <v>1071553.6599999999</v>
      </c>
    </row>
    <row r="50" spans="1:10" x14ac:dyDescent="0.15">
      <c r="A50" s="2"/>
      <c r="B50" s="3"/>
      <c r="C50" s="4"/>
      <c r="D50" s="4"/>
      <c r="E50" s="4" t="s">
        <v>99</v>
      </c>
      <c r="F50" s="4"/>
      <c r="G50" s="4" t="s">
        <v>263</v>
      </c>
      <c r="H50" s="5"/>
      <c r="I50" s="5">
        <v>80</v>
      </c>
      <c r="J50" s="5"/>
    </row>
    <row r="51" spans="1:10" x14ac:dyDescent="0.15">
      <c r="A51" s="2">
        <v>42079</v>
      </c>
      <c r="B51" s="3">
        <v>141</v>
      </c>
      <c r="C51" s="4" t="s">
        <v>611</v>
      </c>
      <c r="D51" s="4" t="s">
        <v>612</v>
      </c>
      <c r="E51" s="4" t="s">
        <v>613</v>
      </c>
      <c r="F51" s="4" t="s">
        <v>20</v>
      </c>
      <c r="G51" s="4" t="s">
        <v>259</v>
      </c>
      <c r="H51" s="5"/>
      <c r="I51" s="5">
        <v>25000</v>
      </c>
      <c r="J51" s="5">
        <v>1046553.66</v>
      </c>
    </row>
    <row r="52" spans="1:10" x14ac:dyDescent="0.15">
      <c r="A52" s="2">
        <v>42079</v>
      </c>
      <c r="B52" s="3">
        <v>141</v>
      </c>
      <c r="C52" s="4" t="s">
        <v>614</v>
      </c>
      <c r="D52" s="4" t="s">
        <v>615</v>
      </c>
      <c r="E52" s="4" t="s">
        <v>94</v>
      </c>
      <c r="F52" s="4" t="s">
        <v>20</v>
      </c>
      <c r="G52" s="4" t="s">
        <v>259</v>
      </c>
      <c r="H52" s="5"/>
      <c r="I52" s="5">
        <v>1350.8</v>
      </c>
      <c r="J52" s="5">
        <v>1045202.86</v>
      </c>
    </row>
    <row r="53" spans="1:10" x14ac:dyDescent="0.15">
      <c r="A53" s="2">
        <v>42079</v>
      </c>
      <c r="B53" s="3">
        <v>141</v>
      </c>
      <c r="C53" s="4" t="s">
        <v>616</v>
      </c>
      <c r="D53" s="4" t="s">
        <v>617</v>
      </c>
      <c r="E53" s="4" t="s">
        <v>94</v>
      </c>
      <c r="F53" s="4" t="s">
        <v>20</v>
      </c>
      <c r="G53" s="4" t="s">
        <v>259</v>
      </c>
      <c r="H53" s="5"/>
      <c r="I53" s="5">
        <v>12500</v>
      </c>
      <c r="J53" s="5">
        <v>1032702.86</v>
      </c>
    </row>
    <row r="54" spans="1:10" x14ac:dyDescent="0.15">
      <c r="A54" s="2">
        <v>42079</v>
      </c>
      <c r="B54" s="3">
        <v>141</v>
      </c>
      <c r="C54" s="4" t="s">
        <v>618</v>
      </c>
      <c r="D54" s="4" t="s">
        <v>619</v>
      </c>
      <c r="E54" s="4" t="s">
        <v>94</v>
      </c>
      <c r="F54" s="4" t="s">
        <v>20</v>
      </c>
      <c r="G54" s="4" t="s">
        <v>259</v>
      </c>
      <c r="H54" s="5"/>
      <c r="I54" s="5">
        <v>1800</v>
      </c>
      <c r="J54" s="5">
        <v>1030902.86</v>
      </c>
    </row>
    <row r="55" spans="1:10" x14ac:dyDescent="0.15">
      <c r="A55" s="2">
        <v>42079</v>
      </c>
      <c r="B55" s="3">
        <v>141</v>
      </c>
      <c r="C55" s="4" t="s">
        <v>620</v>
      </c>
      <c r="D55" s="4" t="s">
        <v>621</v>
      </c>
      <c r="E55" s="4" t="s">
        <v>121</v>
      </c>
      <c r="F55" s="4" t="s">
        <v>20</v>
      </c>
      <c r="G55" s="4" t="s">
        <v>266</v>
      </c>
      <c r="H55" s="5"/>
      <c r="I55" s="5">
        <v>106</v>
      </c>
      <c r="J55" s="5">
        <v>1030796.86</v>
      </c>
    </row>
    <row r="56" spans="1:10" x14ac:dyDescent="0.15">
      <c r="A56" s="2">
        <v>42079</v>
      </c>
      <c r="B56" s="3">
        <v>141</v>
      </c>
      <c r="C56" s="4" t="s">
        <v>622</v>
      </c>
      <c r="D56" s="4" t="s">
        <v>623</v>
      </c>
      <c r="E56" s="4" t="s">
        <v>94</v>
      </c>
      <c r="F56" s="4" t="s">
        <v>20</v>
      </c>
      <c r="G56" s="4" t="s">
        <v>259</v>
      </c>
      <c r="H56" s="5"/>
      <c r="I56" s="5">
        <v>140</v>
      </c>
      <c r="J56" s="5">
        <v>1030656.86</v>
      </c>
    </row>
    <row r="57" spans="1:10" x14ac:dyDescent="0.15">
      <c r="A57" s="2">
        <v>42079</v>
      </c>
      <c r="B57" s="3">
        <v>141</v>
      </c>
      <c r="C57" s="4" t="s">
        <v>624</v>
      </c>
      <c r="D57" s="4" t="s">
        <v>625</v>
      </c>
      <c r="E57" s="4" t="s">
        <v>744</v>
      </c>
      <c r="G57" s="4" t="s">
        <v>270</v>
      </c>
      <c r="H57" s="5"/>
      <c r="I57" s="5">
        <v>381.46</v>
      </c>
      <c r="J57" s="5">
        <v>1026884.45</v>
      </c>
    </row>
    <row r="58" spans="1:10" x14ac:dyDescent="0.15">
      <c r="A58" s="2"/>
      <c r="B58" s="3"/>
      <c r="C58" s="4"/>
      <c r="D58" s="4"/>
      <c r="E58" s="4" t="s">
        <v>388</v>
      </c>
      <c r="G58" s="4" t="s">
        <v>500</v>
      </c>
      <c r="H58" s="5"/>
      <c r="I58" s="5">
        <v>215.65</v>
      </c>
      <c r="J58" s="5"/>
    </row>
    <row r="59" spans="1:10" x14ac:dyDescent="0.15">
      <c r="A59" s="2"/>
      <c r="B59" s="3"/>
      <c r="C59" s="4"/>
      <c r="D59" s="4"/>
      <c r="E59" s="4" t="s">
        <v>745</v>
      </c>
      <c r="G59" s="4" t="s">
        <v>270</v>
      </c>
      <c r="H59" s="5"/>
      <c r="I59" s="5">
        <f>639.65+616.7+639.65+639.65+639.65</f>
        <v>3175.3</v>
      </c>
      <c r="J59" s="5"/>
    </row>
    <row r="60" spans="1:10" x14ac:dyDescent="0.15">
      <c r="A60" s="2">
        <v>42079</v>
      </c>
      <c r="B60" s="3">
        <v>141</v>
      </c>
      <c r="C60" s="4" t="s">
        <v>626</v>
      </c>
      <c r="D60" s="4" t="s">
        <v>627</v>
      </c>
      <c r="E60" s="4" t="s">
        <v>355</v>
      </c>
      <c r="F60" s="4" t="s">
        <v>20</v>
      </c>
      <c r="G60" s="4" t="s">
        <v>738</v>
      </c>
      <c r="H60" s="5"/>
      <c r="I60" s="5">
        <v>692.8</v>
      </c>
      <c r="J60" s="5">
        <v>1026191.65</v>
      </c>
    </row>
    <row r="61" spans="1:10" x14ac:dyDescent="0.15">
      <c r="A61" s="2">
        <v>42079</v>
      </c>
      <c r="B61" s="3">
        <v>141</v>
      </c>
      <c r="C61" s="4" t="s">
        <v>628</v>
      </c>
      <c r="D61" s="4" t="s">
        <v>629</v>
      </c>
      <c r="E61" s="4" t="s">
        <v>358</v>
      </c>
      <c r="F61" s="4" t="s">
        <v>20</v>
      </c>
      <c r="G61" s="4" t="s">
        <v>738</v>
      </c>
      <c r="H61" s="5"/>
      <c r="I61" s="5">
        <v>1314.25</v>
      </c>
      <c r="J61" s="5">
        <v>1024877.4</v>
      </c>
    </row>
    <row r="62" spans="1:10" x14ac:dyDescent="0.15">
      <c r="A62" s="2">
        <v>42079</v>
      </c>
      <c r="B62" s="3">
        <v>141</v>
      </c>
      <c r="C62" s="4" t="s">
        <v>630</v>
      </c>
      <c r="D62" s="4" t="s">
        <v>631</v>
      </c>
      <c r="E62" s="4" t="s">
        <v>358</v>
      </c>
      <c r="F62" s="4" t="s">
        <v>20</v>
      </c>
      <c r="G62" s="4" t="s">
        <v>738</v>
      </c>
      <c r="H62" s="5"/>
      <c r="I62" s="5">
        <v>27.65</v>
      </c>
      <c r="J62" s="5">
        <v>1024849.75</v>
      </c>
    </row>
    <row r="63" spans="1:10" x14ac:dyDescent="0.15">
      <c r="A63" s="2">
        <v>42079</v>
      </c>
      <c r="B63" s="3">
        <v>141</v>
      </c>
      <c r="C63" s="4" t="s">
        <v>632</v>
      </c>
      <c r="D63" s="4" t="s">
        <v>633</v>
      </c>
      <c r="E63" s="4" t="s">
        <v>358</v>
      </c>
      <c r="F63" s="4" t="s">
        <v>20</v>
      </c>
      <c r="G63" s="4" t="s">
        <v>738</v>
      </c>
      <c r="H63" s="5"/>
      <c r="I63" s="5">
        <v>12.3</v>
      </c>
      <c r="J63" s="5">
        <v>1024837.45</v>
      </c>
    </row>
    <row r="64" spans="1:10" x14ac:dyDescent="0.15">
      <c r="A64" s="2">
        <v>42079</v>
      </c>
      <c r="B64" s="3">
        <v>141</v>
      </c>
      <c r="C64" s="4" t="s">
        <v>634</v>
      </c>
      <c r="D64" s="4" t="s">
        <v>635</v>
      </c>
      <c r="E64" s="4" t="s">
        <v>210</v>
      </c>
      <c r="F64" s="4" t="s">
        <v>20</v>
      </c>
      <c r="G64" s="4" t="s">
        <v>274</v>
      </c>
      <c r="H64" s="5"/>
      <c r="I64" s="5">
        <v>1585.75</v>
      </c>
      <c r="J64" s="5">
        <v>1023251.7</v>
      </c>
    </row>
    <row r="65" spans="1:10" x14ac:dyDescent="0.15">
      <c r="A65" s="2">
        <v>42079</v>
      </c>
      <c r="B65" s="3">
        <v>141</v>
      </c>
      <c r="C65" s="4" t="s">
        <v>636</v>
      </c>
      <c r="D65" s="4" t="s">
        <v>637</v>
      </c>
      <c r="E65" s="4" t="s">
        <v>94</v>
      </c>
      <c r="F65" s="4" t="s">
        <v>20</v>
      </c>
      <c r="G65" s="4" t="s">
        <v>259</v>
      </c>
      <c r="H65" s="5"/>
      <c r="I65" s="5">
        <v>1920</v>
      </c>
      <c r="J65" s="5">
        <v>1021331.7</v>
      </c>
    </row>
    <row r="66" spans="1:10" x14ac:dyDescent="0.15">
      <c r="A66" s="2">
        <v>42079</v>
      </c>
      <c r="B66" s="3">
        <v>141</v>
      </c>
      <c r="C66" s="4" t="s">
        <v>638</v>
      </c>
      <c r="D66" s="4" t="s">
        <v>639</v>
      </c>
      <c r="E66" s="4" t="s">
        <v>210</v>
      </c>
      <c r="F66" s="4" t="s">
        <v>20</v>
      </c>
      <c r="G66" s="4" t="s">
        <v>274</v>
      </c>
      <c r="H66" s="5"/>
      <c r="I66" s="5">
        <v>159.82</v>
      </c>
      <c r="J66" s="5">
        <v>1021171.88</v>
      </c>
    </row>
    <row r="67" spans="1:10" x14ac:dyDescent="0.15">
      <c r="A67" s="2">
        <v>42079</v>
      </c>
      <c r="B67" s="3">
        <v>141</v>
      </c>
      <c r="C67" s="4" t="s">
        <v>640</v>
      </c>
      <c r="D67" s="4" t="s">
        <v>641</v>
      </c>
      <c r="E67" s="4" t="s">
        <v>210</v>
      </c>
      <c r="F67" s="4" t="s">
        <v>20</v>
      </c>
      <c r="G67" s="4" t="s">
        <v>274</v>
      </c>
      <c r="H67" s="5"/>
      <c r="I67" s="5">
        <v>196</v>
      </c>
      <c r="J67" s="5">
        <v>1020975.88</v>
      </c>
    </row>
    <row r="68" spans="1:10" x14ac:dyDescent="0.15">
      <c r="A68" s="2">
        <v>42079</v>
      </c>
      <c r="B68" s="3">
        <v>141</v>
      </c>
      <c r="C68" s="4" t="s">
        <v>642</v>
      </c>
      <c r="D68" s="4" t="s">
        <v>643</v>
      </c>
      <c r="E68" s="4" t="s">
        <v>130</v>
      </c>
      <c r="F68" s="4" t="s">
        <v>20</v>
      </c>
      <c r="G68" s="4" t="s">
        <v>739</v>
      </c>
      <c r="H68" s="5"/>
      <c r="I68" s="5">
        <v>228</v>
      </c>
      <c r="J68" s="5">
        <v>1020747.88</v>
      </c>
    </row>
    <row r="69" spans="1:10" x14ac:dyDescent="0.15">
      <c r="A69" s="2">
        <v>42079</v>
      </c>
      <c r="B69" s="3">
        <v>141</v>
      </c>
      <c r="C69" s="4" t="s">
        <v>644</v>
      </c>
      <c r="D69" s="4" t="s">
        <v>645</v>
      </c>
      <c r="E69" s="4" t="s">
        <v>67</v>
      </c>
      <c r="F69" s="4" t="s">
        <v>20</v>
      </c>
      <c r="G69" s="4" t="s">
        <v>739</v>
      </c>
      <c r="H69" s="5"/>
      <c r="I69" s="5">
        <v>276.5</v>
      </c>
      <c r="J69" s="5">
        <v>1020471.38</v>
      </c>
    </row>
    <row r="70" spans="1:10" x14ac:dyDescent="0.15">
      <c r="A70" s="2">
        <v>42079</v>
      </c>
      <c r="B70" s="3">
        <v>141</v>
      </c>
      <c r="C70" s="4" t="s">
        <v>646</v>
      </c>
      <c r="D70" s="4" t="s">
        <v>647</v>
      </c>
      <c r="E70" s="4" t="s">
        <v>746</v>
      </c>
      <c r="G70" s="4" t="s">
        <v>739</v>
      </c>
      <c r="H70" s="5"/>
      <c r="I70" s="5">
        <f>90+50+90</f>
        <v>230</v>
      </c>
      <c r="J70" s="5">
        <v>1019741.38</v>
      </c>
    </row>
    <row r="71" spans="1:10" x14ac:dyDescent="0.15">
      <c r="A71" s="2"/>
      <c r="B71" s="3"/>
      <c r="C71" s="4"/>
      <c r="D71" s="4"/>
      <c r="E71" s="4" t="s">
        <v>747</v>
      </c>
      <c r="G71" s="4" t="s">
        <v>259</v>
      </c>
      <c r="H71" s="5"/>
      <c r="I71" s="5">
        <v>250</v>
      </c>
      <c r="J71" s="5"/>
    </row>
    <row r="72" spans="1:10" x14ac:dyDescent="0.15">
      <c r="A72" s="2"/>
      <c r="B72" s="3"/>
      <c r="C72" s="4"/>
      <c r="D72" s="4"/>
      <c r="E72" s="4" t="s">
        <v>301</v>
      </c>
      <c r="F72" s="4"/>
      <c r="G72" s="4" t="s">
        <v>259</v>
      </c>
      <c r="H72" s="5"/>
      <c r="I72" s="5">
        <v>250</v>
      </c>
      <c r="J72" s="5"/>
    </row>
    <row r="73" spans="1:10" x14ac:dyDescent="0.15">
      <c r="A73" s="2">
        <v>42079</v>
      </c>
      <c r="B73" s="3">
        <v>141</v>
      </c>
      <c r="C73" s="4" t="s">
        <v>648</v>
      </c>
      <c r="D73" s="4" t="s">
        <v>649</v>
      </c>
      <c r="E73" s="4" t="s">
        <v>94</v>
      </c>
      <c r="F73" s="4" t="s">
        <v>20</v>
      </c>
      <c r="G73" s="4" t="s">
        <v>259</v>
      </c>
      <c r="H73" s="5"/>
      <c r="I73" s="5">
        <v>646</v>
      </c>
      <c r="J73" s="5">
        <v>1019095.38</v>
      </c>
    </row>
    <row r="74" spans="1:10" x14ac:dyDescent="0.15">
      <c r="A74" s="2">
        <v>42080</v>
      </c>
      <c r="B74" s="3">
        <v>141</v>
      </c>
      <c r="C74" s="4" t="s">
        <v>650</v>
      </c>
      <c r="D74" s="4" t="s">
        <v>651</v>
      </c>
      <c r="E74" s="4" t="s">
        <v>94</v>
      </c>
      <c r="F74" s="4" t="s">
        <v>20</v>
      </c>
      <c r="G74" s="4" t="s">
        <v>259</v>
      </c>
      <c r="H74" s="5"/>
      <c r="I74" s="5">
        <v>2030</v>
      </c>
      <c r="J74" s="5">
        <v>1017065.38</v>
      </c>
    </row>
    <row r="75" spans="1:10" x14ac:dyDescent="0.15">
      <c r="A75" s="2">
        <v>42080</v>
      </c>
      <c r="B75" s="3">
        <v>141</v>
      </c>
      <c r="C75" s="4" t="s">
        <v>652</v>
      </c>
      <c r="D75" s="4" t="s">
        <v>653</v>
      </c>
      <c r="E75" s="4" t="s">
        <v>181</v>
      </c>
      <c r="F75" s="4" t="s">
        <v>20</v>
      </c>
      <c r="G75" s="4" t="s">
        <v>739</v>
      </c>
      <c r="H75" s="5"/>
      <c r="I75" s="5">
        <v>130</v>
      </c>
      <c r="J75" s="5">
        <v>1016935.38</v>
      </c>
    </row>
    <row r="76" spans="1:10" x14ac:dyDescent="0.15">
      <c r="A76" s="2">
        <v>42080</v>
      </c>
      <c r="B76" s="3">
        <v>141</v>
      </c>
      <c r="C76" s="4" t="s">
        <v>654</v>
      </c>
      <c r="D76" s="4" t="s">
        <v>655</v>
      </c>
      <c r="E76" s="4" t="s">
        <v>94</v>
      </c>
      <c r="F76" s="4" t="s">
        <v>20</v>
      </c>
      <c r="G76" s="4" t="s">
        <v>259</v>
      </c>
      <c r="H76" s="5"/>
      <c r="I76" s="5">
        <v>53</v>
      </c>
      <c r="J76" s="5">
        <v>1016882.38</v>
      </c>
    </row>
    <row r="77" spans="1:10" x14ac:dyDescent="0.15">
      <c r="A77" s="2">
        <v>42080</v>
      </c>
      <c r="B77" s="3">
        <v>141</v>
      </c>
      <c r="C77" s="4" t="s">
        <v>656</v>
      </c>
      <c r="D77" s="4" t="s">
        <v>657</v>
      </c>
      <c r="E77" s="4" t="s">
        <v>301</v>
      </c>
      <c r="F77" s="4" t="s">
        <v>20</v>
      </c>
      <c r="G77" s="4" t="s">
        <v>259</v>
      </c>
      <c r="H77" s="5"/>
      <c r="I77" s="5">
        <v>300</v>
      </c>
      <c r="J77" s="5">
        <v>1016582.38</v>
      </c>
    </row>
    <row r="78" spans="1:10" x14ac:dyDescent="0.15">
      <c r="A78" s="2">
        <v>42080</v>
      </c>
      <c r="B78" s="3">
        <v>141</v>
      </c>
      <c r="C78" s="4" t="s">
        <v>658</v>
      </c>
      <c r="D78" s="4" t="s">
        <v>659</v>
      </c>
      <c r="E78" s="4" t="s">
        <v>178</v>
      </c>
      <c r="F78" s="4" t="s">
        <v>20</v>
      </c>
      <c r="G78" s="4" t="s">
        <v>739</v>
      </c>
      <c r="H78" s="5"/>
      <c r="I78" s="5">
        <v>140</v>
      </c>
      <c r="J78" s="5">
        <v>1016442.38</v>
      </c>
    </row>
    <row r="79" spans="1:10" x14ac:dyDescent="0.15">
      <c r="A79" s="2">
        <v>42080</v>
      </c>
      <c r="B79" s="3">
        <v>141</v>
      </c>
      <c r="C79" s="4" t="s">
        <v>660</v>
      </c>
      <c r="D79" s="4" t="s">
        <v>661</v>
      </c>
      <c r="E79" s="4" t="s">
        <v>222</v>
      </c>
      <c r="F79" s="4" t="s">
        <v>20</v>
      </c>
      <c r="G79" s="4" t="s">
        <v>507</v>
      </c>
      <c r="H79" s="5"/>
      <c r="I79" s="5">
        <v>90.35</v>
      </c>
      <c r="J79" s="5">
        <v>1016352.03</v>
      </c>
    </row>
    <row r="80" spans="1:10" x14ac:dyDescent="0.15">
      <c r="A80" s="2">
        <v>42080</v>
      </c>
      <c r="B80" s="3">
        <v>141</v>
      </c>
      <c r="C80" s="4" t="s">
        <v>662</v>
      </c>
      <c r="D80" s="4" t="s">
        <v>663</v>
      </c>
      <c r="E80" s="4" t="s">
        <v>222</v>
      </c>
      <c r="F80" s="4" t="s">
        <v>20</v>
      </c>
      <c r="G80" s="4" t="s">
        <v>507</v>
      </c>
      <c r="H80" s="5"/>
      <c r="I80" s="5">
        <v>237.1</v>
      </c>
      <c r="J80" s="5">
        <v>1016114.93</v>
      </c>
    </row>
    <row r="81" spans="1:10" x14ac:dyDescent="0.15">
      <c r="A81" s="2">
        <v>42080</v>
      </c>
      <c r="B81" s="3">
        <v>141</v>
      </c>
      <c r="C81" s="4" t="s">
        <v>664</v>
      </c>
      <c r="D81" s="4" t="s">
        <v>665</v>
      </c>
      <c r="E81" s="4" t="s">
        <v>94</v>
      </c>
      <c r="F81" s="4" t="s">
        <v>20</v>
      </c>
      <c r="G81" s="4" t="s">
        <v>259</v>
      </c>
      <c r="H81" s="5"/>
      <c r="I81" s="5">
        <v>1600</v>
      </c>
      <c r="J81" s="5">
        <v>1014514.93</v>
      </c>
    </row>
    <row r="82" spans="1:10" x14ac:dyDescent="0.15">
      <c r="A82" s="2">
        <v>42080</v>
      </c>
      <c r="B82" s="3">
        <v>141</v>
      </c>
      <c r="C82" s="4" t="s">
        <v>666</v>
      </c>
      <c r="D82" s="4" t="s">
        <v>667</v>
      </c>
      <c r="E82" s="4" t="s">
        <v>45</v>
      </c>
      <c r="F82" s="4" t="s">
        <v>20</v>
      </c>
      <c r="G82" s="4" t="s">
        <v>259</v>
      </c>
      <c r="H82" s="5"/>
      <c r="I82" s="5">
        <v>19500</v>
      </c>
      <c r="J82" s="5">
        <v>995014.93</v>
      </c>
    </row>
    <row r="83" spans="1:10" x14ac:dyDescent="0.15">
      <c r="A83" s="2">
        <v>42080</v>
      </c>
      <c r="B83" s="3">
        <v>141</v>
      </c>
      <c r="C83" s="4" t="s">
        <v>668</v>
      </c>
      <c r="D83" s="4" t="s">
        <v>669</v>
      </c>
      <c r="E83" s="4" t="s">
        <v>670</v>
      </c>
      <c r="F83" s="4" t="s">
        <v>20</v>
      </c>
      <c r="G83" s="4" t="s">
        <v>259</v>
      </c>
      <c r="H83" s="5"/>
      <c r="I83" s="5">
        <v>16250</v>
      </c>
      <c r="J83" s="5">
        <v>978764.93</v>
      </c>
    </row>
    <row r="84" spans="1:10" x14ac:dyDescent="0.15">
      <c r="A84" s="2">
        <v>42083</v>
      </c>
      <c r="B84" s="3">
        <v>141</v>
      </c>
      <c r="C84" s="4" t="s">
        <v>671</v>
      </c>
      <c r="D84" s="4" t="s">
        <v>672</v>
      </c>
      <c r="E84" s="4" t="s">
        <v>45</v>
      </c>
      <c r="F84" s="4" t="s">
        <v>20</v>
      </c>
      <c r="G84" s="4" t="s">
        <v>259</v>
      </c>
      <c r="H84" s="5"/>
      <c r="I84" s="5">
        <v>1000</v>
      </c>
      <c r="J84" s="5">
        <v>977764.93</v>
      </c>
    </row>
    <row r="85" spans="1:10" x14ac:dyDescent="0.15">
      <c r="A85" s="2">
        <v>42083</v>
      </c>
      <c r="B85" s="3">
        <v>141</v>
      </c>
      <c r="C85" s="4" t="s">
        <v>673</v>
      </c>
      <c r="D85" s="4" t="s">
        <v>674</v>
      </c>
      <c r="E85" s="4" t="s">
        <v>45</v>
      </c>
      <c r="F85" s="4" t="s">
        <v>20</v>
      </c>
      <c r="G85" s="4" t="s">
        <v>259</v>
      </c>
      <c r="H85" s="5"/>
      <c r="I85" s="5">
        <v>1000</v>
      </c>
      <c r="J85" s="5">
        <v>976764.93</v>
      </c>
    </row>
    <row r="86" spans="1:10" x14ac:dyDescent="0.15">
      <c r="A86" s="2">
        <v>42083</v>
      </c>
      <c r="B86" s="3">
        <v>141</v>
      </c>
      <c r="C86" s="4" t="s">
        <v>675</v>
      </c>
      <c r="D86" s="4" t="s">
        <v>676</v>
      </c>
      <c r="E86" s="4" t="s">
        <v>45</v>
      </c>
      <c r="F86" s="4" t="s">
        <v>20</v>
      </c>
      <c r="G86" s="4" t="s">
        <v>259</v>
      </c>
      <c r="H86" s="5"/>
      <c r="I86" s="5">
        <v>1000</v>
      </c>
      <c r="J86" s="5">
        <v>975764.93</v>
      </c>
    </row>
    <row r="87" spans="1:10" x14ac:dyDescent="0.15">
      <c r="A87" s="2">
        <v>42083</v>
      </c>
      <c r="B87" s="3">
        <v>141</v>
      </c>
      <c r="C87" s="4" t="s">
        <v>677</v>
      </c>
      <c r="D87" s="4" t="s">
        <v>678</v>
      </c>
      <c r="E87" s="4" t="s">
        <v>45</v>
      </c>
      <c r="F87" s="4" t="s">
        <v>20</v>
      </c>
      <c r="G87" s="4" t="s">
        <v>259</v>
      </c>
      <c r="H87" s="5"/>
      <c r="I87" s="5">
        <v>1000</v>
      </c>
      <c r="J87" s="5">
        <v>974764.93</v>
      </c>
    </row>
    <row r="88" spans="1:10" x14ac:dyDescent="0.15">
      <c r="A88" s="2">
        <v>42083</v>
      </c>
      <c r="B88" s="3">
        <v>141</v>
      </c>
      <c r="C88" s="4" t="s">
        <v>679</v>
      </c>
      <c r="D88" s="4" t="s">
        <v>680</v>
      </c>
      <c r="E88" s="4" t="s">
        <v>45</v>
      </c>
      <c r="F88" s="4" t="s">
        <v>20</v>
      </c>
      <c r="G88" s="4" t="s">
        <v>259</v>
      </c>
      <c r="H88" s="5"/>
      <c r="I88" s="5">
        <v>1000</v>
      </c>
      <c r="J88" s="5">
        <v>973764.93</v>
      </c>
    </row>
    <row r="89" spans="1:10" x14ac:dyDescent="0.15">
      <c r="A89" s="2">
        <v>42083</v>
      </c>
      <c r="B89" s="3">
        <v>141</v>
      </c>
      <c r="C89" s="4" t="s">
        <v>681</v>
      </c>
      <c r="D89" s="4" t="s">
        <v>682</v>
      </c>
      <c r="E89" s="4" t="s">
        <v>320</v>
      </c>
      <c r="F89" s="4" t="s">
        <v>20</v>
      </c>
      <c r="G89" s="4" t="s">
        <v>274</v>
      </c>
      <c r="H89" s="5"/>
      <c r="I89" s="5">
        <v>858.15</v>
      </c>
      <c r="J89" s="5">
        <v>972906.78</v>
      </c>
    </row>
    <row r="90" spans="1:10" x14ac:dyDescent="0.15">
      <c r="A90" s="2">
        <v>42083</v>
      </c>
      <c r="B90" s="3">
        <v>141</v>
      </c>
      <c r="C90" s="4" t="s">
        <v>683</v>
      </c>
      <c r="D90" s="4" t="s">
        <v>684</v>
      </c>
      <c r="E90" s="4" t="s">
        <v>210</v>
      </c>
      <c r="F90" s="4" t="s">
        <v>20</v>
      </c>
      <c r="G90" s="4" t="s">
        <v>274</v>
      </c>
      <c r="H90" s="5"/>
      <c r="I90" s="5">
        <v>1506.5</v>
      </c>
      <c r="J90" s="5">
        <v>971400.28</v>
      </c>
    </row>
    <row r="91" spans="1:10" x14ac:dyDescent="0.15">
      <c r="A91" s="2">
        <v>42083</v>
      </c>
      <c r="B91" s="3">
        <v>141</v>
      </c>
      <c r="C91" s="4" t="s">
        <v>685</v>
      </c>
      <c r="D91" s="4" t="s">
        <v>686</v>
      </c>
      <c r="E91" s="4" t="s">
        <v>154</v>
      </c>
      <c r="F91" s="4" t="s">
        <v>20</v>
      </c>
      <c r="G91" s="4" t="s">
        <v>271</v>
      </c>
      <c r="H91" s="5"/>
      <c r="I91" s="5">
        <v>553.5</v>
      </c>
      <c r="J91" s="5">
        <v>970846.78</v>
      </c>
    </row>
    <row r="92" spans="1:10" x14ac:dyDescent="0.15">
      <c r="A92" s="2">
        <v>42083</v>
      </c>
      <c r="B92" s="3">
        <v>141</v>
      </c>
      <c r="C92" s="4" t="s">
        <v>687</v>
      </c>
      <c r="D92" s="4" t="s">
        <v>688</v>
      </c>
      <c r="E92" s="4" t="s">
        <v>561</v>
      </c>
      <c r="F92" s="4" t="s">
        <v>20</v>
      </c>
      <c r="G92" s="4" t="s">
        <v>734</v>
      </c>
      <c r="H92" s="5"/>
      <c r="I92" s="5">
        <v>1133.07</v>
      </c>
      <c r="J92" s="5">
        <v>969713.71</v>
      </c>
    </row>
    <row r="93" spans="1:10" x14ac:dyDescent="0.15">
      <c r="A93" s="2">
        <v>42084</v>
      </c>
      <c r="B93" s="3">
        <v>146</v>
      </c>
      <c r="C93" s="4" t="s">
        <v>689</v>
      </c>
      <c r="D93" s="4" t="s">
        <v>20</v>
      </c>
      <c r="E93" s="4" t="s">
        <v>293</v>
      </c>
      <c r="F93" s="4" t="s">
        <v>690</v>
      </c>
      <c r="G93" s="4" t="s">
        <v>740</v>
      </c>
      <c r="H93" s="5"/>
      <c r="I93" s="5">
        <v>700000</v>
      </c>
      <c r="J93" s="5">
        <v>269713.71000000002</v>
      </c>
    </row>
    <row r="94" spans="1:10" x14ac:dyDescent="0.15">
      <c r="A94" s="2">
        <v>42086</v>
      </c>
      <c r="B94" s="3">
        <v>141</v>
      </c>
      <c r="C94" s="4" t="s">
        <v>691</v>
      </c>
      <c r="D94" s="4" t="s">
        <v>692</v>
      </c>
      <c r="E94" s="4" t="s">
        <v>94</v>
      </c>
      <c r="F94" s="4" t="s">
        <v>20</v>
      </c>
      <c r="G94" s="4" t="s">
        <v>259</v>
      </c>
      <c r="H94" s="5"/>
      <c r="I94" s="5">
        <v>1500</v>
      </c>
      <c r="J94" s="5">
        <v>268213.71000000002</v>
      </c>
    </row>
    <row r="95" spans="1:10" x14ac:dyDescent="0.15">
      <c r="A95" s="2">
        <v>42086</v>
      </c>
      <c r="B95" s="3">
        <v>141</v>
      </c>
      <c r="C95" s="4" t="s">
        <v>693</v>
      </c>
      <c r="D95" s="4" t="s">
        <v>694</v>
      </c>
      <c r="E95" s="4" t="s">
        <v>94</v>
      </c>
      <c r="F95" s="4" t="s">
        <v>20</v>
      </c>
      <c r="G95" s="4" t="s">
        <v>259</v>
      </c>
      <c r="H95" s="5"/>
      <c r="I95" s="5">
        <v>2614.9</v>
      </c>
      <c r="J95" s="5">
        <v>265598.81</v>
      </c>
    </row>
    <row r="96" spans="1:10" x14ac:dyDescent="0.15">
      <c r="A96" s="2">
        <v>42086</v>
      </c>
      <c r="B96" s="3">
        <v>141</v>
      </c>
      <c r="C96" s="4" t="s">
        <v>695</v>
      </c>
      <c r="D96" s="4" t="s">
        <v>696</v>
      </c>
      <c r="E96" s="4" t="s">
        <v>198</v>
      </c>
      <c r="G96" s="4" t="s">
        <v>259</v>
      </c>
      <c r="H96" s="5"/>
      <c r="I96" s="5">
        <v>136.80000000000001</v>
      </c>
      <c r="J96" s="5">
        <v>264385.26</v>
      </c>
    </row>
    <row r="97" spans="1:10" x14ac:dyDescent="0.15">
      <c r="A97" s="2"/>
      <c r="B97" s="3"/>
      <c r="C97" s="4"/>
      <c r="D97" s="4"/>
      <c r="E97" s="4" t="s">
        <v>304</v>
      </c>
      <c r="F97" s="4"/>
      <c r="G97" s="4" t="s">
        <v>270</v>
      </c>
      <c r="H97" s="5"/>
      <c r="I97" s="5">
        <v>1076.75</v>
      </c>
      <c r="J97" s="5"/>
    </row>
    <row r="98" spans="1:10" x14ac:dyDescent="0.15">
      <c r="A98" s="15">
        <v>42089</v>
      </c>
      <c r="B98" s="16">
        <v>142</v>
      </c>
      <c r="C98" s="17" t="s">
        <v>697</v>
      </c>
      <c r="D98" s="17" t="s">
        <v>20</v>
      </c>
      <c r="E98" s="17" t="s">
        <v>698</v>
      </c>
      <c r="F98" s="17" t="s">
        <v>20</v>
      </c>
      <c r="G98" s="17" t="s">
        <v>270</v>
      </c>
      <c r="H98" s="18">
        <v>3000</v>
      </c>
      <c r="I98" s="18">
        <v>-3000</v>
      </c>
      <c r="J98" s="5">
        <v>267385.26</v>
      </c>
    </row>
    <row r="99" spans="1:10" x14ac:dyDescent="0.15">
      <c r="A99" s="2">
        <v>42094</v>
      </c>
      <c r="B99" s="3">
        <v>141</v>
      </c>
      <c r="C99" s="4" t="s">
        <v>699</v>
      </c>
      <c r="D99" s="4" t="s">
        <v>700</v>
      </c>
      <c r="E99" s="4" t="s">
        <v>222</v>
      </c>
      <c r="F99" s="4" t="s">
        <v>20</v>
      </c>
      <c r="G99" s="4" t="s">
        <v>507</v>
      </c>
      <c r="H99" s="5"/>
      <c r="I99" s="5">
        <v>350</v>
      </c>
      <c r="J99" s="5">
        <v>267035.26</v>
      </c>
    </row>
    <row r="100" spans="1:10" x14ac:dyDescent="0.15">
      <c r="A100" s="2">
        <v>42094</v>
      </c>
      <c r="B100" s="3">
        <v>141</v>
      </c>
      <c r="C100" s="4" t="s">
        <v>701</v>
      </c>
      <c r="D100" s="4" t="s">
        <v>702</v>
      </c>
      <c r="E100" s="4" t="s">
        <v>81</v>
      </c>
      <c r="F100" s="4" t="s">
        <v>20</v>
      </c>
      <c r="G100" s="4" t="s">
        <v>261</v>
      </c>
      <c r="H100" s="5"/>
      <c r="I100" s="5">
        <v>850</v>
      </c>
      <c r="J100" s="5">
        <v>266185.26</v>
      </c>
    </row>
    <row r="101" spans="1:10" x14ac:dyDescent="0.15">
      <c r="A101" s="2">
        <v>42094</v>
      </c>
      <c r="B101" s="3">
        <v>141</v>
      </c>
      <c r="C101" s="4" t="s">
        <v>703</v>
      </c>
      <c r="D101" s="4" t="s">
        <v>704</v>
      </c>
      <c r="E101" s="4" t="s">
        <v>705</v>
      </c>
      <c r="F101" s="4" t="s">
        <v>20</v>
      </c>
      <c r="G101" s="4" t="s">
        <v>741</v>
      </c>
      <c r="H101" s="5"/>
      <c r="I101" s="5">
        <v>200</v>
      </c>
      <c r="J101" s="5">
        <v>265985.26</v>
      </c>
    </row>
    <row r="102" spans="1:10" x14ac:dyDescent="0.15">
      <c r="A102" s="2">
        <v>42094</v>
      </c>
      <c r="B102" s="3">
        <v>145</v>
      </c>
      <c r="C102" s="4" t="s">
        <v>706</v>
      </c>
      <c r="D102" s="4" t="s">
        <v>22</v>
      </c>
      <c r="E102" s="4" t="s">
        <v>707</v>
      </c>
      <c r="F102" s="4" t="s">
        <v>20</v>
      </c>
      <c r="G102" s="4" t="s">
        <v>282</v>
      </c>
      <c r="H102" s="5"/>
      <c r="I102" s="5">
        <v>74305.490000000005</v>
      </c>
      <c r="J102" s="5">
        <v>188106.91</v>
      </c>
    </row>
    <row r="103" spans="1:10" x14ac:dyDescent="0.15">
      <c r="A103" s="2"/>
      <c r="B103" s="3"/>
      <c r="C103" s="4"/>
      <c r="D103" s="4"/>
      <c r="E103" s="4" t="s">
        <v>279</v>
      </c>
      <c r="F103" s="4"/>
      <c r="G103" s="4" t="s">
        <v>279</v>
      </c>
      <c r="H103" s="5"/>
      <c r="I103" s="5">
        <v>505</v>
      </c>
      <c r="J103" s="5"/>
    </row>
    <row r="104" spans="1:10" x14ac:dyDescent="0.15">
      <c r="A104" s="2"/>
      <c r="B104" s="3"/>
      <c r="C104" s="4"/>
      <c r="D104" s="4"/>
      <c r="E104" s="4" t="s">
        <v>490</v>
      </c>
      <c r="F104" s="4"/>
      <c r="G104" s="4" t="s">
        <v>490</v>
      </c>
      <c r="H104" s="5"/>
      <c r="I104" s="5">
        <v>185</v>
      </c>
      <c r="J104" s="5"/>
    </row>
    <row r="105" spans="1:10" x14ac:dyDescent="0.15">
      <c r="A105" s="2"/>
      <c r="B105" s="3"/>
      <c r="C105" s="4"/>
      <c r="D105" s="4"/>
      <c r="E105" s="4" t="s">
        <v>280</v>
      </c>
      <c r="F105" s="4"/>
      <c r="G105" s="4" t="s">
        <v>511</v>
      </c>
      <c r="H105" s="5"/>
      <c r="I105" s="5">
        <v>150</v>
      </c>
      <c r="J105" s="5"/>
    </row>
    <row r="106" spans="1:10" x14ac:dyDescent="0.15">
      <c r="A106" s="2"/>
      <c r="B106" s="3"/>
      <c r="C106" s="4"/>
      <c r="D106" s="4"/>
      <c r="E106" s="4" t="s">
        <v>253</v>
      </c>
      <c r="F106" s="4"/>
      <c r="G106" s="4" t="s">
        <v>253</v>
      </c>
      <c r="H106" s="5"/>
      <c r="I106" s="5">
        <v>898.62</v>
      </c>
      <c r="J106" s="5"/>
    </row>
    <row r="107" spans="1:10" x14ac:dyDescent="0.15">
      <c r="A107" s="2"/>
      <c r="B107" s="3"/>
      <c r="C107" s="4"/>
      <c r="D107" s="4"/>
      <c r="E107" s="4" t="s">
        <v>748</v>
      </c>
      <c r="F107" s="4"/>
      <c r="G107" s="4" t="s">
        <v>274</v>
      </c>
      <c r="H107" s="5"/>
      <c r="I107" s="5">
        <v>451</v>
      </c>
      <c r="J107" s="5"/>
    </row>
    <row r="108" spans="1:10" x14ac:dyDescent="0.15">
      <c r="A108" s="2"/>
      <c r="B108" s="3"/>
      <c r="C108" s="4"/>
      <c r="D108" s="4"/>
      <c r="E108" s="4" t="s">
        <v>264</v>
      </c>
      <c r="F108" s="4"/>
      <c r="G108" s="4" t="s">
        <v>264</v>
      </c>
      <c r="H108" s="5"/>
      <c r="I108" s="5">
        <v>218.99</v>
      </c>
      <c r="J108" s="5"/>
    </row>
    <row r="109" spans="1:10" x14ac:dyDescent="0.15">
      <c r="A109" s="2"/>
      <c r="B109" s="3"/>
      <c r="C109" s="4"/>
      <c r="D109" s="4"/>
      <c r="E109" s="4" t="s">
        <v>749</v>
      </c>
      <c r="F109" s="4"/>
      <c r="G109" s="4" t="s">
        <v>750</v>
      </c>
      <c r="H109" s="5"/>
      <c r="I109" s="5">
        <v>29.6</v>
      </c>
      <c r="J109" s="5"/>
    </row>
    <row r="110" spans="1:10" x14ac:dyDescent="0.15">
      <c r="A110" s="2"/>
      <c r="B110" s="3"/>
      <c r="C110" s="4"/>
      <c r="D110" s="4"/>
      <c r="E110" s="4" t="s">
        <v>259</v>
      </c>
      <c r="F110" s="4"/>
      <c r="G110" s="4" t="s">
        <v>259</v>
      </c>
      <c r="H110" s="5"/>
      <c r="I110" s="5">
        <v>1100.1500000000001</v>
      </c>
      <c r="J110" s="5"/>
    </row>
    <row r="111" spans="1:10" x14ac:dyDescent="0.15">
      <c r="A111" s="2"/>
      <c r="B111" s="3"/>
      <c r="C111" s="4"/>
      <c r="D111" s="4"/>
      <c r="E111" s="4" t="s">
        <v>281</v>
      </c>
      <c r="F111" s="4"/>
      <c r="G111" s="4" t="s">
        <v>277</v>
      </c>
      <c r="H111" s="5"/>
      <c r="I111" s="5">
        <v>34.5</v>
      </c>
      <c r="J111" s="5"/>
    </row>
    <row r="112" spans="1:10" x14ac:dyDescent="0.15">
      <c r="A112" s="2">
        <v>42094</v>
      </c>
      <c r="B112" s="3">
        <v>145</v>
      </c>
      <c r="C112" s="4" t="s">
        <v>708</v>
      </c>
      <c r="D112" s="4" t="s">
        <v>709</v>
      </c>
      <c r="E112" s="4" t="s">
        <v>710</v>
      </c>
      <c r="F112" s="4" t="s">
        <v>20</v>
      </c>
      <c r="G112" s="4" t="s">
        <v>751</v>
      </c>
      <c r="H112" s="5"/>
      <c r="I112" s="5">
        <v>19754</v>
      </c>
      <c r="J112" s="5">
        <v>168352.91</v>
      </c>
    </row>
    <row r="113" spans="1:10" x14ac:dyDescent="0.15">
      <c r="A113" s="2">
        <v>42094</v>
      </c>
      <c r="B113" s="3">
        <v>145</v>
      </c>
      <c r="C113" s="4" t="s">
        <v>711</v>
      </c>
      <c r="D113" s="4" t="s">
        <v>712</v>
      </c>
      <c r="E113" s="4" t="s">
        <v>713</v>
      </c>
      <c r="F113" s="4" t="s">
        <v>20</v>
      </c>
      <c r="G113" s="4" t="s">
        <v>752</v>
      </c>
      <c r="H113" s="5"/>
      <c r="I113" s="5">
        <v>1215.8</v>
      </c>
      <c r="J113" s="5">
        <v>167137.10999999999</v>
      </c>
    </row>
    <row r="114" spans="1:10" x14ac:dyDescent="0.15">
      <c r="A114" s="2">
        <v>42094</v>
      </c>
      <c r="B114" s="3">
        <v>145</v>
      </c>
      <c r="C114" s="4" t="s">
        <v>714</v>
      </c>
      <c r="D114" s="4" t="s">
        <v>715</v>
      </c>
      <c r="E114" s="4" t="s">
        <v>716</v>
      </c>
      <c r="F114" s="4" t="s">
        <v>20</v>
      </c>
      <c r="G114" s="4" t="s">
        <v>753</v>
      </c>
      <c r="H114" s="5"/>
      <c r="I114" s="5">
        <v>3445.65</v>
      </c>
      <c r="J114" s="5">
        <v>163691.46</v>
      </c>
    </row>
    <row r="115" spans="1:10" x14ac:dyDescent="0.15">
      <c r="A115" s="15">
        <v>42094</v>
      </c>
      <c r="B115" s="16">
        <v>142</v>
      </c>
      <c r="C115" s="17" t="s">
        <v>717</v>
      </c>
      <c r="D115" s="17" t="s">
        <v>20</v>
      </c>
      <c r="E115" s="17" t="s">
        <v>564</v>
      </c>
      <c r="F115" s="17" t="s">
        <v>20</v>
      </c>
      <c r="G115" s="17" t="s">
        <v>742</v>
      </c>
      <c r="H115" s="18">
        <v>199.3</v>
      </c>
      <c r="I115" s="18">
        <v>-199.3</v>
      </c>
      <c r="J115" s="5">
        <v>163890.76</v>
      </c>
    </row>
    <row r="116" spans="1:10" x14ac:dyDescent="0.15">
      <c r="A116" s="2">
        <v>42094</v>
      </c>
      <c r="B116" s="3">
        <v>146</v>
      </c>
      <c r="C116" s="4" t="s">
        <v>718</v>
      </c>
      <c r="D116" s="4" t="s">
        <v>20</v>
      </c>
      <c r="E116" s="4" t="s">
        <v>719</v>
      </c>
      <c r="F116" s="4" t="s">
        <v>720</v>
      </c>
      <c r="G116" s="4" t="s">
        <v>283</v>
      </c>
      <c r="H116" s="5"/>
      <c r="I116" s="5">
        <v>50</v>
      </c>
      <c r="J116" s="5">
        <v>163840.76</v>
      </c>
    </row>
    <row r="117" spans="1:10" x14ac:dyDescent="0.15">
      <c r="A117" s="2">
        <v>42094</v>
      </c>
      <c r="B117" s="3">
        <v>146</v>
      </c>
      <c r="C117" s="4" t="s">
        <v>721</v>
      </c>
      <c r="D117" s="4" t="s">
        <v>20</v>
      </c>
      <c r="E117" s="4" t="s">
        <v>722</v>
      </c>
      <c r="F117" s="4" t="s">
        <v>723</v>
      </c>
      <c r="G117" s="4" t="s">
        <v>283</v>
      </c>
      <c r="H117" s="5"/>
      <c r="I117" s="5">
        <v>15.7</v>
      </c>
      <c r="J117" s="5">
        <v>163825.06</v>
      </c>
    </row>
    <row r="118" spans="1:10" x14ac:dyDescent="0.15">
      <c r="A118" s="19">
        <v>42094</v>
      </c>
      <c r="B118" s="20">
        <v>146</v>
      </c>
      <c r="C118" s="21" t="s">
        <v>724</v>
      </c>
      <c r="D118" s="21" t="s">
        <v>20</v>
      </c>
      <c r="E118" s="21" t="s">
        <v>725</v>
      </c>
      <c r="F118" s="21" t="s">
        <v>726</v>
      </c>
      <c r="G118" s="21" t="s">
        <v>743</v>
      </c>
      <c r="H118" s="22">
        <v>500</v>
      </c>
      <c r="I118" s="22">
        <v>-500</v>
      </c>
      <c r="J118" s="11">
        <v>164325.06</v>
      </c>
    </row>
    <row r="119" spans="1:10" ht="12" thickBot="1" x14ac:dyDescent="0.2">
      <c r="A119" s="7"/>
      <c r="H119" s="10">
        <v>1856984.3</v>
      </c>
      <c r="I119" s="10">
        <v>1855765.74</v>
      </c>
    </row>
    <row r="120" spans="1:10" ht="12" thickTop="1" x14ac:dyDescent="0.15"/>
    <row r="121" spans="1:10" x14ac:dyDescent="0.15">
      <c r="I121" s="12">
        <f>SUBTOTAL(9,I6:I118)</f>
        <v>1500551.44</v>
      </c>
    </row>
  </sheetData>
  <autoFilter ref="A4:J119"/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84"/>
  <sheetViews>
    <sheetView workbookViewId="0">
      <selection activeCell="E7" sqref="E7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875" bestFit="1" customWidth="1"/>
    <col min="5" max="5" width="41.125" bestFit="1" customWidth="1"/>
    <col min="6" max="6" width="40.25" bestFit="1" customWidth="1"/>
    <col min="7" max="7" width="11.625" customWidth="1"/>
    <col min="8" max="9" width="12.625" style="12" customWidth="1"/>
    <col min="10" max="10" width="12.625" customWidth="1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80"/>
      <c r="I1" s="80"/>
      <c r="J1" s="77"/>
    </row>
    <row r="2" spans="1:10" ht="20.100000000000001" customHeight="1" x14ac:dyDescent="0.15">
      <c r="A2" s="78" t="s">
        <v>754</v>
      </c>
      <c r="B2" s="78"/>
      <c r="C2" s="78"/>
      <c r="D2" s="78"/>
      <c r="E2" s="78"/>
      <c r="F2" s="78"/>
      <c r="G2" s="78"/>
      <c r="H2" s="81"/>
      <c r="I2" s="81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82"/>
      <c r="I3" s="82"/>
      <c r="J3" s="79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4" t="s">
        <v>9</v>
      </c>
      <c r="I4" s="14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>
        <v>164325.06</v>
      </c>
    </row>
    <row r="6" spans="1:10" x14ac:dyDescent="0.15">
      <c r="A6" s="2">
        <v>42095</v>
      </c>
      <c r="B6" s="3">
        <v>151</v>
      </c>
      <c r="C6" s="4" t="s">
        <v>755</v>
      </c>
      <c r="D6" s="4" t="s">
        <v>756</v>
      </c>
      <c r="E6" s="4" t="s">
        <v>15</v>
      </c>
      <c r="F6" s="4" t="s">
        <v>16</v>
      </c>
      <c r="G6" s="4" t="s">
        <v>483</v>
      </c>
      <c r="H6" s="5"/>
      <c r="I6" s="5">
        <v>10667.84</v>
      </c>
      <c r="J6" s="5">
        <v>153657.22</v>
      </c>
    </row>
    <row r="7" spans="1:10" x14ac:dyDescent="0.15">
      <c r="A7" s="2">
        <v>42095</v>
      </c>
      <c r="B7" s="3">
        <v>151</v>
      </c>
      <c r="C7" s="4" t="s">
        <v>757</v>
      </c>
      <c r="D7" s="4" t="s">
        <v>704</v>
      </c>
      <c r="E7" s="4" t="s">
        <v>19</v>
      </c>
      <c r="F7" s="4" t="s">
        <v>20</v>
      </c>
      <c r="G7" s="4" t="s">
        <v>253</v>
      </c>
      <c r="H7" s="5"/>
      <c r="I7" s="5">
        <v>170</v>
      </c>
      <c r="J7" s="5">
        <v>153487.22</v>
      </c>
    </row>
    <row r="8" spans="1:10" x14ac:dyDescent="0.15">
      <c r="A8" s="2">
        <v>42095</v>
      </c>
      <c r="B8" s="3">
        <v>151</v>
      </c>
      <c r="C8" s="4" t="s">
        <v>758</v>
      </c>
      <c r="D8" s="4" t="s">
        <v>759</v>
      </c>
      <c r="E8" s="4" t="s">
        <v>760</v>
      </c>
      <c r="F8" s="4" t="s">
        <v>20</v>
      </c>
      <c r="G8" s="4" t="s">
        <v>1047</v>
      </c>
      <c r="H8" s="5"/>
      <c r="I8" s="5">
        <v>12720</v>
      </c>
      <c r="J8" s="5">
        <v>140767.22</v>
      </c>
    </row>
    <row r="9" spans="1:10" x14ac:dyDescent="0.15">
      <c r="A9" s="2">
        <v>42096</v>
      </c>
      <c r="B9" s="3">
        <v>151</v>
      </c>
      <c r="C9" s="4" t="s">
        <v>761</v>
      </c>
      <c r="D9" s="4" t="s">
        <v>218</v>
      </c>
      <c r="E9" s="4" t="s">
        <v>29</v>
      </c>
      <c r="G9" s="4" t="s">
        <v>487</v>
      </c>
      <c r="H9" s="5"/>
      <c r="I9" s="5">
        <f>24347.12+10.6</f>
        <v>24357.719999999998</v>
      </c>
      <c r="J9" s="5">
        <v>116178.87</v>
      </c>
    </row>
    <row r="10" spans="1:10" x14ac:dyDescent="0.15">
      <c r="A10" s="2"/>
      <c r="B10" s="3"/>
      <c r="C10" s="4"/>
      <c r="D10" s="4"/>
      <c r="E10" s="4" t="s">
        <v>762</v>
      </c>
      <c r="F10" s="4"/>
      <c r="G10" s="4" t="s">
        <v>1048</v>
      </c>
      <c r="H10" s="5"/>
      <c r="I10" s="5">
        <v>230.63</v>
      </c>
      <c r="J10" s="5"/>
    </row>
    <row r="11" spans="1:10" x14ac:dyDescent="0.15">
      <c r="A11" s="2">
        <v>42101</v>
      </c>
      <c r="B11" s="3">
        <v>151</v>
      </c>
      <c r="C11" s="4" t="s">
        <v>763</v>
      </c>
      <c r="D11" s="4" t="s">
        <v>764</v>
      </c>
      <c r="E11" s="4" t="s">
        <v>198</v>
      </c>
      <c r="F11" s="4" t="s">
        <v>20</v>
      </c>
      <c r="G11" s="4" t="s">
        <v>259</v>
      </c>
      <c r="H11" s="5"/>
      <c r="I11" s="5">
        <v>270</v>
      </c>
      <c r="J11" s="5">
        <v>115908.87</v>
      </c>
    </row>
    <row r="12" spans="1:10" x14ac:dyDescent="0.15">
      <c r="A12" s="2">
        <v>42101</v>
      </c>
      <c r="B12" s="3">
        <v>151</v>
      </c>
      <c r="C12" s="4" t="s">
        <v>765</v>
      </c>
      <c r="D12" s="4" t="s">
        <v>766</v>
      </c>
      <c r="E12" s="4" t="s">
        <v>767</v>
      </c>
      <c r="F12" s="4" t="s">
        <v>20</v>
      </c>
      <c r="G12" s="4" t="s">
        <v>1055</v>
      </c>
      <c r="H12" s="5"/>
      <c r="I12" s="5">
        <v>12</v>
      </c>
      <c r="J12" s="5">
        <v>115896.87</v>
      </c>
    </row>
    <row r="13" spans="1:10" x14ac:dyDescent="0.15">
      <c r="A13" s="2">
        <v>42101</v>
      </c>
      <c r="B13" s="3">
        <v>151</v>
      </c>
      <c r="C13" s="4" t="s">
        <v>768</v>
      </c>
      <c r="D13" s="4" t="s">
        <v>769</v>
      </c>
      <c r="E13" s="4" t="s">
        <v>198</v>
      </c>
      <c r="F13" s="4" t="s">
        <v>20</v>
      </c>
      <c r="G13" s="4" t="s">
        <v>259</v>
      </c>
      <c r="H13" s="5"/>
      <c r="I13" s="5">
        <v>3200</v>
      </c>
      <c r="J13" s="5">
        <v>112696.87</v>
      </c>
    </row>
    <row r="14" spans="1:10" x14ac:dyDescent="0.15">
      <c r="A14" s="2">
        <v>42101</v>
      </c>
      <c r="B14" s="3">
        <v>151</v>
      </c>
      <c r="C14" s="4" t="s">
        <v>770</v>
      </c>
      <c r="D14" s="4" t="s">
        <v>771</v>
      </c>
      <c r="E14" s="4" t="s">
        <v>301</v>
      </c>
      <c r="F14" s="4" t="s">
        <v>20</v>
      </c>
      <c r="G14" s="4" t="s">
        <v>259</v>
      </c>
      <c r="H14" s="5"/>
      <c r="I14" s="5">
        <v>4500</v>
      </c>
      <c r="J14" s="5">
        <v>108196.87</v>
      </c>
    </row>
    <row r="15" spans="1:10" x14ac:dyDescent="0.15">
      <c r="A15" s="2">
        <v>42101</v>
      </c>
      <c r="B15" s="3">
        <v>151</v>
      </c>
      <c r="C15" s="4" t="s">
        <v>772</v>
      </c>
      <c r="D15" s="4" t="s">
        <v>773</v>
      </c>
      <c r="E15" s="4" t="s">
        <v>133</v>
      </c>
      <c r="F15" s="4" t="s">
        <v>20</v>
      </c>
      <c r="G15" s="4" t="s">
        <v>1056</v>
      </c>
      <c r="I15" s="12">
        <v>378</v>
      </c>
      <c r="J15" s="5">
        <v>107818.87</v>
      </c>
    </row>
    <row r="16" spans="1:10" x14ac:dyDescent="0.15">
      <c r="A16" s="2">
        <v>42101</v>
      </c>
      <c r="B16" s="3">
        <v>151</v>
      </c>
      <c r="C16" s="4" t="s">
        <v>774</v>
      </c>
      <c r="D16" s="4" t="s">
        <v>775</v>
      </c>
      <c r="E16" s="4" t="s">
        <v>210</v>
      </c>
      <c r="F16" s="4" t="s">
        <v>20</v>
      </c>
      <c r="G16" s="4" t="s">
        <v>274</v>
      </c>
      <c r="H16" s="5"/>
      <c r="I16" s="5">
        <v>136.65</v>
      </c>
      <c r="J16" s="5">
        <v>107682.22</v>
      </c>
    </row>
    <row r="17" spans="1:10" x14ac:dyDescent="0.15">
      <c r="A17" s="2">
        <v>42101</v>
      </c>
      <c r="B17" s="3">
        <v>151</v>
      </c>
      <c r="C17" s="4" t="s">
        <v>776</v>
      </c>
      <c r="D17" s="4" t="s">
        <v>777</v>
      </c>
      <c r="E17" s="4" t="s">
        <v>670</v>
      </c>
      <c r="F17" s="4" t="s">
        <v>20</v>
      </c>
      <c r="G17" s="4" t="s">
        <v>259</v>
      </c>
      <c r="H17" s="5"/>
      <c r="I17" s="5">
        <v>16250</v>
      </c>
      <c r="J17" s="5">
        <v>91432.22</v>
      </c>
    </row>
    <row r="18" spans="1:10" x14ac:dyDescent="0.15">
      <c r="A18" s="2">
        <v>42101</v>
      </c>
      <c r="B18" s="3">
        <v>151</v>
      </c>
      <c r="C18" s="4" t="s">
        <v>778</v>
      </c>
      <c r="D18" s="4" t="s">
        <v>779</v>
      </c>
      <c r="E18" s="4" t="s">
        <v>198</v>
      </c>
      <c r="F18" s="4" t="s">
        <v>20</v>
      </c>
      <c r="G18" s="4" t="s">
        <v>259</v>
      </c>
      <c r="H18" s="5"/>
      <c r="I18" s="5">
        <v>600</v>
      </c>
      <c r="J18" s="5">
        <v>90832.22</v>
      </c>
    </row>
    <row r="19" spans="1:10" x14ac:dyDescent="0.15">
      <c r="A19" s="2">
        <v>42101</v>
      </c>
      <c r="B19" s="3">
        <v>151</v>
      </c>
      <c r="C19" s="4" t="s">
        <v>780</v>
      </c>
      <c r="D19" s="4" t="s">
        <v>781</v>
      </c>
      <c r="E19" s="4" t="s">
        <v>198</v>
      </c>
      <c r="G19" s="4" t="s">
        <v>259</v>
      </c>
      <c r="H19" s="5"/>
      <c r="I19" s="5">
        <v>1050</v>
      </c>
      <c r="J19" s="5">
        <v>87512.22</v>
      </c>
    </row>
    <row r="20" spans="1:10" x14ac:dyDescent="0.15">
      <c r="A20" s="2"/>
      <c r="B20" s="3"/>
      <c r="C20" s="4"/>
      <c r="D20" s="4"/>
      <c r="E20" s="4" t="s">
        <v>782</v>
      </c>
      <c r="F20" s="4"/>
      <c r="G20" s="4" t="s">
        <v>270</v>
      </c>
      <c r="H20" s="5"/>
      <c r="I20" s="5">
        <f>1170+600+500</f>
        <v>2270</v>
      </c>
      <c r="J20" s="5"/>
    </row>
    <row r="21" spans="1:10" x14ac:dyDescent="0.15">
      <c r="A21" s="2">
        <v>42101</v>
      </c>
      <c r="B21" s="3">
        <v>151</v>
      </c>
      <c r="C21" s="4" t="s">
        <v>783</v>
      </c>
      <c r="D21" s="4" t="s">
        <v>784</v>
      </c>
      <c r="E21" s="4" t="s">
        <v>767</v>
      </c>
      <c r="F21" s="4" t="s">
        <v>20</v>
      </c>
      <c r="G21" s="4" t="s">
        <v>1055</v>
      </c>
      <c r="H21" s="5"/>
      <c r="I21" s="5">
        <v>19500</v>
      </c>
      <c r="J21" s="5">
        <v>68012.22</v>
      </c>
    </row>
    <row r="22" spans="1:10" x14ac:dyDescent="0.15">
      <c r="A22" s="2">
        <v>42101</v>
      </c>
      <c r="B22" s="3">
        <v>151</v>
      </c>
      <c r="C22" s="4" t="s">
        <v>785</v>
      </c>
      <c r="D22" s="4" t="s">
        <v>786</v>
      </c>
      <c r="E22" s="4" t="s">
        <v>787</v>
      </c>
      <c r="F22" s="4" t="s">
        <v>20</v>
      </c>
      <c r="G22" s="4" t="s">
        <v>1057</v>
      </c>
      <c r="H22" s="5"/>
      <c r="I22" s="5">
        <v>1500</v>
      </c>
      <c r="J22" s="5">
        <v>66512.22</v>
      </c>
    </row>
    <row r="23" spans="1:10" x14ac:dyDescent="0.15">
      <c r="A23" s="2">
        <v>42101</v>
      </c>
      <c r="B23" s="3">
        <v>151</v>
      </c>
      <c r="C23" s="4" t="s">
        <v>788</v>
      </c>
      <c r="D23" s="4" t="s">
        <v>789</v>
      </c>
      <c r="E23" s="4" t="s">
        <v>45</v>
      </c>
      <c r="F23" s="4" t="s">
        <v>20</v>
      </c>
      <c r="G23" s="4" t="s">
        <v>259</v>
      </c>
      <c r="H23" s="5"/>
      <c r="I23" s="5">
        <v>1000</v>
      </c>
      <c r="J23" s="5">
        <v>65512.22</v>
      </c>
    </row>
    <row r="24" spans="1:10" x14ac:dyDescent="0.15">
      <c r="A24" s="2">
        <v>42101</v>
      </c>
      <c r="B24" s="3">
        <v>151</v>
      </c>
      <c r="C24" s="4" t="s">
        <v>790</v>
      </c>
      <c r="D24" s="4" t="s">
        <v>791</v>
      </c>
      <c r="E24" s="4" t="s">
        <v>198</v>
      </c>
      <c r="F24" s="4" t="s">
        <v>20</v>
      </c>
      <c r="G24" s="4" t="s">
        <v>259</v>
      </c>
      <c r="H24" s="5"/>
      <c r="I24" s="5">
        <v>400</v>
      </c>
      <c r="J24" s="5">
        <v>65112.22</v>
      </c>
    </row>
    <row r="25" spans="1:10" x14ac:dyDescent="0.15">
      <c r="A25" s="2">
        <v>42101</v>
      </c>
      <c r="B25" s="3">
        <v>151</v>
      </c>
      <c r="C25" s="4" t="s">
        <v>792</v>
      </c>
      <c r="D25" s="4" t="s">
        <v>793</v>
      </c>
      <c r="E25" s="4" t="s">
        <v>747</v>
      </c>
      <c r="G25" s="4" t="s">
        <v>259</v>
      </c>
      <c r="H25" s="5"/>
      <c r="I25" s="5">
        <f>3432.5+432.5+3910+500+575</f>
        <v>8850</v>
      </c>
      <c r="J25" s="5">
        <v>52332.22</v>
      </c>
    </row>
    <row r="26" spans="1:10" x14ac:dyDescent="0.15">
      <c r="A26" s="2"/>
      <c r="B26" s="3"/>
      <c r="C26" s="4"/>
      <c r="D26" s="4"/>
      <c r="E26" s="4" t="s">
        <v>1046</v>
      </c>
      <c r="F26" s="4"/>
      <c r="G26" s="4" t="s">
        <v>1058</v>
      </c>
      <c r="H26" s="5"/>
      <c r="I26" s="5">
        <f>130</f>
        <v>130</v>
      </c>
      <c r="J26" s="5"/>
    </row>
    <row r="27" spans="1:10" x14ac:dyDescent="0.15">
      <c r="A27" s="2"/>
      <c r="B27" s="3"/>
      <c r="C27" s="4"/>
      <c r="D27" s="4"/>
      <c r="E27" s="4" t="s">
        <v>391</v>
      </c>
      <c r="F27" s="4"/>
      <c r="G27" s="4" t="s">
        <v>259</v>
      </c>
      <c r="H27" s="5"/>
      <c r="I27" s="5">
        <f>3800</f>
        <v>3800</v>
      </c>
      <c r="J27" s="5"/>
    </row>
    <row r="28" spans="1:10" x14ac:dyDescent="0.15">
      <c r="A28" s="2">
        <v>42101</v>
      </c>
      <c r="B28" s="3">
        <v>151</v>
      </c>
      <c r="C28" s="4" t="s">
        <v>794</v>
      </c>
      <c r="D28" s="4" t="s">
        <v>795</v>
      </c>
      <c r="E28" s="4" t="s">
        <v>64</v>
      </c>
      <c r="G28" s="4" t="s">
        <v>739</v>
      </c>
      <c r="H28" s="5"/>
      <c r="I28" s="5">
        <v>26</v>
      </c>
      <c r="J28" s="5">
        <v>45464.47</v>
      </c>
    </row>
    <row r="29" spans="1:10" x14ac:dyDescent="0.15">
      <c r="A29" s="2"/>
      <c r="B29" s="3"/>
      <c r="C29" s="4"/>
      <c r="D29" s="4"/>
      <c r="E29" s="4" t="s">
        <v>198</v>
      </c>
      <c r="F29" s="4"/>
      <c r="G29" s="4" t="s">
        <v>259</v>
      </c>
      <c r="H29" s="5"/>
      <c r="I29" s="5">
        <v>6841.75</v>
      </c>
      <c r="J29" s="5"/>
    </row>
    <row r="30" spans="1:10" x14ac:dyDescent="0.15">
      <c r="A30" s="2">
        <v>42101</v>
      </c>
      <c r="B30" s="3">
        <v>151</v>
      </c>
      <c r="C30" s="4" t="s">
        <v>796</v>
      </c>
      <c r="D30" s="4" t="s">
        <v>797</v>
      </c>
      <c r="E30" s="4" t="s">
        <v>782</v>
      </c>
      <c r="F30" s="4" t="s">
        <v>20</v>
      </c>
      <c r="G30" s="4" t="s">
        <v>270</v>
      </c>
      <c r="H30" s="5"/>
      <c r="I30" s="5">
        <v>7718</v>
      </c>
      <c r="J30" s="5">
        <v>37746.47</v>
      </c>
    </row>
    <row r="31" spans="1:10" x14ac:dyDescent="0.15">
      <c r="A31" s="2">
        <v>42101</v>
      </c>
      <c r="B31" s="3">
        <v>151</v>
      </c>
      <c r="C31" s="4" t="s">
        <v>798</v>
      </c>
      <c r="D31" s="4" t="s">
        <v>799</v>
      </c>
      <c r="E31" s="4" t="s">
        <v>45</v>
      </c>
      <c r="F31" s="4" t="s">
        <v>20</v>
      </c>
      <c r="G31" s="4" t="s">
        <v>259</v>
      </c>
      <c r="H31" s="5"/>
      <c r="I31" s="5">
        <v>200</v>
      </c>
      <c r="J31" s="5">
        <v>37546.47</v>
      </c>
    </row>
    <row r="32" spans="1:10" x14ac:dyDescent="0.15">
      <c r="A32" s="2">
        <v>42101</v>
      </c>
      <c r="B32" s="3">
        <v>151</v>
      </c>
      <c r="C32" s="4" t="s">
        <v>800</v>
      </c>
      <c r="D32" s="4" t="s">
        <v>801</v>
      </c>
      <c r="E32" s="4" t="s">
        <v>198</v>
      </c>
      <c r="F32" s="4" t="s">
        <v>20</v>
      </c>
      <c r="G32" s="4" t="s">
        <v>259</v>
      </c>
      <c r="H32" s="5"/>
      <c r="I32" s="5">
        <v>350</v>
      </c>
      <c r="J32" s="5">
        <v>37196.47</v>
      </c>
    </row>
    <row r="33" spans="1:10" x14ac:dyDescent="0.15">
      <c r="A33" s="2">
        <v>42101</v>
      </c>
      <c r="B33" s="3">
        <v>151</v>
      </c>
      <c r="C33" s="4" t="s">
        <v>802</v>
      </c>
      <c r="D33" s="4" t="s">
        <v>803</v>
      </c>
      <c r="E33" s="4" t="s">
        <v>391</v>
      </c>
      <c r="F33" s="4" t="s">
        <v>20</v>
      </c>
      <c r="G33" s="4" t="s">
        <v>259</v>
      </c>
      <c r="H33" s="5"/>
      <c r="I33" s="5">
        <v>1490</v>
      </c>
      <c r="J33" s="5">
        <v>35706.47</v>
      </c>
    </row>
    <row r="34" spans="1:10" x14ac:dyDescent="0.15">
      <c r="A34" s="2">
        <v>42101</v>
      </c>
      <c r="B34" s="3">
        <v>151</v>
      </c>
      <c r="C34" s="4" t="s">
        <v>804</v>
      </c>
      <c r="D34" s="4" t="s">
        <v>805</v>
      </c>
      <c r="E34" s="4" t="s">
        <v>157</v>
      </c>
      <c r="G34" s="4" t="s">
        <v>739</v>
      </c>
      <c r="H34" s="5"/>
      <c r="I34" s="5">
        <f>90+50+90+90</f>
        <v>320</v>
      </c>
      <c r="J34" s="5">
        <v>34886.47</v>
      </c>
    </row>
    <row r="35" spans="1:10" x14ac:dyDescent="0.15">
      <c r="A35" s="2"/>
      <c r="B35" s="3"/>
      <c r="C35" s="4"/>
      <c r="D35" s="4"/>
      <c r="E35" s="4" t="s">
        <v>515</v>
      </c>
      <c r="G35" s="4" t="s">
        <v>259</v>
      </c>
      <c r="H35" s="5"/>
      <c r="I35" s="5">
        <v>250</v>
      </c>
      <c r="J35" s="5"/>
    </row>
    <row r="36" spans="1:10" x14ac:dyDescent="0.15">
      <c r="A36" s="2"/>
      <c r="B36" s="3"/>
      <c r="C36" s="4"/>
      <c r="D36" s="4"/>
      <c r="E36" s="4" t="s">
        <v>301</v>
      </c>
      <c r="F36" s="4"/>
      <c r="G36" s="4" t="s">
        <v>259</v>
      </c>
      <c r="H36" s="5"/>
      <c r="I36" s="5">
        <v>250</v>
      </c>
      <c r="J36" s="5"/>
    </row>
    <row r="37" spans="1:10" x14ac:dyDescent="0.15">
      <c r="A37" s="2">
        <v>42101</v>
      </c>
      <c r="B37" s="3">
        <v>151</v>
      </c>
      <c r="C37" s="4" t="s">
        <v>806</v>
      </c>
      <c r="D37" s="4" t="s">
        <v>807</v>
      </c>
      <c r="E37" s="4" t="s">
        <v>808</v>
      </c>
      <c r="G37" s="4" t="s">
        <v>1058</v>
      </c>
      <c r="H37" s="5"/>
      <c r="I37" s="5">
        <v>280</v>
      </c>
      <c r="J37" s="5">
        <v>28516.47</v>
      </c>
    </row>
    <row r="38" spans="1:10" x14ac:dyDescent="0.15">
      <c r="A38" s="2"/>
      <c r="B38" s="3"/>
      <c r="C38" s="4"/>
      <c r="D38" s="4"/>
      <c r="E38" s="4" t="s">
        <v>809</v>
      </c>
      <c r="F38" s="4"/>
      <c r="G38" s="4" t="s">
        <v>263</v>
      </c>
      <c r="I38" s="12">
        <v>6090</v>
      </c>
      <c r="J38" s="5"/>
    </row>
    <row r="39" spans="1:10" x14ac:dyDescent="0.15">
      <c r="A39" s="2">
        <v>42101</v>
      </c>
      <c r="B39" s="3">
        <v>151</v>
      </c>
      <c r="C39" s="4" t="s">
        <v>810</v>
      </c>
      <c r="D39" s="4" t="s">
        <v>811</v>
      </c>
      <c r="E39" s="4" t="s">
        <v>561</v>
      </c>
      <c r="G39" s="4" t="s">
        <v>1059</v>
      </c>
      <c r="H39" s="5"/>
      <c r="I39" s="5">
        <v>180</v>
      </c>
      <c r="J39" s="5">
        <v>28236.47</v>
      </c>
    </row>
    <row r="40" spans="1:10" x14ac:dyDescent="0.15">
      <c r="A40" s="2"/>
      <c r="B40" s="3"/>
      <c r="C40" s="4"/>
      <c r="D40" s="4"/>
      <c r="E40" s="4" t="s">
        <v>106</v>
      </c>
      <c r="F40" s="4"/>
      <c r="G40" s="4" t="s">
        <v>264</v>
      </c>
      <c r="H40" s="5"/>
      <c r="I40" s="5">
        <v>100</v>
      </c>
      <c r="J40" s="5"/>
    </row>
    <row r="41" spans="1:10" x14ac:dyDescent="0.15">
      <c r="A41" s="2">
        <v>42101</v>
      </c>
      <c r="B41" s="3">
        <v>151</v>
      </c>
      <c r="C41" s="4" t="s">
        <v>812</v>
      </c>
      <c r="D41" s="4" t="s">
        <v>813</v>
      </c>
      <c r="E41" s="4" t="s">
        <v>78</v>
      </c>
      <c r="F41" s="4" t="s">
        <v>20</v>
      </c>
      <c r="G41" s="4" t="s">
        <v>259</v>
      </c>
      <c r="H41" s="5"/>
      <c r="I41" s="5">
        <v>360</v>
      </c>
      <c r="J41" s="5">
        <v>27876.47</v>
      </c>
    </row>
    <row r="42" spans="1:10" x14ac:dyDescent="0.15">
      <c r="A42" s="2">
        <v>42101</v>
      </c>
      <c r="B42" s="3">
        <v>151</v>
      </c>
      <c r="C42" s="4" t="s">
        <v>814</v>
      </c>
      <c r="D42" s="4" t="s">
        <v>815</v>
      </c>
      <c r="E42" s="4" t="s">
        <v>1049</v>
      </c>
      <c r="G42" s="4" t="s">
        <v>259</v>
      </c>
      <c r="H42" s="5"/>
      <c r="I42" s="5">
        <f>36+48+60+259.2</f>
        <v>403.2</v>
      </c>
      <c r="J42" s="5">
        <v>24288.27</v>
      </c>
    </row>
    <row r="43" spans="1:10" x14ac:dyDescent="0.15">
      <c r="A43" s="2"/>
      <c r="B43" s="3"/>
      <c r="C43" s="4"/>
      <c r="D43" s="4"/>
      <c r="E43" s="4" t="s">
        <v>1050</v>
      </c>
      <c r="G43" s="4" t="s">
        <v>263</v>
      </c>
      <c r="I43" s="12">
        <f>285</f>
        <v>285</v>
      </c>
      <c r="J43" s="5"/>
    </row>
    <row r="44" spans="1:10" x14ac:dyDescent="0.15">
      <c r="A44" s="2"/>
      <c r="B44" s="3"/>
      <c r="C44" s="4"/>
      <c r="D44" s="4"/>
      <c r="E44" s="4" t="s">
        <v>816</v>
      </c>
      <c r="F44" s="4"/>
      <c r="G44" s="4" t="s">
        <v>1060</v>
      </c>
      <c r="H44" s="5"/>
      <c r="I44" s="5">
        <v>2900</v>
      </c>
      <c r="J44" s="5"/>
    </row>
    <row r="45" spans="1:10" x14ac:dyDescent="0.15">
      <c r="A45" s="2">
        <v>42101</v>
      </c>
      <c r="B45" s="3">
        <v>151</v>
      </c>
      <c r="C45" s="4" t="s">
        <v>817</v>
      </c>
      <c r="D45" s="4" t="s">
        <v>818</v>
      </c>
      <c r="E45" s="4" t="s">
        <v>401</v>
      </c>
      <c r="F45" s="4" t="s">
        <v>20</v>
      </c>
      <c r="G45" s="4" t="s">
        <v>1047</v>
      </c>
      <c r="H45" s="5"/>
      <c r="I45" s="5">
        <v>22250</v>
      </c>
      <c r="J45" s="5">
        <v>2038.27</v>
      </c>
    </row>
    <row r="46" spans="1:10" x14ac:dyDescent="0.15">
      <c r="A46" s="2">
        <v>42101</v>
      </c>
      <c r="B46" s="3">
        <v>151</v>
      </c>
      <c r="C46" s="4" t="s">
        <v>819</v>
      </c>
      <c r="D46" s="4" t="s">
        <v>820</v>
      </c>
      <c r="E46" s="4" t="s">
        <v>576</v>
      </c>
      <c r="F46" s="4" t="s">
        <v>20</v>
      </c>
      <c r="G46" s="4" t="s">
        <v>1061</v>
      </c>
      <c r="H46" s="5"/>
      <c r="I46" s="5">
        <v>450</v>
      </c>
      <c r="J46" s="5">
        <v>1588.27</v>
      </c>
    </row>
    <row r="47" spans="1:10" x14ac:dyDescent="0.15">
      <c r="A47" s="2">
        <v>42101</v>
      </c>
      <c r="B47" s="3">
        <v>151</v>
      </c>
      <c r="C47" s="4" t="s">
        <v>821</v>
      </c>
      <c r="D47" s="4" t="s">
        <v>822</v>
      </c>
      <c r="E47" s="4" t="s">
        <v>576</v>
      </c>
      <c r="F47" s="4" t="s">
        <v>20</v>
      </c>
      <c r="G47" s="4" t="s">
        <v>1061</v>
      </c>
      <c r="H47" s="5"/>
      <c r="I47" s="5">
        <v>450</v>
      </c>
      <c r="J47" s="5">
        <v>1138.27</v>
      </c>
    </row>
    <row r="48" spans="1:10" x14ac:dyDescent="0.15">
      <c r="A48" s="2">
        <v>42101</v>
      </c>
      <c r="B48" s="3">
        <v>151</v>
      </c>
      <c r="C48" s="4" t="s">
        <v>823</v>
      </c>
      <c r="D48" s="4" t="s">
        <v>824</v>
      </c>
      <c r="E48" s="4" t="s">
        <v>576</v>
      </c>
      <c r="F48" s="4" t="s">
        <v>20</v>
      </c>
      <c r="G48" s="4" t="s">
        <v>1061</v>
      </c>
      <c r="H48" s="5"/>
      <c r="I48" s="5">
        <v>450</v>
      </c>
      <c r="J48" s="5">
        <v>688.27</v>
      </c>
    </row>
    <row r="49" spans="1:10" x14ac:dyDescent="0.15">
      <c r="A49" s="2">
        <v>42101</v>
      </c>
      <c r="B49" s="3">
        <v>151</v>
      </c>
      <c r="C49" s="4" t="s">
        <v>825</v>
      </c>
      <c r="D49" s="4" t="s">
        <v>826</v>
      </c>
      <c r="E49" s="4" t="s">
        <v>78</v>
      </c>
      <c r="F49" s="4" t="s">
        <v>20</v>
      </c>
      <c r="G49" s="4" t="s">
        <v>259</v>
      </c>
      <c r="H49" s="5"/>
      <c r="I49" s="5">
        <v>4000</v>
      </c>
      <c r="J49" s="5">
        <v>-3311.73</v>
      </c>
    </row>
    <row r="50" spans="1:10" x14ac:dyDescent="0.15">
      <c r="A50" s="2">
        <v>42101</v>
      </c>
      <c r="B50" s="3">
        <v>151</v>
      </c>
      <c r="C50" s="4" t="s">
        <v>827</v>
      </c>
      <c r="D50" s="4" t="s">
        <v>828</v>
      </c>
      <c r="E50" s="4" t="s">
        <v>304</v>
      </c>
      <c r="F50" s="4" t="s">
        <v>20</v>
      </c>
      <c r="G50" s="4" t="s">
        <v>270</v>
      </c>
      <c r="H50" s="5"/>
      <c r="I50" s="5">
        <v>3000</v>
      </c>
      <c r="J50" s="5">
        <v>-6311.73</v>
      </c>
    </row>
    <row r="51" spans="1:10" x14ac:dyDescent="0.15">
      <c r="A51" s="2">
        <v>42101</v>
      </c>
      <c r="B51" s="3">
        <v>151</v>
      </c>
      <c r="C51" s="4" t="s">
        <v>829</v>
      </c>
      <c r="D51" s="4" t="s">
        <v>830</v>
      </c>
      <c r="E51" s="4" t="s">
        <v>78</v>
      </c>
      <c r="F51" s="4" t="s">
        <v>20</v>
      </c>
      <c r="G51" s="4" t="s">
        <v>259</v>
      </c>
      <c r="H51" s="5"/>
      <c r="I51" s="5">
        <v>1000</v>
      </c>
      <c r="J51" s="5">
        <v>-7311.73</v>
      </c>
    </row>
    <row r="52" spans="1:10" x14ac:dyDescent="0.15">
      <c r="A52" s="2">
        <v>42101</v>
      </c>
      <c r="B52" s="3">
        <v>151</v>
      </c>
      <c r="C52" s="4" t="s">
        <v>831</v>
      </c>
      <c r="D52" s="4" t="s">
        <v>832</v>
      </c>
      <c r="E52" s="4" t="s">
        <v>81</v>
      </c>
      <c r="F52" s="4" t="s">
        <v>20</v>
      </c>
      <c r="G52" s="4" t="s">
        <v>261</v>
      </c>
      <c r="H52" s="5"/>
      <c r="I52" s="5">
        <v>320</v>
      </c>
      <c r="J52" s="5">
        <v>-7631.73</v>
      </c>
    </row>
    <row r="53" spans="1:10" x14ac:dyDescent="0.15">
      <c r="A53" s="2">
        <v>42101</v>
      </c>
      <c r="B53" s="3">
        <v>151</v>
      </c>
      <c r="C53" s="4" t="s">
        <v>833</v>
      </c>
      <c r="D53" s="4" t="s">
        <v>834</v>
      </c>
      <c r="E53" s="4" t="s">
        <v>301</v>
      </c>
      <c r="G53" s="4" t="s">
        <v>259</v>
      </c>
      <c r="H53" s="5"/>
      <c r="I53" s="5">
        <v>200</v>
      </c>
      <c r="J53" s="5">
        <v>-9001.73</v>
      </c>
    </row>
    <row r="54" spans="1:10" x14ac:dyDescent="0.15">
      <c r="A54" s="2"/>
      <c r="B54" s="3"/>
      <c r="C54" s="4"/>
      <c r="D54" s="4"/>
      <c r="E54" s="4" t="s">
        <v>782</v>
      </c>
      <c r="F54" s="4"/>
      <c r="G54" s="4" t="s">
        <v>270</v>
      </c>
      <c r="H54" s="5"/>
      <c r="I54" s="5">
        <v>1170</v>
      </c>
      <c r="J54" s="5"/>
    </row>
    <row r="55" spans="1:10" x14ac:dyDescent="0.15">
      <c r="A55" s="2">
        <v>42101</v>
      </c>
      <c r="B55" s="3">
        <v>151</v>
      </c>
      <c r="C55" s="4" t="s">
        <v>835</v>
      </c>
      <c r="D55" s="4" t="s">
        <v>836</v>
      </c>
      <c r="E55" s="4" t="s">
        <v>453</v>
      </c>
      <c r="G55" s="4" t="s">
        <v>270</v>
      </c>
      <c r="H55" s="5"/>
      <c r="I55" s="5">
        <f>1863+135.15+143.8</f>
        <v>2141.9500000000003</v>
      </c>
      <c r="J55" s="5">
        <v>-11448.52</v>
      </c>
    </row>
    <row r="56" spans="1:10" x14ac:dyDescent="0.15">
      <c r="A56" s="2"/>
      <c r="B56" s="3"/>
      <c r="C56" s="4"/>
      <c r="D56" s="4"/>
      <c r="E56" s="4" t="s">
        <v>154</v>
      </c>
      <c r="F56" s="4"/>
      <c r="G56" s="4" t="s">
        <v>271</v>
      </c>
      <c r="H56" s="5"/>
      <c r="I56" s="5">
        <f>255+49.84</f>
        <v>304.84000000000003</v>
      </c>
      <c r="J56" s="5"/>
    </row>
    <row r="57" spans="1:10" x14ac:dyDescent="0.15">
      <c r="A57" s="2">
        <v>42101</v>
      </c>
      <c r="B57" s="3">
        <v>151</v>
      </c>
      <c r="C57" s="4" t="s">
        <v>837</v>
      </c>
      <c r="D57" s="4" t="s">
        <v>838</v>
      </c>
      <c r="E57" s="4" t="s">
        <v>401</v>
      </c>
      <c r="F57" s="4" t="s">
        <v>20</v>
      </c>
      <c r="G57" s="4" t="s">
        <v>1047</v>
      </c>
      <c r="H57" s="5"/>
      <c r="I57" s="5">
        <v>18147.2</v>
      </c>
      <c r="J57" s="5">
        <v>-29595.72</v>
      </c>
    </row>
    <row r="58" spans="1:10" x14ac:dyDescent="0.15">
      <c r="A58" s="2">
        <v>42101</v>
      </c>
      <c r="B58" s="3">
        <v>151</v>
      </c>
      <c r="C58" s="4" t="s">
        <v>839</v>
      </c>
      <c r="D58" s="4" t="s">
        <v>840</v>
      </c>
      <c r="E58" s="4" t="s">
        <v>198</v>
      </c>
      <c r="F58" s="4" t="s">
        <v>20</v>
      </c>
      <c r="G58" s="4" t="s">
        <v>259</v>
      </c>
      <c r="H58" s="5"/>
      <c r="I58" s="5">
        <v>40</v>
      </c>
      <c r="J58" s="5">
        <v>-29635.72</v>
      </c>
    </row>
    <row r="59" spans="1:10" x14ac:dyDescent="0.15">
      <c r="A59" s="2">
        <v>42101</v>
      </c>
      <c r="B59" s="3">
        <v>151</v>
      </c>
      <c r="C59" s="4" t="s">
        <v>841</v>
      </c>
      <c r="D59" s="4" t="s">
        <v>842</v>
      </c>
      <c r="E59" s="4" t="s">
        <v>843</v>
      </c>
      <c r="F59" s="4" t="s">
        <v>20</v>
      </c>
      <c r="G59" s="4" t="s">
        <v>1062</v>
      </c>
      <c r="H59" s="5"/>
      <c r="I59" s="5">
        <v>5925</v>
      </c>
      <c r="J59" s="5">
        <v>-35560.720000000001</v>
      </c>
    </row>
    <row r="60" spans="1:10" x14ac:dyDescent="0.15">
      <c r="A60" s="2">
        <v>42101</v>
      </c>
      <c r="B60" s="3">
        <v>151</v>
      </c>
      <c r="C60" s="4" t="s">
        <v>844</v>
      </c>
      <c r="D60" s="4" t="s">
        <v>845</v>
      </c>
      <c r="E60" s="4" t="s">
        <v>301</v>
      </c>
      <c r="F60" s="4" t="s">
        <v>20</v>
      </c>
      <c r="G60" s="4" t="s">
        <v>259</v>
      </c>
      <c r="H60" s="5"/>
      <c r="I60" s="5">
        <v>150</v>
      </c>
      <c r="J60" s="5">
        <v>-35710.720000000001</v>
      </c>
    </row>
    <row r="61" spans="1:10" x14ac:dyDescent="0.15">
      <c r="A61" s="2">
        <v>42101</v>
      </c>
      <c r="B61" s="3">
        <v>151</v>
      </c>
      <c r="C61" s="4" t="s">
        <v>846</v>
      </c>
      <c r="D61" s="4" t="s">
        <v>847</v>
      </c>
      <c r="E61" s="4" t="s">
        <v>848</v>
      </c>
      <c r="F61" s="4" t="s">
        <v>20</v>
      </c>
      <c r="G61" s="4" t="s">
        <v>739</v>
      </c>
      <c r="H61" s="5"/>
      <c r="I61" s="5">
        <v>5.6</v>
      </c>
      <c r="J61" s="5">
        <v>-35716.32</v>
      </c>
    </row>
    <row r="62" spans="1:10" x14ac:dyDescent="0.15">
      <c r="A62" s="2">
        <v>42101</v>
      </c>
      <c r="B62" s="3">
        <v>151</v>
      </c>
      <c r="C62" s="4" t="s">
        <v>849</v>
      </c>
      <c r="D62" s="4" t="s">
        <v>850</v>
      </c>
      <c r="E62" s="4" t="s">
        <v>124</v>
      </c>
      <c r="F62" s="4" t="s">
        <v>20</v>
      </c>
      <c r="G62" s="4" t="s">
        <v>1063</v>
      </c>
      <c r="H62" s="5"/>
      <c r="I62" s="5">
        <v>100</v>
      </c>
      <c r="J62" s="5">
        <v>-35816.32</v>
      </c>
    </row>
    <row r="63" spans="1:10" x14ac:dyDescent="0.15">
      <c r="A63" s="2">
        <v>42101</v>
      </c>
      <c r="B63" s="3">
        <v>151</v>
      </c>
      <c r="C63" s="4" t="s">
        <v>851</v>
      </c>
      <c r="D63" s="4" t="s">
        <v>852</v>
      </c>
      <c r="E63" s="4" t="s">
        <v>398</v>
      </c>
      <c r="F63" s="4" t="s">
        <v>20</v>
      </c>
      <c r="G63" s="4" t="s">
        <v>272</v>
      </c>
      <c r="H63" s="5"/>
      <c r="I63" s="5">
        <v>15800</v>
      </c>
      <c r="J63" s="5">
        <v>-51616.32</v>
      </c>
    </row>
    <row r="64" spans="1:10" x14ac:dyDescent="0.15">
      <c r="A64" s="2">
        <v>42101</v>
      </c>
      <c r="B64" s="3">
        <v>151</v>
      </c>
      <c r="C64" s="4" t="s">
        <v>853</v>
      </c>
      <c r="D64" s="4" t="s">
        <v>854</v>
      </c>
      <c r="E64" s="4" t="s">
        <v>91</v>
      </c>
      <c r="F64" s="4" t="s">
        <v>20</v>
      </c>
      <c r="G64" s="4" t="s">
        <v>739</v>
      </c>
      <c r="H64" s="5"/>
      <c r="I64" s="5">
        <v>252</v>
      </c>
      <c r="J64" s="5">
        <v>-51868.32</v>
      </c>
    </row>
    <row r="65" spans="1:10" x14ac:dyDescent="0.15">
      <c r="A65" s="2">
        <v>42101</v>
      </c>
      <c r="B65" s="3">
        <v>151</v>
      </c>
      <c r="C65" s="4" t="s">
        <v>855</v>
      </c>
      <c r="D65" s="4" t="s">
        <v>856</v>
      </c>
      <c r="E65" s="4" t="s">
        <v>99</v>
      </c>
      <c r="F65" s="4" t="s">
        <v>20</v>
      </c>
      <c r="G65" s="4" t="s">
        <v>263</v>
      </c>
      <c r="I65" s="12">
        <v>60</v>
      </c>
      <c r="J65" s="5">
        <v>-51928.32</v>
      </c>
    </row>
    <row r="66" spans="1:10" x14ac:dyDescent="0.15">
      <c r="A66" s="2">
        <v>42101</v>
      </c>
      <c r="B66" s="3">
        <v>151</v>
      </c>
      <c r="C66" s="4" t="s">
        <v>857</v>
      </c>
      <c r="D66" s="4" t="s">
        <v>858</v>
      </c>
      <c r="E66" s="4" t="s">
        <v>45</v>
      </c>
      <c r="F66" s="4" t="s">
        <v>20</v>
      </c>
      <c r="G66" s="4" t="s">
        <v>259</v>
      </c>
      <c r="H66" s="5"/>
      <c r="I66" s="5">
        <v>1000</v>
      </c>
      <c r="J66" s="5">
        <v>-52928.32</v>
      </c>
    </row>
    <row r="67" spans="1:10" x14ac:dyDescent="0.15">
      <c r="A67" s="2">
        <v>42101</v>
      </c>
      <c r="B67" s="3">
        <v>151</v>
      </c>
      <c r="C67" s="4" t="s">
        <v>859</v>
      </c>
      <c r="D67" s="4" t="s">
        <v>860</v>
      </c>
      <c r="E67" s="4" t="s">
        <v>747</v>
      </c>
      <c r="G67" s="4" t="s">
        <v>259</v>
      </c>
      <c r="H67" s="5"/>
      <c r="I67" s="5">
        <f>107.35+250+700+300+50+19+764.3+27.6</f>
        <v>2218.2499999999995</v>
      </c>
      <c r="J67" s="5">
        <v>-55646.57</v>
      </c>
    </row>
    <row r="68" spans="1:10" x14ac:dyDescent="0.15">
      <c r="A68" s="2"/>
      <c r="B68" s="3"/>
      <c r="C68" s="4"/>
      <c r="D68" s="4"/>
      <c r="E68" s="4" t="s">
        <v>391</v>
      </c>
      <c r="G68" s="4" t="s">
        <v>259</v>
      </c>
      <c r="H68" s="5"/>
      <c r="I68" s="5">
        <v>410</v>
      </c>
      <c r="J68" s="5"/>
    </row>
    <row r="69" spans="1:10" x14ac:dyDescent="0.15">
      <c r="A69" s="2"/>
      <c r="B69" s="3"/>
      <c r="C69" s="4"/>
      <c r="D69" s="4"/>
      <c r="E69" s="4" t="s">
        <v>301</v>
      </c>
      <c r="F69" s="4"/>
      <c r="G69" s="4" t="s">
        <v>259</v>
      </c>
      <c r="H69" s="5"/>
      <c r="I69" s="5">
        <v>90</v>
      </c>
      <c r="J69" s="5"/>
    </row>
    <row r="70" spans="1:10" x14ac:dyDescent="0.15">
      <c r="A70" s="2">
        <v>42101</v>
      </c>
      <c r="B70" s="3">
        <v>151</v>
      </c>
      <c r="C70" s="4" t="s">
        <v>861</v>
      </c>
      <c r="D70" s="4" t="s">
        <v>862</v>
      </c>
      <c r="E70" s="4" t="s">
        <v>301</v>
      </c>
      <c r="F70" s="4" t="s">
        <v>20</v>
      </c>
      <c r="G70" s="4" t="s">
        <v>259</v>
      </c>
      <c r="H70" s="5"/>
      <c r="I70" s="5">
        <v>500</v>
      </c>
      <c r="J70" s="5">
        <v>-56146.57</v>
      </c>
    </row>
    <row r="71" spans="1:10" x14ac:dyDescent="0.15">
      <c r="A71" s="2">
        <v>42101</v>
      </c>
      <c r="B71" s="3">
        <v>151</v>
      </c>
      <c r="C71" s="4" t="s">
        <v>863</v>
      </c>
      <c r="D71" s="4" t="s">
        <v>864</v>
      </c>
      <c r="E71" s="4" t="s">
        <v>440</v>
      </c>
      <c r="F71" s="4" t="s">
        <v>20</v>
      </c>
      <c r="G71" s="4" t="s">
        <v>739</v>
      </c>
      <c r="H71" s="5"/>
      <c r="I71" s="5">
        <v>80</v>
      </c>
      <c r="J71" s="5">
        <v>-56226.57</v>
      </c>
    </row>
    <row r="72" spans="1:10" x14ac:dyDescent="0.15">
      <c r="A72" s="2">
        <v>42101</v>
      </c>
      <c r="B72" s="3">
        <v>151</v>
      </c>
      <c r="C72" s="4" t="s">
        <v>865</v>
      </c>
      <c r="D72" s="4" t="s">
        <v>866</v>
      </c>
      <c r="E72" s="4" t="s">
        <v>398</v>
      </c>
      <c r="G72" s="4" t="s">
        <v>272</v>
      </c>
      <c r="H72" s="5"/>
      <c r="I72" s="5">
        <f>300+280</f>
        <v>580</v>
      </c>
      <c r="J72" s="5">
        <v>-57106.57</v>
      </c>
    </row>
    <row r="73" spans="1:10" x14ac:dyDescent="0.15">
      <c r="A73" s="2"/>
      <c r="B73" s="3"/>
      <c r="C73" s="4"/>
      <c r="D73" s="4"/>
      <c r="E73" s="4" t="s">
        <v>867</v>
      </c>
      <c r="F73" s="4"/>
      <c r="G73" s="4" t="s">
        <v>1064</v>
      </c>
      <c r="H73" s="5"/>
      <c r="I73" s="5">
        <v>300</v>
      </c>
      <c r="J73" s="5"/>
    </row>
    <row r="74" spans="1:10" x14ac:dyDescent="0.15">
      <c r="A74" s="2">
        <v>42101</v>
      </c>
      <c r="B74" s="3">
        <v>151</v>
      </c>
      <c r="C74" s="4" t="s">
        <v>868</v>
      </c>
      <c r="D74" s="4" t="s">
        <v>869</v>
      </c>
      <c r="E74" s="4" t="s">
        <v>106</v>
      </c>
      <c r="F74" s="4" t="s">
        <v>20</v>
      </c>
      <c r="G74" s="4" t="s">
        <v>264</v>
      </c>
      <c r="H74" s="5"/>
      <c r="I74" s="5">
        <v>168</v>
      </c>
      <c r="J74" s="5">
        <v>-57274.57</v>
      </c>
    </row>
    <row r="75" spans="1:10" x14ac:dyDescent="0.15">
      <c r="A75" s="2">
        <v>42101</v>
      </c>
      <c r="B75" s="3">
        <v>151</v>
      </c>
      <c r="C75" s="4" t="s">
        <v>870</v>
      </c>
      <c r="D75" s="4" t="s">
        <v>871</v>
      </c>
      <c r="E75" s="4" t="s">
        <v>178</v>
      </c>
      <c r="F75" s="4" t="s">
        <v>20</v>
      </c>
      <c r="G75" s="4" t="s">
        <v>739</v>
      </c>
      <c r="H75" s="5"/>
      <c r="I75" s="5">
        <v>270</v>
      </c>
      <c r="J75" s="5">
        <v>-57544.57</v>
      </c>
    </row>
    <row r="76" spans="1:10" x14ac:dyDescent="0.15">
      <c r="A76" s="2">
        <v>42101</v>
      </c>
      <c r="B76" s="3">
        <v>151</v>
      </c>
      <c r="C76" s="4" t="s">
        <v>872</v>
      </c>
      <c r="D76" s="4" t="s">
        <v>873</v>
      </c>
      <c r="E76" s="4" t="s">
        <v>391</v>
      </c>
      <c r="F76" s="4" t="s">
        <v>20</v>
      </c>
      <c r="G76" s="4" t="s">
        <v>259</v>
      </c>
      <c r="H76" s="5"/>
      <c r="I76" s="5">
        <v>2764.3</v>
      </c>
      <c r="J76" s="5">
        <v>-60308.87</v>
      </c>
    </row>
    <row r="77" spans="1:10" x14ac:dyDescent="0.15">
      <c r="A77" s="2">
        <v>42101</v>
      </c>
      <c r="B77" s="3">
        <v>151</v>
      </c>
      <c r="C77" s="4" t="s">
        <v>874</v>
      </c>
      <c r="D77" s="4" t="s">
        <v>875</v>
      </c>
      <c r="E77" s="4" t="s">
        <v>210</v>
      </c>
      <c r="F77" s="4" t="s">
        <v>20</v>
      </c>
      <c r="G77" s="4" t="s">
        <v>274</v>
      </c>
      <c r="H77" s="5"/>
      <c r="I77" s="5">
        <v>163.19999999999999</v>
      </c>
      <c r="J77" s="5">
        <v>-60472.07</v>
      </c>
    </row>
    <row r="78" spans="1:10" x14ac:dyDescent="0.15">
      <c r="A78" s="2">
        <v>42101</v>
      </c>
      <c r="B78" s="3">
        <v>151</v>
      </c>
      <c r="C78" s="4" t="s">
        <v>876</v>
      </c>
      <c r="D78" s="4" t="s">
        <v>877</v>
      </c>
      <c r="E78" s="4" t="s">
        <v>198</v>
      </c>
      <c r="F78" s="4" t="s">
        <v>20</v>
      </c>
      <c r="G78" s="4" t="s">
        <v>259</v>
      </c>
      <c r="H78" s="5"/>
      <c r="I78" s="5">
        <v>879</v>
      </c>
      <c r="J78" s="5">
        <v>-61351.07</v>
      </c>
    </row>
    <row r="79" spans="1:10" x14ac:dyDescent="0.15">
      <c r="A79" s="2">
        <v>42101</v>
      </c>
      <c r="B79" s="3">
        <v>151</v>
      </c>
      <c r="C79" s="4" t="s">
        <v>878</v>
      </c>
      <c r="D79" s="4" t="s">
        <v>879</v>
      </c>
      <c r="E79" s="4" t="s">
        <v>301</v>
      </c>
      <c r="F79" s="4" t="s">
        <v>20</v>
      </c>
      <c r="G79" s="4" t="s">
        <v>259</v>
      </c>
      <c r="H79" s="5"/>
      <c r="I79" s="5">
        <v>8000</v>
      </c>
      <c r="J79" s="5">
        <v>-69351.070000000007</v>
      </c>
    </row>
    <row r="80" spans="1:10" x14ac:dyDescent="0.15">
      <c r="A80" s="2">
        <v>42101</v>
      </c>
      <c r="B80" s="3">
        <v>151</v>
      </c>
      <c r="C80" s="4" t="s">
        <v>880</v>
      </c>
      <c r="D80" s="4" t="s">
        <v>881</v>
      </c>
      <c r="E80" s="4" t="s">
        <v>882</v>
      </c>
      <c r="F80" s="4" t="s">
        <v>20</v>
      </c>
      <c r="G80" s="4" t="s">
        <v>730</v>
      </c>
      <c r="H80" s="5"/>
      <c r="I80" s="5">
        <v>2156.02</v>
      </c>
      <c r="J80" s="5">
        <v>-71507.09</v>
      </c>
    </row>
    <row r="81" spans="1:10" x14ac:dyDescent="0.15">
      <c r="A81" s="2">
        <v>42101</v>
      </c>
      <c r="B81" s="3">
        <v>156</v>
      </c>
      <c r="C81" s="4" t="s">
        <v>883</v>
      </c>
      <c r="D81" s="4" t="s">
        <v>20</v>
      </c>
      <c r="E81" s="4" t="s">
        <v>25</v>
      </c>
      <c r="F81" s="4" t="s">
        <v>20</v>
      </c>
      <c r="G81" s="4" t="s">
        <v>728</v>
      </c>
      <c r="H81" s="5">
        <v>2000</v>
      </c>
      <c r="I81" s="5"/>
      <c r="J81" s="5">
        <v>-69507.09</v>
      </c>
    </row>
    <row r="82" spans="1:10" x14ac:dyDescent="0.15">
      <c r="A82" s="2">
        <v>42101</v>
      </c>
      <c r="B82" s="3">
        <v>156</v>
      </c>
      <c r="C82" s="4" t="s">
        <v>884</v>
      </c>
      <c r="D82" s="4" t="s">
        <v>20</v>
      </c>
      <c r="E82" s="4" t="s">
        <v>885</v>
      </c>
      <c r="F82" s="4" t="s">
        <v>20</v>
      </c>
      <c r="G82" s="4" t="s">
        <v>1065</v>
      </c>
      <c r="H82" s="5">
        <v>300000</v>
      </c>
      <c r="I82" s="5"/>
      <c r="J82" s="5">
        <v>230492.91</v>
      </c>
    </row>
    <row r="83" spans="1:10" x14ac:dyDescent="0.15">
      <c r="A83" s="2">
        <v>42103</v>
      </c>
      <c r="B83" s="3">
        <v>151</v>
      </c>
      <c r="C83" s="4" t="s">
        <v>886</v>
      </c>
      <c r="D83" s="4" t="s">
        <v>218</v>
      </c>
      <c r="E83" s="4" t="s">
        <v>887</v>
      </c>
      <c r="F83" s="4" t="s">
        <v>20</v>
      </c>
      <c r="G83" s="4" t="s">
        <v>270</v>
      </c>
      <c r="H83" s="5"/>
      <c r="I83" s="5">
        <v>43963.8</v>
      </c>
      <c r="J83" s="5">
        <v>186529.11</v>
      </c>
    </row>
    <row r="84" spans="1:10" x14ac:dyDescent="0.15">
      <c r="A84" s="2">
        <v>42107</v>
      </c>
      <c r="B84" s="3">
        <v>151</v>
      </c>
      <c r="C84" s="4" t="s">
        <v>888</v>
      </c>
      <c r="D84" s="4" t="s">
        <v>889</v>
      </c>
      <c r="E84" s="4" t="s">
        <v>94</v>
      </c>
      <c r="F84" s="4" t="s">
        <v>20</v>
      </c>
      <c r="G84" s="4" t="s">
        <v>259</v>
      </c>
      <c r="H84" s="5"/>
      <c r="I84" s="5">
        <v>8580</v>
      </c>
      <c r="J84" s="5">
        <v>177949.11</v>
      </c>
    </row>
    <row r="85" spans="1:10" x14ac:dyDescent="0.15">
      <c r="A85" s="2">
        <v>42107</v>
      </c>
      <c r="B85" s="3">
        <v>151</v>
      </c>
      <c r="C85" s="4" t="s">
        <v>890</v>
      </c>
      <c r="D85" s="4" t="s">
        <v>891</v>
      </c>
      <c r="E85" s="4" t="s">
        <v>385</v>
      </c>
      <c r="F85" s="4" t="s">
        <v>20</v>
      </c>
      <c r="G85" s="4" t="s">
        <v>259</v>
      </c>
      <c r="H85" s="5"/>
      <c r="I85" s="5">
        <v>2100</v>
      </c>
      <c r="J85" s="5">
        <v>175849.11</v>
      </c>
    </row>
    <row r="86" spans="1:10" x14ac:dyDescent="0.15">
      <c r="A86" s="2">
        <v>42107</v>
      </c>
      <c r="B86" s="3">
        <v>151</v>
      </c>
      <c r="C86" s="4" t="s">
        <v>892</v>
      </c>
      <c r="D86" s="4" t="s">
        <v>893</v>
      </c>
      <c r="E86" s="4" t="s">
        <v>121</v>
      </c>
      <c r="F86" s="4" t="s">
        <v>20</v>
      </c>
      <c r="G86" s="4" t="s">
        <v>266</v>
      </c>
      <c r="H86" s="5"/>
      <c r="I86" s="5">
        <v>106</v>
      </c>
      <c r="J86" s="5">
        <v>175743.11</v>
      </c>
    </row>
    <row r="87" spans="1:10" x14ac:dyDescent="0.15">
      <c r="A87" s="2">
        <v>42107</v>
      </c>
      <c r="B87" s="3">
        <v>151</v>
      </c>
      <c r="C87" s="4" t="s">
        <v>894</v>
      </c>
      <c r="D87" s="4" t="s">
        <v>895</v>
      </c>
      <c r="E87" s="4" t="s">
        <v>896</v>
      </c>
      <c r="F87" s="4" t="s">
        <v>20</v>
      </c>
      <c r="G87" s="4" t="s">
        <v>1066</v>
      </c>
      <c r="H87" s="5"/>
      <c r="I87" s="5">
        <v>764.6</v>
      </c>
      <c r="J87" s="5">
        <v>174978.51</v>
      </c>
    </row>
    <row r="88" spans="1:10" x14ac:dyDescent="0.15">
      <c r="A88" s="2">
        <v>42107</v>
      </c>
      <c r="B88" s="3">
        <v>151</v>
      </c>
      <c r="C88" s="4" t="s">
        <v>897</v>
      </c>
      <c r="D88" s="4" t="s">
        <v>898</v>
      </c>
      <c r="E88" s="4" t="s">
        <v>358</v>
      </c>
      <c r="F88" s="4" t="s">
        <v>20</v>
      </c>
      <c r="G88" s="4" t="s">
        <v>1066</v>
      </c>
      <c r="H88" s="5"/>
      <c r="I88" s="5">
        <v>14.4</v>
      </c>
      <c r="J88" s="5">
        <v>174964.11</v>
      </c>
    </row>
    <row r="89" spans="1:10" x14ac:dyDescent="0.15">
      <c r="A89" s="2">
        <v>42107</v>
      </c>
      <c r="B89" s="3">
        <v>151</v>
      </c>
      <c r="C89" s="4" t="s">
        <v>899</v>
      </c>
      <c r="D89" s="4" t="s">
        <v>900</v>
      </c>
      <c r="E89" s="4" t="s">
        <v>358</v>
      </c>
      <c r="F89" s="4" t="s">
        <v>20</v>
      </c>
      <c r="G89" s="4" t="s">
        <v>1066</v>
      </c>
      <c r="H89" s="5"/>
      <c r="I89" s="5">
        <v>14.4</v>
      </c>
      <c r="J89" s="5">
        <v>174949.71</v>
      </c>
    </row>
    <row r="90" spans="1:10" x14ac:dyDescent="0.15">
      <c r="A90" s="2">
        <v>42107</v>
      </c>
      <c r="B90" s="3">
        <v>151</v>
      </c>
      <c r="C90" s="4" t="s">
        <v>901</v>
      </c>
      <c r="D90" s="4" t="s">
        <v>902</v>
      </c>
      <c r="E90" s="4" t="s">
        <v>29</v>
      </c>
      <c r="F90" s="4" t="s">
        <v>20</v>
      </c>
      <c r="G90" s="4" t="s">
        <v>487</v>
      </c>
      <c r="H90" s="5"/>
      <c r="I90" s="5">
        <v>39856</v>
      </c>
      <c r="J90" s="5">
        <v>135093.71</v>
      </c>
    </row>
    <row r="91" spans="1:10" x14ac:dyDescent="0.15">
      <c r="A91" s="2">
        <v>42107</v>
      </c>
      <c r="B91" s="3">
        <v>151</v>
      </c>
      <c r="C91" s="4" t="s">
        <v>903</v>
      </c>
      <c r="D91" s="4" t="s">
        <v>904</v>
      </c>
      <c r="E91" s="4" t="s">
        <v>210</v>
      </c>
      <c r="F91" s="4" t="s">
        <v>20</v>
      </c>
      <c r="G91" s="4" t="s">
        <v>274</v>
      </c>
      <c r="H91" s="5"/>
      <c r="I91" s="5">
        <v>230</v>
      </c>
      <c r="J91" s="5">
        <v>134863.71</v>
      </c>
    </row>
    <row r="92" spans="1:10" x14ac:dyDescent="0.15">
      <c r="A92" s="2">
        <v>42107</v>
      </c>
      <c r="B92" s="3">
        <v>151</v>
      </c>
      <c r="C92" s="4" t="s">
        <v>905</v>
      </c>
      <c r="D92" s="4" t="s">
        <v>906</v>
      </c>
      <c r="E92" s="4" t="s">
        <v>358</v>
      </c>
      <c r="F92" s="4" t="s">
        <v>20</v>
      </c>
      <c r="G92" s="4" t="s">
        <v>1066</v>
      </c>
      <c r="H92" s="5"/>
      <c r="I92" s="5">
        <v>1431.05</v>
      </c>
      <c r="J92" s="5">
        <v>133432.66</v>
      </c>
    </row>
    <row r="93" spans="1:10" x14ac:dyDescent="0.15">
      <c r="A93" s="2">
        <v>42114</v>
      </c>
      <c r="B93" s="3">
        <v>156</v>
      </c>
      <c r="C93" s="4" t="s">
        <v>907</v>
      </c>
      <c r="D93" s="4" t="s">
        <v>20</v>
      </c>
      <c r="E93" s="4" t="s">
        <v>25</v>
      </c>
      <c r="F93" s="4" t="s">
        <v>908</v>
      </c>
      <c r="G93" s="4" t="s">
        <v>728</v>
      </c>
      <c r="H93" s="5">
        <v>1000</v>
      </c>
      <c r="I93" s="5"/>
      <c r="J93" s="5">
        <v>134432.66</v>
      </c>
    </row>
    <row r="94" spans="1:10" x14ac:dyDescent="0.15">
      <c r="A94" s="2">
        <v>42115</v>
      </c>
      <c r="B94" s="3">
        <v>151</v>
      </c>
      <c r="C94" s="4" t="s">
        <v>909</v>
      </c>
      <c r="D94" s="4" t="s">
        <v>910</v>
      </c>
      <c r="E94" s="4" t="s">
        <v>816</v>
      </c>
      <c r="F94" s="4" t="s">
        <v>20</v>
      </c>
      <c r="G94" s="4" t="s">
        <v>1060</v>
      </c>
      <c r="H94" s="5"/>
      <c r="I94" s="5">
        <v>2500</v>
      </c>
      <c r="J94" s="5">
        <v>131932.66</v>
      </c>
    </row>
    <row r="95" spans="1:10" x14ac:dyDescent="0.15">
      <c r="A95" s="2">
        <v>42115</v>
      </c>
      <c r="B95" s="3">
        <v>151</v>
      </c>
      <c r="C95" s="4" t="s">
        <v>911</v>
      </c>
      <c r="D95" s="4" t="s">
        <v>912</v>
      </c>
      <c r="E95" s="4" t="s">
        <v>133</v>
      </c>
      <c r="F95" s="4" t="s">
        <v>20</v>
      </c>
      <c r="G95" s="4" t="s">
        <v>1056</v>
      </c>
      <c r="I95" s="12">
        <v>358</v>
      </c>
      <c r="J95" s="5">
        <v>131574.66</v>
      </c>
    </row>
    <row r="96" spans="1:10" x14ac:dyDescent="0.15">
      <c r="A96" s="2">
        <v>42115</v>
      </c>
      <c r="B96" s="3">
        <v>151</v>
      </c>
      <c r="C96" s="4" t="s">
        <v>913</v>
      </c>
      <c r="D96" s="4" t="s">
        <v>914</v>
      </c>
      <c r="E96" s="4" t="s">
        <v>198</v>
      </c>
      <c r="F96" s="4" t="s">
        <v>20</v>
      </c>
      <c r="G96" s="4" t="s">
        <v>259</v>
      </c>
      <c r="H96" s="5"/>
      <c r="I96" s="5">
        <v>4932</v>
      </c>
      <c r="J96" s="5">
        <v>126642.66</v>
      </c>
    </row>
    <row r="97" spans="1:10" x14ac:dyDescent="0.15">
      <c r="A97" s="2">
        <v>42115</v>
      </c>
      <c r="B97" s="3">
        <v>151</v>
      </c>
      <c r="C97" s="4" t="s">
        <v>915</v>
      </c>
      <c r="D97" s="4" t="s">
        <v>916</v>
      </c>
      <c r="E97" s="4" t="s">
        <v>198</v>
      </c>
      <c r="F97" s="4" t="s">
        <v>20</v>
      </c>
      <c r="G97" s="4" t="s">
        <v>259</v>
      </c>
      <c r="H97" s="5"/>
      <c r="I97" s="5">
        <v>2350</v>
      </c>
      <c r="J97" s="5">
        <v>124292.66</v>
      </c>
    </row>
    <row r="98" spans="1:10" x14ac:dyDescent="0.15">
      <c r="A98" s="2">
        <v>42115</v>
      </c>
      <c r="B98" s="3">
        <v>151</v>
      </c>
      <c r="C98" s="4" t="s">
        <v>917</v>
      </c>
      <c r="D98" s="4" t="s">
        <v>918</v>
      </c>
      <c r="E98" s="4" t="s">
        <v>919</v>
      </c>
      <c r="F98" s="4" t="s">
        <v>20</v>
      </c>
      <c r="G98" s="4" t="s">
        <v>270</v>
      </c>
      <c r="H98" s="5"/>
      <c r="I98" s="5">
        <v>2830</v>
      </c>
      <c r="J98" s="5">
        <v>121462.66</v>
      </c>
    </row>
    <row r="99" spans="1:10" x14ac:dyDescent="0.15">
      <c r="A99" s="2">
        <v>42115</v>
      </c>
      <c r="B99" s="3">
        <v>151</v>
      </c>
      <c r="C99" s="4" t="s">
        <v>920</v>
      </c>
      <c r="D99" s="4" t="s">
        <v>921</v>
      </c>
      <c r="E99" s="4" t="s">
        <v>45</v>
      </c>
      <c r="F99" s="4" t="s">
        <v>20</v>
      </c>
      <c r="G99" s="4" t="s">
        <v>259</v>
      </c>
      <c r="H99" s="5"/>
      <c r="I99" s="5">
        <v>4300</v>
      </c>
      <c r="J99" s="5">
        <v>117162.66</v>
      </c>
    </row>
    <row r="100" spans="1:10" x14ac:dyDescent="0.15">
      <c r="A100" s="2">
        <v>42115</v>
      </c>
      <c r="B100" s="3">
        <v>151</v>
      </c>
      <c r="C100" s="4" t="s">
        <v>922</v>
      </c>
      <c r="D100" s="4" t="s">
        <v>923</v>
      </c>
      <c r="E100" s="4" t="s">
        <v>140</v>
      </c>
      <c r="F100" s="4" t="s">
        <v>20</v>
      </c>
      <c r="G100" s="4" t="s">
        <v>730</v>
      </c>
      <c r="H100" s="5"/>
      <c r="I100" s="5">
        <v>376.3</v>
      </c>
      <c r="J100" s="5">
        <v>116786.36</v>
      </c>
    </row>
    <row r="101" spans="1:10" x14ac:dyDescent="0.15">
      <c r="A101" s="2">
        <v>42115</v>
      </c>
      <c r="B101" s="3">
        <v>151</v>
      </c>
      <c r="C101" s="4" t="s">
        <v>924</v>
      </c>
      <c r="D101" s="4" t="s">
        <v>925</v>
      </c>
      <c r="E101" s="4" t="s">
        <v>198</v>
      </c>
      <c r="F101" s="4" t="s">
        <v>20</v>
      </c>
      <c r="G101" s="4" t="s">
        <v>259</v>
      </c>
      <c r="H101" s="5"/>
      <c r="I101" s="5">
        <v>1425</v>
      </c>
      <c r="J101" s="5">
        <v>115361.36</v>
      </c>
    </row>
    <row r="102" spans="1:10" x14ac:dyDescent="0.15">
      <c r="A102" s="2">
        <v>42115</v>
      </c>
      <c r="B102" s="3">
        <v>151</v>
      </c>
      <c r="C102" s="4" t="s">
        <v>926</v>
      </c>
      <c r="D102" s="4" t="s">
        <v>927</v>
      </c>
      <c r="E102" s="4" t="s">
        <v>198</v>
      </c>
      <c r="F102" s="4" t="s">
        <v>20</v>
      </c>
      <c r="G102" s="4" t="s">
        <v>259</v>
      </c>
      <c r="H102" s="5"/>
      <c r="I102" s="5">
        <v>1015.2</v>
      </c>
      <c r="J102" s="5">
        <v>114346.16</v>
      </c>
    </row>
    <row r="103" spans="1:10" x14ac:dyDescent="0.15">
      <c r="A103" s="2">
        <v>42115</v>
      </c>
      <c r="B103" s="3">
        <v>151</v>
      </c>
      <c r="C103" s="4" t="s">
        <v>928</v>
      </c>
      <c r="D103" s="4" t="s">
        <v>929</v>
      </c>
      <c r="E103" s="4" t="s">
        <v>887</v>
      </c>
      <c r="F103" s="4" t="s">
        <v>20</v>
      </c>
      <c r="G103" s="4" t="s">
        <v>270</v>
      </c>
      <c r="H103" s="5"/>
      <c r="I103" s="5">
        <v>4511.8</v>
      </c>
      <c r="J103" s="5">
        <v>109834.36</v>
      </c>
    </row>
    <row r="104" spans="1:10" x14ac:dyDescent="0.15">
      <c r="A104" s="2">
        <v>42115</v>
      </c>
      <c r="B104" s="3">
        <v>151</v>
      </c>
      <c r="C104" s="4" t="s">
        <v>930</v>
      </c>
      <c r="D104" s="4" t="s">
        <v>931</v>
      </c>
      <c r="E104" s="4" t="s">
        <v>157</v>
      </c>
      <c r="G104" s="4" t="s">
        <v>739</v>
      </c>
      <c r="H104" s="5"/>
      <c r="I104" s="5">
        <f>90+90+90</f>
        <v>270</v>
      </c>
      <c r="J104" s="5">
        <v>109172.56</v>
      </c>
    </row>
    <row r="105" spans="1:10" x14ac:dyDescent="0.15">
      <c r="A105" s="2"/>
      <c r="B105" s="3"/>
      <c r="C105" s="4"/>
      <c r="D105" s="4"/>
      <c r="E105" s="4" t="s">
        <v>198</v>
      </c>
      <c r="F105" s="4"/>
      <c r="G105" s="4" t="s">
        <v>259</v>
      </c>
      <c r="H105" s="5"/>
      <c r="I105" s="5">
        <f>250+60+81.8</f>
        <v>391.8</v>
      </c>
      <c r="J105" s="5"/>
    </row>
    <row r="106" spans="1:10" x14ac:dyDescent="0.15">
      <c r="A106" s="2">
        <v>42115</v>
      </c>
      <c r="B106" s="3">
        <v>151</v>
      </c>
      <c r="C106" s="4" t="s">
        <v>932</v>
      </c>
      <c r="D106" s="4" t="s">
        <v>933</v>
      </c>
      <c r="E106" s="4" t="s">
        <v>816</v>
      </c>
      <c r="G106" s="4" t="s">
        <v>1060</v>
      </c>
      <c r="H106" s="5"/>
      <c r="I106" s="5">
        <f>680+2100+2500</f>
        <v>5280</v>
      </c>
      <c r="J106" s="5">
        <v>102755.56</v>
      </c>
    </row>
    <row r="107" spans="1:10" x14ac:dyDescent="0.15">
      <c r="A107" s="2"/>
      <c r="B107" s="3"/>
      <c r="C107" s="4"/>
      <c r="D107" s="4"/>
      <c r="E107" s="4" t="s">
        <v>301</v>
      </c>
      <c r="F107" s="4"/>
      <c r="G107" s="4" t="s">
        <v>259</v>
      </c>
      <c r="H107" s="5"/>
      <c r="I107" s="5">
        <v>1137</v>
      </c>
      <c r="J107" s="5"/>
    </row>
    <row r="108" spans="1:10" x14ac:dyDescent="0.15">
      <c r="A108" s="2">
        <v>42115</v>
      </c>
      <c r="B108" s="3">
        <v>151</v>
      </c>
      <c r="C108" s="4" t="s">
        <v>934</v>
      </c>
      <c r="D108" s="4" t="s">
        <v>935</v>
      </c>
      <c r="E108" s="4" t="s">
        <v>45</v>
      </c>
      <c r="F108" s="4" t="s">
        <v>20</v>
      </c>
      <c r="G108" s="4" t="s">
        <v>259</v>
      </c>
      <c r="H108" s="5"/>
      <c r="I108" s="5">
        <v>519.6</v>
      </c>
      <c r="J108" s="5">
        <v>102235.96</v>
      </c>
    </row>
    <row r="109" spans="1:10" x14ac:dyDescent="0.15">
      <c r="A109" s="2">
        <v>42115</v>
      </c>
      <c r="B109" s="3">
        <v>151</v>
      </c>
      <c r="C109" s="4" t="s">
        <v>936</v>
      </c>
      <c r="D109" s="4" t="s">
        <v>937</v>
      </c>
      <c r="E109" s="4" t="s">
        <v>919</v>
      </c>
      <c r="F109" s="4" t="s">
        <v>20</v>
      </c>
      <c r="G109" s="4" t="s">
        <v>270</v>
      </c>
      <c r="H109" s="5"/>
      <c r="I109" s="5">
        <v>1620</v>
      </c>
      <c r="J109" s="5">
        <v>100615.96</v>
      </c>
    </row>
    <row r="110" spans="1:10" x14ac:dyDescent="0.15">
      <c r="A110" s="2">
        <v>42115</v>
      </c>
      <c r="B110" s="3">
        <v>151</v>
      </c>
      <c r="C110" s="4" t="s">
        <v>938</v>
      </c>
      <c r="D110" s="4" t="s">
        <v>939</v>
      </c>
      <c r="E110" s="4" t="s">
        <v>334</v>
      </c>
      <c r="F110" s="4" t="s">
        <v>20</v>
      </c>
      <c r="G110" s="4" t="s">
        <v>739</v>
      </c>
      <c r="H110" s="5"/>
      <c r="I110" s="5">
        <v>107.4</v>
      </c>
      <c r="J110" s="5">
        <v>100508.56</v>
      </c>
    </row>
    <row r="111" spans="1:10" x14ac:dyDescent="0.15">
      <c r="A111" s="2">
        <v>42115</v>
      </c>
      <c r="B111" s="3">
        <v>151</v>
      </c>
      <c r="C111" s="4" t="s">
        <v>940</v>
      </c>
      <c r="D111" s="4" t="s">
        <v>941</v>
      </c>
      <c r="E111" s="4" t="s">
        <v>942</v>
      </c>
      <c r="F111" s="4" t="s">
        <v>20</v>
      </c>
      <c r="G111" s="4" t="s">
        <v>1067</v>
      </c>
      <c r="H111" s="5"/>
      <c r="I111" s="5">
        <v>1000</v>
      </c>
      <c r="J111" s="5">
        <v>99508.56</v>
      </c>
    </row>
    <row r="112" spans="1:10" x14ac:dyDescent="0.15">
      <c r="A112" s="2">
        <v>42115</v>
      </c>
      <c r="B112" s="3">
        <v>151</v>
      </c>
      <c r="C112" s="4" t="s">
        <v>943</v>
      </c>
      <c r="D112" s="4" t="s">
        <v>944</v>
      </c>
      <c r="E112" s="4" t="s">
        <v>301</v>
      </c>
      <c r="F112" s="4" t="s">
        <v>20</v>
      </c>
      <c r="G112" s="4" t="s">
        <v>259</v>
      </c>
      <c r="H112" s="5"/>
      <c r="I112" s="5">
        <v>270</v>
      </c>
      <c r="J112" s="5">
        <v>99238.56</v>
      </c>
    </row>
    <row r="113" spans="1:10" x14ac:dyDescent="0.15">
      <c r="A113" s="2">
        <v>42115</v>
      </c>
      <c r="B113" s="3">
        <v>151</v>
      </c>
      <c r="C113" s="4" t="s">
        <v>945</v>
      </c>
      <c r="D113" s="4" t="s">
        <v>946</v>
      </c>
      <c r="E113" s="4" t="s">
        <v>404</v>
      </c>
      <c r="F113" s="4" t="s">
        <v>20</v>
      </c>
      <c r="G113" s="4" t="s">
        <v>263</v>
      </c>
      <c r="I113" s="12">
        <v>159</v>
      </c>
      <c r="J113" s="5">
        <v>99079.56</v>
      </c>
    </row>
    <row r="114" spans="1:10" x14ac:dyDescent="0.15">
      <c r="A114" s="2">
        <v>42115</v>
      </c>
      <c r="B114" s="3">
        <v>151</v>
      </c>
      <c r="C114" s="4" t="s">
        <v>947</v>
      </c>
      <c r="D114" s="4" t="s">
        <v>948</v>
      </c>
      <c r="E114" s="4" t="s">
        <v>453</v>
      </c>
      <c r="F114" s="4" t="s">
        <v>20</v>
      </c>
      <c r="G114" s="4" t="s">
        <v>270</v>
      </c>
      <c r="H114" s="5"/>
      <c r="I114" s="5">
        <v>531.88</v>
      </c>
      <c r="J114" s="5">
        <v>98547.68</v>
      </c>
    </row>
    <row r="115" spans="1:10" x14ac:dyDescent="0.15">
      <c r="A115" s="2">
        <v>42115</v>
      </c>
      <c r="B115" s="3">
        <v>151</v>
      </c>
      <c r="C115" s="4" t="s">
        <v>949</v>
      </c>
      <c r="D115" s="4" t="s">
        <v>950</v>
      </c>
      <c r="E115" s="4" t="s">
        <v>106</v>
      </c>
      <c r="F115" s="4" t="s">
        <v>20</v>
      </c>
      <c r="G115" s="4" t="s">
        <v>264</v>
      </c>
      <c r="H115" s="5"/>
      <c r="I115" s="5">
        <v>196.35</v>
      </c>
      <c r="J115" s="5">
        <v>98351.33</v>
      </c>
    </row>
    <row r="116" spans="1:10" x14ac:dyDescent="0.15">
      <c r="A116" s="2">
        <v>42115</v>
      </c>
      <c r="B116" s="3">
        <v>151</v>
      </c>
      <c r="C116" s="4" t="s">
        <v>951</v>
      </c>
      <c r="D116" s="4" t="s">
        <v>952</v>
      </c>
      <c r="E116" s="4" t="s">
        <v>178</v>
      </c>
      <c r="F116" s="4" t="s">
        <v>20</v>
      </c>
      <c r="G116" s="4" t="s">
        <v>739</v>
      </c>
      <c r="H116" s="5"/>
      <c r="I116" s="5">
        <v>190</v>
      </c>
      <c r="J116" s="5">
        <v>98161.33</v>
      </c>
    </row>
    <row r="117" spans="1:10" x14ac:dyDescent="0.15">
      <c r="A117" s="2">
        <v>42115</v>
      </c>
      <c r="B117" s="3">
        <v>151</v>
      </c>
      <c r="C117" s="4" t="s">
        <v>953</v>
      </c>
      <c r="D117" s="4" t="s">
        <v>954</v>
      </c>
      <c r="E117" s="4" t="s">
        <v>198</v>
      </c>
      <c r="G117" s="4" t="s">
        <v>259</v>
      </c>
      <c r="H117" s="5"/>
      <c r="I117" s="5">
        <f>833.75+406.8+307.3</f>
        <v>1547.85</v>
      </c>
      <c r="J117" s="5">
        <v>93413.72</v>
      </c>
    </row>
    <row r="118" spans="1:10" x14ac:dyDescent="0.15">
      <c r="A118" s="2"/>
      <c r="B118" s="3"/>
      <c r="C118" s="4"/>
      <c r="D118" s="4"/>
      <c r="E118" s="4" t="s">
        <v>154</v>
      </c>
      <c r="F118" s="4"/>
      <c r="G118" s="4" t="s">
        <v>271</v>
      </c>
      <c r="H118" s="5"/>
      <c r="I118" s="5">
        <f>896+110</f>
        <v>1006</v>
      </c>
      <c r="J118" s="5"/>
    </row>
    <row r="119" spans="1:10" x14ac:dyDescent="0.15">
      <c r="A119" s="2"/>
      <c r="B119" s="3"/>
      <c r="C119" s="4"/>
      <c r="D119" s="4"/>
      <c r="E119" s="4" t="s">
        <v>453</v>
      </c>
      <c r="F119" s="4"/>
      <c r="G119" s="4" t="s">
        <v>270</v>
      </c>
      <c r="H119" s="5"/>
      <c r="I119" s="5">
        <f>542.36+1621.5+29.9</f>
        <v>2193.7600000000002</v>
      </c>
      <c r="J119" s="5"/>
    </row>
    <row r="120" spans="1:10" x14ac:dyDescent="0.15">
      <c r="A120" s="2">
        <v>42115</v>
      </c>
      <c r="B120" s="3">
        <v>151</v>
      </c>
      <c r="C120" s="4" t="s">
        <v>955</v>
      </c>
      <c r="D120" s="4" t="s">
        <v>956</v>
      </c>
      <c r="E120" s="4" t="s">
        <v>385</v>
      </c>
      <c r="F120" s="4" t="s">
        <v>20</v>
      </c>
      <c r="G120" s="4" t="s">
        <v>259</v>
      </c>
      <c r="H120" s="5"/>
      <c r="I120" s="5">
        <v>4348.3</v>
      </c>
      <c r="J120" s="5">
        <v>89065.42</v>
      </c>
    </row>
    <row r="121" spans="1:10" x14ac:dyDescent="0.15">
      <c r="A121" s="2">
        <v>42115</v>
      </c>
      <c r="B121" s="3">
        <v>151</v>
      </c>
      <c r="C121" s="4" t="s">
        <v>957</v>
      </c>
      <c r="D121" s="4" t="s">
        <v>958</v>
      </c>
      <c r="E121" s="4" t="s">
        <v>78</v>
      </c>
      <c r="F121" s="4" t="s">
        <v>20</v>
      </c>
      <c r="G121" s="4" t="s">
        <v>259</v>
      </c>
      <c r="H121" s="5"/>
      <c r="I121" s="5">
        <v>1000</v>
      </c>
      <c r="J121" s="5">
        <v>88065.42</v>
      </c>
    </row>
    <row r="122" spans="1:10" x14ac:dyDescent="0.15">
      <c r="A122" s="2">
        <v>42115</v>
      </c>
      <c r="B122" s="3">
        <v>151</v>
      </c>
      <c r="C122" s="4" t="s">
        <v>959</v>
      </c>
      <c r="D122" s="4" t="s">
        <v>960</v>
      </c>
      <c r="E122" s="4" t="s">
        <v>385</v>
      </c>
      <c r="F122" s="4" t="s">
        <v>20</v>
      </c>
      <c r="G122" s="4" t="s">
        <v>259</v>
      </c>
      <c r="H122" s="5"/>
      <c r="I122" s="5">
        <v>2560</v>
      </c>
      <c r="J122" s="5">
        <v>85505.42</v>
      </c>
    </row>
    <row r="123" spans="1:10" x14ac:dyDescent="0.15">
      <c r="A123" s="2">
        <v>42115</v>
      </c>
      <c r="B123" s="3">
        <v>151</v>
      </c>
      <c r="C123" s="4" t="s">
        <v>961</v>
      </c>
      <c r="D123" s="4" t="s">
        <v>962</v>
      </c>
      <c r="E123" s="4" t="s">
        <v>81</v>
      </c>
      <c r="F123" s="4" t="s">
        <v>20</v>
      </c>
      <c r="G123" s="4" t="s">
        <v>261</v>
      </c>
      <c r="H123" s="5"/>
      <c r="I123" s="5">
        <v>850</v>
      </c>
      <c r="J123" s="5">
        <v>84655.42</v>
      </c>
    </row>
    <row r="124" spans="1:10" x14ac:dyDescent="0.15">
      <c r="A124" s="2">
        <v>42115</v>
      </c>
      <c r="B124" s="3">
        <v>151</v>
      </c>
      <c r="C124" s="4" t="s">
        <v>963</v>
      </c>
      <c r="D124" s="4" t="s">
        <v>964</v>
      </c>
      <c r="E124" s="4" t="s">
        <v>965</v>
      </c>
      <c r="F124" s="4" t="s">
        <v>20</v>
      </c>
      <c r="G124" s="4" t="s">
        <v>1068</v>
      </c>
      <c r="H124" s="5"/>
      <c r="I124" s="5">
        <v>408</v>
      </c>
      <c r="J124" s="5">
        <v>84247.42</v>
      </c>
    </row>
    <row r="125" spans="1:10" x14ac:dyDescent="0.15">
      <c r="A125" s="2">
        <v>42115</v>
      </c>
      <c r="B125" s="3">
        <v>151</v>
      </c>
      <c r="C125" s="4" t="s">
        <v>955</v>
      </c>
      <c r="D125" s="4" t="s">
        <v>22</v>
      </c>
      <c r="E125" s="4" t="s">
        <v>966</v>
      </c>
      <c r="G125" s="4" t="s">
        <v>259</v>
      </c>
      <c r="H125" s="5"/>
      <c r="I125" s="5">
        <v>5.98</v>
      </c>
      <c r="J125" s="5">
        <v>84241.44</v>
      </c>
    </row>
    <row r="126" spans="1:10" x14ac:dyDescent="0.15">
      <c r="A126" s="2">
        <v>42121</v>
      </c>
      <c r="B126" s="3">
        <v>151</v>
      </c>
      <c r="C126" s="4" t="s">
        <v>967</v>
      </c>
      <c r="D126" s="4" t="s">
        <v>968</v>
      </c>
      <c r="E126" s="4" t="s">
        <v>94</v>
      </c>
      <c r="F126" s="4" t="s">
        <v>20</v>
      </c>
      <c r="G126" s="4" t="s">
        <v>259</v>
      </c>
      <c r="H126" s="5"/>
      <c r="I126" s="5">
        <v>977.31</v>
      </c>
      <c r="J126" s="5">
        <v>83264.13</v>
      </c>
    </row>
    <row r="127" spans="1:10" x14ac:dyDescent="0.15">
      <c r="A127" s="2">
        <v>42121</v>
      </c>
      <c r="B127" s="3">
        <v>151</v>
      </c>
      <c r="C127" s="4" t="s">
        <v>969</v>
      </c>
      <c r="D127" s="4" t="s">
        <v>970</v>
      </c>
      <c r="E127" s="4" t="s">
        <v>222</v>
      </c>
      <c r="F127" s="4" t="s">
        <v>20</v>
      </c>
      <c r="G127" s="4" t="s">
        <v>507</v>
      </c>
      <c r="H127" s="5"/>
      <c r="I127" s="5">
        <v>350</v>
      </c>
      <c r="J127" s="5">
        <v>82914.13</v>
      </c>
    </row>
    <row r="128" spans="1:10" x14ac:dyDescent="0.15">
      <c r="A128" s="2">
        <v>42122</v>
      </c>
      <c r="B128" s="3">
        <v>152</v>
      </c>
      <c r="C128" s="4" t="s">
        <v>971</v>
      </c>
      <c r="D128" s="4" t="s">
        <v>972</v>
      </c>
      <c r="E128" s="4" t="s">
        <v>782</v>
      </c>
      <c r="F128" s="4" t="s">
        <v>20</v>
      </c>
      <c r="G128" s="4" t="s">
        <v>270</v>
      </c>
      <c r="H128" s="5">
        <v>211.25</v>
      </c>
      <c r="I128" s="5">
        <v>-211.25</v>
      </c>
      <c r="J128" s="5">
        <v>83125.38</v>
      </c>
    </row>
    <row r="129" spans="1:10" x14ac:dyDescent="0.15">
      <c r="A129" s="2">
        <v>42122</v>
      </c>
      <c r="B129" s="3">
        <v>152</v>
      </c>
      <c r="C129" s="4" t="s">
        <v>973</v>
      </c>
      <c r="D129" s="4" t="s">
        <v>972</v>
      </c>
      <c r="E129" s="4" t="s">
        <v>974</v>
      </c>
      <c r="F129" s="4" t="s">
        <v>20</v>
      </c>
      <c r="G129" s="4" t="s">
        <v>1069</v>
      </c>
      <c r="H129" s="5">
        <v>925</v>
      </c>
      <c r="I129" s="5"/>
      <c r="J129" s="5">
        <v>84050.38</v>
      </c>
    </row>
    <row r="130" spans="1:10" x14ac:dyDescent="0.15">
      <c r="A130" s="2">
        <v>42122</v>
      </c>
      <c r="B130" s="3">
        <v>156</v>
      </c>
      <c r="C130" s="4" t="s">
        <v>975</v>
      </c>
      <c r="D130" s="4" t="s">
        <v>20</v>
      </c>
      <c r="E130" s="4" t="s">
        <v>976</v>
      </c>
      <c r="F130" s="4" t="s">
        <v>20</v>
      </c>
      <c r="G130" s="4" t="s">
        <v>1065</v>
      </c>
      <c r="H130" s="5">
        <v>200000</v>
      </c>
      <c r="I130" s="5"/>
      <c r="J130" s="5">
        <v>284050.38</v>
      </c>
    </row>
    <row r="131" spans="1:10" x14ac:dyDescent="0.15">
      <c r="A131" s="2">
        <v>42123</v>
      </c>
      <c r="B131" s="3">
        <v>151</v>
      </c>
      <c r="C131" s="4" t="s">
        <v>977</v>
      </c>
      <c r="D131" s="4" t="s">
        <v>978</v>
      </c>
      <c r="E131" s="4" t="s">
        <v>198</v>
      </c>
      <c r="F131" s="4" t="s">
        <v>20</v>
      </c>
      <c r="G131" s="4" t="s">
        <v>259</v>
      </c>
      <c r="H131" s="5"/>
      <c r="I131" s="5">
        <v>1261.4000000000001</v>
      </c>
      <c r="J131" s="5">
        <v>282788.98</v>
      </c>
    </row>
    <row r="132" spans="1:10" x14ac:dyDescent="0.15">
      <c r="A132" s="2">
        <v>42124</v>
      </c>
      <c r="B132" s="3">
        <v>151</v>
      </c>
      <c r="C132" s="4" t="s">
        <v>979</v>
      </c>
      <c r="D132" s="4" t="s">
        <v>980</v>
      </c>
      <c r="E132" s="4" t="s">
        <v>670</v>
      </c>
      <c r="F132" s="4" t="s">
        <v>20</v>
      </c>
      <c r="G132" s="4" t="s">
        <v>259</v>
      </c>
      <c r="H132" s="5"/>
      <c r="I132" s="5">
        <v>200000</v>
      </c>
      <c r="J132" s="5">
        <v>82788.98</v>
      </c>
    </row>
    <row r="133" spans="1:10" x14ac:dyDescent="0.15">
      <c r="A133" s="2">
        <v>42124</v>
      </c>
      <c r="B133" s="3">
        <v>151</v>
      </c>
      <c r="C133" s="4" t="s">
        <v>981</v>
      </c>
      <c r="D133" s="4" t="s">
        <v>982</v>
      </c>
      <c r="E133" s="4" t="s">
        <v>210</v>
      </c>
      <c r="F133" s="4" t="s">
        <v>20</v>
      </c>
      <c r="G133" s="4" t="s">
        <v>274</v>
      </c>
      <c r="H133" s="5"/>
      <c r="I133" s="5">
        <v>1591.1</v>
      </c>
      <c r="J133" s="5">
        <v>81197.88</v>
      </c>
    </row>
    <row r="134" spans="1:10" x14ac:dyDescent="0.15">
      <c r="A134" s="2">
        <v>42124</v>
      </c>
      <c r="B134" s="3">
        <v>151</v>
      </c>
      <c r="C134" s="4" t="s">
        <v>983</v>
      </c>
      <c r="D134" s="4" t="s">
        <v>984</v>
      </c>
      <c r="E134" s="4" t="s">
        <v>127</v>
      </c>
      <c r="F134" s="4" t="s">
        <v>20</v>
      </c>
      <c r="G134" s="4" t="s">
        <v>739</v>
      </c>
      <c r="H134" s="5"/>
      <c r="I134" s="5">
        <v>28.2</v>
      </c>
      <c r="J134" s="5">
        <v>81169.679999999993</v>
      </c>
    </row>
    <row r="135" spans="1:10" x14ac:dyDescent="0.15">
      <c r="A135" s="2">
        <v>42124</v>
      </c>
      <c r="B135" s="3">
        <v>151</v>
      </c>
      <c r="C135" s="4" t="s">
        <v>985</v>
      </c>
      <c r="D135" s="4" t="s">
        <v>986</v>
      </c>
      <c r="E135" s="4" t="s">
        <v>198</v>
      </c>
      <c r="F135" s="4" t="s">
        <v>20</v>
      </c>
      <c r="G135" s="4" t="s">
        <v>259</v>
      </c>
      <c r="H135" s="5"/>
      <c r="I135" s="5">
        <v>892</v>
      </c>
      <c r="J135" s="5">
        <v>80277.679999999993</v>
      </c>
    </row>
    <row r="136" spans="1:10" x14ac:dyDescent="0.15">
      <c r="A136" s="2">
        <v>42124</v>
      </c>
      <c r="B136" s="3">
        <v>151</v>
      </c>
      <c r="C136" s="4" t="s">
        <v>987</v>
      </c>
      <c r="D136" s="4" t="s">
        <v>988</v>
      </c>
      <c r="E136" s="4" t="s">
        <v>130</v>
      </c>
      <c r="G136" s="4" t="s">
        <v>739</v>
      </c>
      <c r="H136" s="5"/>
      <c r="I136" s="5">
        <v>132</v>
      </c>
      <c r="J136" s="5">
        <v>80083.28</v>
      </c>
    </row>
    <row r="137" spans="1:10" x14ac:dyDescent="0.15">
      <c r="A137" s="2"/>
      <c r="B137" s="3"/>
      <c r="C137" s="4"/>
      <c r="D137" s="4"/>
      <c r="E137" s="4" t="s">
        <v>767</v>
      </c>
      <c r="F137" s="4"/>
      <c r="G137" s="4" t="s">
        <v>1055</v>
      </c>
      <c r="H137" s="5"/>
      <c r="I137" s="5">
        <v>62.4</v>
      </c>
      <c r="J137" s="5"/>
    </row>
    <row r="138" spans="1:10" x14ac:dyDescent="0.15">
      <c r="A138" s="2">
        <v>42124</v>
      </c>
      <c r="B138" s="3">
        <v>151</v>
      </c>
      <c r="C138" s="4" t="s">
        <v>989</v>
      </c>
      <c r="D138" s="4" t="s">
        <v>990</v>
      </c>
      <c r="E138" s="4" t="s">
        <v>198</v>
      </c>
      <c r="F138" s="4" t="s">
        <v>20</v>
      </c>
      <c r="G138" s="4" t="s">
        <v>259</v>
      </c>
      <c r="H138" s="5"/>
      <c r="I138" s="5">
        <v>1982.88</v>
      </c>
      <c r="J138" s="5">
        <v>78100.399999999994</v>
      </c>
    </row>
    <row r="139" spans="1:10" x14ac:dyDescent="0.15">
      <c r="A139" s="2">
        <v>42124</v>
      </c>
      <c r="B139" s="3">
        <v>151</v>
      </c>
      <c r="C139" s="4" t="s">
        <v>991</v>
      </c>
      <c r="D139" s="4" t="s">
        <v>992</v>
      </c>
      <c r="E139" s="4" t="s">
        <v>993</v>
      </c>
      <c r="G139" s="4" t="s">
        <v>739</v>
      </c>
      <c r="H139" s="5"/>
      <c r="I139" s="5">
        <v>120</v>
      </c>
      <c r="J139" s="5">
        <v>73129.95</v>
      </c>
    </row>
    <row r="140" spans="1:10" x14ac:dyDescent="0.15">
      <c r="A140" s="2"/>
      <c r="B140" s="3"/>
      <c r="C140" s="4"/>
      <c r="D140" s="4"/>
      <c r="E140" s="4" t="s">
        <v>198</v>
      </c>
      <c r="F140" s="4"/>
      <c r="G140" s="4" t="s">
        <v>259</v>
      </c>
      <c r="H140" s="5"/>
      <c r="I140" s="5">
        <v>4850.45</v>
      </c>
      <c r="J140" s="5"/>
    </row>
    <row r="141" spans="1:10" x14ac:dyDescent="0.15">
      <c r="A141" s="2">
        <v>42124</v>
      </c>
      <c r="B141" s="3">
        <v>151</v>
      </c>
      <c r="C141" s="4" t="s">
        <v>994</v>
      </c>
      <c r="D141" s="4" t="s">
        <v>995</v>
      </c>
      <c r="E141" s="4" t="s">
        <v>919</v>
      </c>
      <c r="F141" s="4" t="s">
        <v>887</v>
      </c>
      <c r="G141" s="4" t="s">
        <v>270</v>
      </c>
      <c r="H141" s="5"/>
      <c r="I141" s="5">
        <v>14397.8</v>
      </c>
      <c r="J141" s="5">
        <v>58732.15</v>
      </c>
    </row>
    <row r="142" spans="1:10" x14ac:dyDescent="0.15">
      <c r="A142" s="2">
        <v>42124</v>
      </c>
      <c r="B142" s="3">
        <v>151</v>
      </c>
      <c r="C142" s="4" t="s">
        <v>996</v>
      </c>
      <c r="D142" s="4" t="s">
        <v>997</v>
      </c>
      <c r="E142" s="4" t="s">
        <v>67</v>
      </c>
      <c r="G142" s="4" t="s">
        <v>739</v>
      </c>
      <c r="H142" s="5"/>
      <c r="I142" s="5">
        <v>45.5</v>
      </c>
      <c r="J142" s="5">
        <v>58669.15</v>
      </c>
    </row>
    <row r="143" spans="1:10" x14ac:dyDescent="0.15">
      <c r="A143" s="2"/>
      <c r="B143" s="3"/>
      <c r="C143" s="4"/>
      <c r="D143" s="4"/>
      <c r="E143" s="4" t="s">
        <v>767</v>
      </c>
      <c r="F143" s="4"/>
      <c r="G143" s="4" t="s">
        <v>1055</v>
      </c>
      <c r="H143" s="5"/>
      <c r="I143" s="5">
        <v>17.5</v>
      </c>
      <c r="J143" s="5"/>
    </row>
    <row r="144" spans="1:10" x14ac:dyDescent="0.15">
      <c r="A144" s="2">
        <v>42124</v>
      </c>
      <c r="B144" s="3">
        <v>151</v>
      </c>
      <c r="C144" s="4" t="s">
        <v>998</v>
      </c>
      <c r="D144" s="4" t="s">
        <v>999</v>
      </c>
      <c r="E144" s="4" t="s">
        <v>157</v>
      </c>
      <c r="G144" s="4" t="s">
        <v>739</v>
      </c>
      <c r="H144" s="5"/>
      <c r="I144" s="5">
        <v>270</v>
      </c>
      <c r="J144" s="5">
        <v>58149.15</v>
      </c>
    </row>
    <row r="145" spans="1:10" x14ac:dyDescent="0.15">
      <c r="A145" s="2"/>
      <c r="B145" s="3"/>
      <c r="C145" s="4"/>
      <c r="D145" s="4"/>
      <c r="E145" s="4" t="s">
        <v>198</v>
      </c>
      <c r="F145" s="4"/>
      <c r="G145" s="4" t="s">
        <v>259</v>
      </c>
      <c r="H145" s="5"/>
      <c r="I145" s="5">
        <v>250</v>
      </c>
      <c r="J145" s="5"/>
    </row>
    <row r="146" spans="1:10" x14ac:dyDescent="0.15">
      <c r="A146" s="2">
        <v>42124</v>
      </c>
      <c r="B146" s="3">
        <v>151</v>
      </c>
      <c r="C146" s="4" t="s">
        <v>1000</v>
      </c>
      <c r="D146" s="4" t="s">
        <v>1001</v>
      </c>
      <c r="E146" s="4" t="s">
        <v>848</v>
      </c>
      <c r="F146" s="4" t="s">
        <v>20</v>
      </c>
      <c r="G146" s="4" t="s">
        <v>739</v>
      </c>
      <c r="H146" s="5"/>
      <c r="I146" s="5">
        <v>16.8</v>
      </c>
      <c r="J146" s="5">
        <v>58132.35</v>
      </c>
    </row>
    <row r="147" spans="1:10" x14ac:dyDescent="0.15">
      <c r="A147" s="2">
        <v>42124</v>
      </c>
      <c r="B147" s="3">
        <v>151</v>
      </c>
      <c r="C147" s="4" t="s">
        <v>1002</v>
      </c>
      <c r="D147" s="4" t="s">
        <v>1003</v>
      </c>
      <c r="E147" s="4" t="s">
        <v>782</v>
      </c>
      <c r="G147" s="4" t="s">
        <v>270</v>
      </c>
      <c r="H147" s="5"/>
      <c r="I147" s="5">
        <v>91.1</v>
      </c>
      <c r="J147" s="5">
        <v>57749.5</v>
      </c>
    </row>
    <row r="148" spans="1:10" x14ac:dyDescent="0.15">
      <c r="A148" s="2"/>
      <c r="B148" s="3"/>
      <c r="C148" s="4"/>
      <c r="D148" s="4"/>
      <c r="E148" s="4" t="s">
        <v>301</v>
      </c>
      <c r="F148" s="4"/>
      <c r="G148" s="4" t="s">
        <v>259</v>
      </c>
      <c r="H148" s="5"/>
      <c r="I148" s="5">
        <v>291.75</v>
      </c>
      <c r="J148" s="5"/>
    </row>
    <row r="149" spans="1:10" x14ac:dyDescent="0.15">
      <c r="A149" s="2">
        <v>42124</v>
      </c>
      <c r="B149" s="3">
        <v>151</v>
      </c>
      <c r="C149" s="4" t="s">
        <v>1004</v>
      </c>
      <c r="D149" s="4" t="s">
        <v>1005</v>
      </c>
      <c r="E149" s="4" t="s">
        <v>78</v>
      </c>
      <c r="F149" s="4" t="s">
        <v>20</v>
      </c>
      <c r="G149" s="4" t="s">
        <v>259</v>
      </c>
      <c r="H149" s="5"/>
      <c r="I149" s="5">
        <v>1500</v>
      </c>
      <c r="J149" s="5">
        <v>56249.5</v>
      </c>
    </row>
    <row r="150" spans="1:10" x14ac:dyDescent="0.15">
      <c r="A150" s="2">
        <v>42124</v>
      </c>
      <c r="B150" s="3">
        <v>151</v>
      </c>
      <c r="C150" s="4" t="s">
        <v>1006</v>
      </c>
      <c r="D150" s="4" t="s">
        <v>1007</v>
      </c>
      <c r="E150" s="4" t="s">
        <v>36</v>
      </c>
      <c r="F150" s="4" t="s">
        <v>20</v>
      </c>
      <c r="G150" s="4" t="s">
        <v>1070</v>
      </c>
      <c r="H150" s="5"/>
      <c r="I150" s="5">
        <v>4250</v>
      </c>
      <c r="J150" s="5">
        <v>51999.5</v>
      </c>
    </row>
    <row r="151" spans="1:10" x14ac:dyDescent="0.15">
      <c r="A151" s="2">
        <v>42124</v>
      </c>
      <c r="B151" s="3">
        <v>151</v>
      </c>
      <c r="C151" s="4" t="s">
        <v>1008</v>
      </c>
      <c r="D151" s="4" t="s">
        <v>1009</v>
      </c>
      <c r="E151" s="4" t="s">
        <v>173</v>
      </c>
      <c r="F151" s="4" t="s">
        <v>20</v>
      </c>
      <c r="G151" s="4" t="s">
        <v>739</v>
      </c>
      <c r="H151" s="5"/>
      <c r="I151" s="5">
        <v>189.18</v>
      </c>
      <c r="J151" s="5">
        <v>51810.32</v>
      </c>
    </row>
    <row r="152" spans="1:10" x14ac:dyDescent="0.15">
      <c r="A152" s="2">
        <v>42124</v>
      </c>
      <c r="B152" s="3">
        <v>151</v>
      </c>
      <c r="C152" s="4" t="s">
        <v>1010</v>
      </c>
      <c r="D152" s="4" t="s">
        <v>1011</v>
      </c>
      <c r="E152" s="4" t="s">
        <v>106</v>
      </c>
      <c r="G152" s="4" t="s">
        <v>264</v>
      </c>
      <c r="H152" s="5"/>
      <c r="I152" s="5">
        <v>186</v>
      </c>
      <c r="J152" s="5">
        <v>50031.24</v>
      </c>
    </row>
    <row r="153" spans="1:10" x14ac:dyDescent="0.15">
      <c r="A153" s="2"/>
      <c r="B153" s="3"/>
      <c r="C153" s="4"/>
      <c r="D153" s="4"/>
      <c r="E153" s="4" t="s">
        <v>1012</v>
      </c>
      <c r="F153" s="4"/>
      <c r="G153" s="4" t="s">
        <v>270</v>
      </c>
      <c r="H153" s="5"/>
      <c r="I153" s="5">
        <v>1593.08</v>
      </c>
      <c r="J153" s="5"/>
    </row>
    <row r="154" spans="1:10" x14ac:dyDescent="0.15">
      <c r="A154" s="2">
        <v>42124</v>
      </c>
      <c r="B154" s="3">
        <v>151</v>
      </c>
      <c r="C154" s="4" t="s">
        <v>1013</v>
      </c>
      <c r="D154" s="4" t="s">
        <v>1014</v>
      </c>
      <c r="E154" s="4" t="s">
        <v>440</v>
      </c>
      <c r="F154" s="4" t="s">
        <v>20</v>
      </c>
      <c r="G154" s="4" t="s">
        <v>739</v>
      </c>
      <c r="H154" s="5"/>
      <c r="I154" s="5">
        <v>100</v>
      </c>
      <c r="J154" s="5">
        <v>49931.24</v>
      </c>
    </row>
    <row r="155" spans="1:10" x14ac:dyDescent="0.15">
      <c r="A155" s="2">
        <v>42124</v>
      </c>
      <c r="B155" s="3">
        <v>151</v>
      </c>
      <c r="C155" s="4" t="s">
        <v>1015</v>
      </c>
      <c r="D155" s="4" t="s">
        <v>1016</v>
      </c>
      <c r="E155" s="4" t="s">
        <v>178</v>
      </c>
      <c r="F155" s="4" t="s">
        <v>20</v>
      </c>
      <c r="G155" s="4" t="s">
        <v>739</v>
      </c>
      <c r="H155" s="5"/>
      <c r="I155" s="5">
        <v>460</v>
      </c>
      <c r="J155" s="5">
        <v>49471.24</v>
      </c>
    </row>
    <row r="156" spans="1:10" x14ac:dyDescent="0.15">
      <c r="A156" s="2">
        <v>42124</v>
      </c>
      <c r="B156" s="3">
        <v>151</v>
      </c>
      <c r="C156" s="4" t="s">
        <v>1017</v>
      </c>
      <c r="D156" s="4" t="s">
        <v>1018</v>
      </c>
      <c r="E156" s="4" t="s">
        <v>867</v>
      </c>
      <c r="G156" s="4" t="s">
        <v>1064</v>
      </c>
      <c r="H156" s="5"/>
      <c r="I156" s="5">
        <v>140</v>
      </c>
      <c r="J156" s="5">
        <v>49261.24</v>
      </c>
    </row>
    <row r="157" spans="1:10" x14ac:dyDescent="0.15">
      <c r="A157" s="2"/>
      <c r="B157" s="3"/>
      <c r="C157" s="4"/>
      <c r="D157" s="4"/>
      <c r="E157" s="4" t="s">
        <v>301</v>
      </c>
      <c r="F157" s="4"/>
      <c r="G157" s="4" t="s">
        <v>259</v>
      </c>
      <c r="H157" s="5"/>
      <c r="I157" s="5">
        <v>70</v>
      </c>
      <c r="J157" s="5"/>
    </row>
    <row r="158" spans="1:10" x14ac:dyDescent="0.15">
      <c r="A158" s="2">
        <v>42124</v>
      </c>
      <c r="B158" s="3">
        <v>151</v>
      </c>
      <c r="C158" s="4" t="s">
        <v>1019</v>
      </c>
      <c r="D158" s="4" t="s">
        <v>1020</v>
      </c>
      <c r="E158" s="4" t="s">
        <v>782</v>
      </c>
      <c r="F158" s="4" t="s">
        <v>887</v>
      </c>
      <c r="G158" s="4" t="s">
        <v>270</v>
      </c>
      <c r="H158" s="5"/>
      <c r="I158" s="5">
        <v>1425.29</v>
      </c>
      <c r="J158" s="5">
        <v>47835.95</v>
      </c>
    </row>
    <row r="159" spans="1:10" x14ac:dyDescent="0.15">
      <c r="A159" s="2">
        <v>42124</v>
      </c>
      <c r="B159" s="3">
        <v>151</v>
      </c>
      <c r="C159" s="4" t="s">
        <v>1021</v>
      </c>
      <c r="D159" s="4" t="s">
        <v>1022</v>
      </c>
      <c r="E159" s="4" t="s">
        <v>198</v>
      </c>
      <c r="F159" s="4" t="s">
        <v>20</v>
      </c>
      <c r="G159" s="4" t="s">
        <v>259</v>
      </c>
      <c r="H159" s="5"/>
      <c r="I159" s="5">
        <v>675.6</v>
      </c>
      <c r="J159" s="5">
        <v>47160.35</v>
      </c>
    </row>
    <row r="160" spans="1:10" x14ac:dyDescent="0.15">
      <c r="A160" s="2">
        <v>42124</v>
      </c>
      <c r="B160" s="3">
        <v>151</v>
      </c>
      <c r="C160" s="4" t="s">
        <v>1023</v>
      </c>
      <c r="D160" s="4" t="s">
        <v>1024</v>
      </c>
      <c r="E160" s="4" t="s">
        <v>887</v>
      </c>
      <c r="G160" s="4" t="s">
        <v>270</v>
      </c>
      <c r="H160" s="5"/>
      <c r="I160" s="5">
        <f>879.75+734.82+180+196.7</f>
        <v>1991.2700000000002</v>
      </c>
      <c r="J160" s="5">
        <v>43673.13</v>
      </c>
    </row>
    <row r="161" spans="1:10" x14ac:dyDescent="0.15">
      <c r="A161" s="2"/>
      <c r="B161" s="3"/>
      <c r="C161" s="4"/>
      <c r="D161" s="4"/>
      <c r="E161" s="4" t="s">
        <v>198</v>
      </c>
      <c r="F161" s="4"/>
      <c r="G161" s="4" t="s">
        <v>259</v>
      </c>
      <c r="H161" s="5"/>
      <c r="I161" s="5">
        <v>1495.95</v>
      </c>
      <c r="J161" s="5"/>
    </row>
    <row r="162" spans="1:10" x14ac:dyDescent="0.15">
      <c r="A162" s="2">
        <v>42124</v>
      </c>
      <c r="B162" s="3">
        <v>155</v>
      </c>
      <c r="C162" s="4" t="s">
        <v>1025</v>
      </c>
      <c r="D162" s="4" t="s">
        <v>22</v>
      </c>
      <c r="E162" s="4" t="s">
        <v>1026</v>
      </c>
      <c r="F162" s="4" t="s">
        <v>20</v>
      </c>
      <c r="G162" s="4" t="s">
        <v>508</v>
      </c>
      <c r="H162" s="5"/>
      <c r="I162" s="5">
        <v>74491.98</v>
      </c>
      <c r="J162" s="5">
        <v>-34546.99</v>
      </c>
    </row>
    <row r="163" spans="1:10" x14ac:dyDescent="0.15">
      <c r="A163" s="2"/>
      <c r="B163" s="3"/>
      <c r="C163" s="4"/>
      <c r="D163" s="4"/>
      <c r="E163" s="4" t="s">
        <v>279</v>
      </c>
      <c r="F163" s="4"/>
      <c r="G163" s="4" t="s">
        <v>509</v>
      </c>
      <c r="H163" s="5"/>
      <c r="I163" s="5">
        <v>565</v>
      </c>
      <c r="J163" s="5"/>
    </row>
    <row r="164" spans="1:10" x14ac:dyDescent="0.15">
      <c r="A164" s="2"/>
      <c r="B164" s="3"/>
      <c r="C164" s="4"/>
      <c r="D164" s="4"/>
      <c r="E164" s="4" t="s">
        <v>1051</v>
      </c>
      <c r="F164" s="4"/>
      <c r="G164" s="4" t="s">
        <v>1071</v>
      </c>
      <c r="H164" s="5"/>
      <c r="I164" s="5">
        <v>249</v>
      </c>
      <c r="J164" s="5"/>
    </row>
    <row r="165" spans="1:10" x14ac:dyDescent="0.15">
      <c r="A165" s="2"/>
      <c r="B165" s="3"/>
      <c r="C165" s="4"/>
      <c r="D165" s="4"/>
      <c r="E165" s="4" t="s">
        <v>280</v>
      </c>
      <c r="F165" s="4"/>
      <c r="G165" s="4" t="s">
        <v>511</v>
      </c>
      <c r="H165" s="5"/>
      <c r="I165" s="5">
        <v>162.30000000000001</v>
      </c>
      <c r="J165" s="5"/>
    </row>
    <row r="166" spans="1:10" x14ac:dyDescent="0.15">
      <c r="A166" s="2"/>
      <c r="B166" s="3"/>
      <c r="C166" s="4"/>
      <c r="D166" s="4"/>
      <c r="E166" s="4" t="s">
        <v>19</v>
      </c>
      <c r="F166" s="4"/>
      <c r="G166" s="4" t="s">
        <v>253</v>
      </c>
      <c r="H166" s="5"/>
      <c r="I166" s="5">
        <v>1288.5999999999999</v>
      </c>
      <c r="J166" s="5"/>
    </row>
    <row r="167" spans="1:10" x14ac:dyDescent="0.15">
      <c r="A167" s="2"/>
      <c r="B167" s="3"/>
      <c r="C167" s="4"/>
      <c r="D167" s="4"/>
      <c r="E167" s="4" t="s">
        <v>210</v>
      </c>
      <c r="F167" s="4"/>
      <c r="G167" s="4" t="s">
        <v>274</v>
      </c>
      <c r="H167" s="5"/>
      <c r="I167" s="5">
        <v>328</v>
      </c>
      <c r="J167" s="5"/>
    </row>
    <row r="168" spans="1:10" x14ac:dyDescent="0.15">
      <c r="A168" s="2"/>
      <c r="B168" s="3"/>
      <c r="C168" s="4"/>
      <c r="D168" s="4"/>
      <c r="E168" s="4" t="s">
        <v>1052</v>
      </c>
      <c r="F168" s="4"/>
      <c r="G168" s="4" t="s">
        <v>500</v>
      </c>
      <c r="H168" s="5"/>
      <c r="I168" s="5">
        <v>11.5</v>
      </c>
      <c r="J168" s="5"/>
    </row>
    <row r="169" spans="1:10" x14ac:dyDescent="0.15">
      <c r="A169" s="2"/>
      <c r="B169" s="3"/>
      <c r="C169" s="4"/>
      <c r="D169" s="4"/>
      <c r="E169" s="4" t="s">
        <v>106</v>
      </c>
      <c r="F169" s="4"/>
      <c r="G169" s="4" t="s">
        <v>264</v>
      </c>
      <c r="H169" s="5"/>
      <c r="I169" s="5">
        <v>126.99</v>
      </c>
      <c r="J169" s="5"/>
    </row>
    <row r="170" spans="1:10" x14ac:dyDescent="0.15">
      <c r="A170" s="2"/>
      <c r="B170" s="3"/>
      <c r="C170" s="4"/>
      <c r="D170" s="4"/>
      <c r="E170" s="4" t="s">
        <v>81</v>
      </c>
      <c r="F170" s="4"/>
      <c r="G170" s="4" t="s">
        <v>261</v>
      </c>
      <c r="H170" s="5"/>
      <c r="I170" s="5">
        <v>10.9</v>
      </c>
      <c r="J170" s="5"/>
    </row>
    <row r="171" spans="1:10" x14ac:dyDescent="0.15">
      <c r="A171" s="2"/>
      <c r="B171" s="3"/>
      <c r="C171" s="4"/>
      <c r="D171" s="4"/>
      <c r="E171" s="4" t="s">
        <v>1053</v>
      </c>
      <c r="F171" s="4"/>
      <c r="G171" s="4" t="s">
        <v>259</v>
      </c>
      <c r="H171" s="5"/>
      <c r="I171" s="5">
        <v>951.35</v>
      </c>
      <c r="J171" s="5"/>
    </row>
    <row r="172" spans="1:10" x14ac:dyDescent="0.15">
      <c r="A172" s="2"/>
      <c r="B172" s="3"/>
      <c r="C172" s="4"/>
      <c r="D172" s="4"/>
      <c r="E172" s="4" t="s">
        <v>1054</v>
      </c>
      <c r="F172" s="4"/>
      <c r="G172" s="4" t="s">
        <v>277</v>
      </c>
      <c r="H172" s="5"/>
      <c r="I172" s="5">
        <v>34.5</v>
      </c>
      <c r="J172" s="5"/>
    </row>
    <row r="173" spans="1:10" x14ac:dyDescent="0.15">
      <c r="A173" s="2">
        <v>42124</v>
      </c>
      <c r="B173" s="3">
        <v>155</v>
      </c>
      <c r="C173" s="4" t="s">
        <v>1027</v>
      </c>
      <c r="D173" s="4" t="s">
        <v>1028</v>
      </c>
      <c r="E173" s="4" t="s">
        <v>1029</v>
      </c>
      <c r="F173" s="4" t="s">
        <v>20</v>
      </c>
      <c r="G173" s="4" t="s">
        <v>284</v>
      </c>
      <c r="H173" s="5"/>
      <c r="I173" s="5">
        <v>19803</v>
      </c>
      <c r="J173" s="5">
        <v>-54349.99</v>
      </c>
    </row>
    <row r="174" spans="1:10" x14ac:dyDescent="0.15">
      <c r="A174" s="2">
        <v>42124</v>
      </c>
      <c r="B174" s="3">
        <v>155</v>
      </c>
      <c r="C174" s="4" t="s">
        <v>1030</v>
      </c>
      <c r="D174" s="4" t="s">
        <v>1031</v>
      </c>
      <c r="E174" s="4" t="s">
        <v>1032</v>
      </c>
      <c r="F174" s="4" t="s">
        <v>20</v>
      </c>
      <c r="G174" s="4" t="s">
        <v>285</v>
      </c>
      <c r="H174" s="5"/>
      <c r="I174" s="5">
        <v>1217.2</v>
      </c>
      <c r="J174" s="5">
        <v>-55567.19</v>
      </c>
    </row>
    <row r="175" spans="1:10" x14ac:dyDescent="0.15">
      <c r="A175" s="2">
        <v>42124</v>
      </c>
      <c r="B175" s="3">
        <v>155</v>
      </c>
      <c r="C175" s="4" t="s">
        <v>1033</v>
      </c>
      <c r="D175" s="4" t="s">
        <v>1034</v>
      </c>
      <c r="E175" s="4" t="s">
        <v>1035</v>
      </c>
      <c r="F175" s="4" t="s">
        <v>20</v>
      </c>
      <c r="G175" s="4" t="s">
        <v>286</v>
      </c>
      <c r="H175" s="5"/>
      <c r="I175" s="5">
        <v>3461.6</v>
      </c>
      <c r="J175" s="5">
        <v>-59028.79</v>
      </c>
    </row>
    <row r="176" spans="1:10" x14ac:dyDescent="0.15">
      <c r="A176" s="2">
        <v>42124</v>
      </c>
      <c r="B176" s="3">
        <v>152</v>
      </c>
      <c r="C176" s="4" t="s">
        <v>1036</v>
      </c>
      <c r="D176" s="4" t="s">
        <v>1037</v>
      </c>
      <c r="E176" s="4" t="s">
        <v>1038</v>
      </c>
      <c r="F176" s="4" t="s">
        <v>20</v>
      </c>
      <c r="G176" s="4" t="s">
        <v>1069</v>
      </c>
      <c r="H176" s="5">
        <v>5647.8</v>
      </c>
      <c r="I176" s="5"/>
      <c r="J176" s="5">
        <v>-53380.99</v>
      </c>
    </row>
    <row r="177" spans="1:11" x14ac:dyDescent="0.15">
      <c r="A177" s="2">
        <v>42124</v>
      </c>
      <c r="B177" s="3">
        <v>156</v>
      </c>
      <c r="C177" s="4" t="s">
        <v>1039</v>
      </c>
      <c r="D177" s="4" t="s">
        <v>20</v>
      </c>
      <c r="E177" s="4" t="s">
        <v>1040</v>
      </c>
      <c r="F177" s="4" t="s">
        <v>1041</v>
      </c>
      <c r="G177" s="4" t="s">
        <v>277</v>
      </c>
      <c r="H177" s="5"/>
      <c r="I177" s="5">
        <v>16.899999999999999</v>
      </c>
      <c r="J177" s="5">
        <v>-53397.89</v>
      </c>
    </row>
    <row r="178" spans="1:11" x14ac:dyDescent="0.15">
      <c r="A178" s="2">
        <v>42124</v>
      </c>
      <c r="B178" s="3">
        <v>156</v>
      </c>
      <c r="C178" s="4" t="s">
        <v>1042</v>
      </c>
      <c r="D178" s="4" t="s">
        <v>20</v>
      </c>
      <c r="E178" s="4" t="s">
        <v>1043</v>
      </c>
      <c r="F178" s="4" t="s">
        <v>1041</v>
      </c>
      <c r="G178" s="4" t="s">
        <v>277</v>
      </c>
      <c r="H178" s="5"/>
      <c r="I178" s="5">
        <v>3.36</v>
      </c>
      <c r="J178" s="5">
        <v>-53401.25</v>
      </c>
    </row>
    <row r="179" spans="1:11" x14ac:dyDescent="0.15">
      <c r="A179" s="6">
        <v>42124</v>
      </c>
      <c r="B179" s="8">
        <v>156</v>
      </c>
      <c r="C179" s="9" t="s">
        <v>1044</v>
      </c>
      <c r="D179" s="9" t="s">
        <v>20</v>
      </c>
      <c r="E179" s="9" t="s">
        <v>1045</v>
      </c>
      <c r="F179" s="9" t="s">
        <v>20</v>
      </c>
      <c r="G179" s="9" t="s">
        <v>1065</v>
      </c>
      <c r="H179" s="11">
        <v>201409.25</v>
      </c>
      <c r="I179" s="11"/>
      <c r="J179" s="11">
        <v>148008</v>
      </c>
    </row>
    <row r="180" spans="1:11" x14ac:dyDescent="0.15">
      <c r="A180" s="25"/>
      <c r="B180" s="26"/>
      <c r="C180" s="27"/>
      <c r="D180" s="27"/>
      <c r="E180" s="27"/>
      <c r="F180" s="27"/>
      <c r="G180" s="27"/>
      <c r="H180" s="29"/>
      <c r="I180" s="29"/>
      <c r="J180" s="28"/>
      <c r="K180" s="5"/>
    </row>
    <row r="181" spans="1:11" ht="12" thickBot="1" x14ac:dyDescent="0.2">
      <c r="A181" s="7"/>
      <c r="H181" s="30">
        <v>711193.3</v>
      </c>
      <c r="I181" s="30">
        <v>727510.35999999987</v>
      </c>
    </row>
    <row r="182" spans="1:11" ht="12" thickTop="1" x14ac:dyDescent="0.15"/>
    <row r="184" spans="1:11" x14ac:dyDescent="0.15">
      <c r="H184" s="12">
        <f>SUBTOTAL(9,H6:H179)</f>
        <v>711193.3</v>
      </c>
      <c r="I184" s="12">
        <f>SUBTOTAL(9,I6:I179)</f>
        <v>727299.10999999987</v>
      </c>
    </row>
  </sheetData>
  <autoFilter ref="A4:J179"/>
  <mergeCells count="3">
    <mergeCell ref="A1:J1"/>
    <mergeCell ref="A2:J2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108"/>
  <sheetViews>
    <sheetView workbookViewId="0">
      <selection activeCell="E106" sqref="E10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9.75" bestFit="1" customWidth="1"/>
    <col min="6" max="6" width="33" bestFit="1" customWidth="1"/>
    <col min="7" max="7" width="20.5" style="31" bestFit="1" customWidth="1"/>
    <col min="8" max="9" width="12.625" bestFit="1" customWidth="1"/>
    <col min="10" max="10" width="11.375" bestFit="1" customWidth="1"/>
  </cols>
  <sheetData>
    <row r="1" spans="1:10" ht="15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2.75" x14ac:dyDescent="0.15">
      <c r="A2" s="78" t="s">
        <v>1072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12.75" x14ac:dyDescent="0.1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9.5" customHeight="1" thickBot="1" x14ac:dyDescent="0.2">
      <c r="A4" s="32" t="s">
        <v>3</v>
      </c>
      <c r="B4" s="32" t="s">
        <v>4</v>
      </c>
      <c r="C4" s="32" t="s">
        <v>5</v>
      </c>
      <c r="D4" s="32" t="s">
        <v>6</v>
      </c>
      <c r="E4" s="32" t="s">
        <v>7</v>
      </c>
      <c r="F4" s="32" t="s">
        <v>8</v>
      </c>
      <c r="G4" s="32"/>
      <c r="H4" s="32" t="s">
        <v>9</v>
      </c>
      <c r="I4" s="32" t="s">
        <v>10</v>
      </c>
      <c r="J4" s="32" t="s">
        <v>11</v>
      </c>
    </row>
    <row r="5" spans="1:10" ht="12" thickTop="1" x14ac:dyDescent="0.15">
      <c r="A5" s="33"/>
      <c r="B5" s="34"/>
      <c r="C5" s="35"/>
      <c r="D5" s="35"/>
      <c r="E5" s="35" t="s">
        <v>12</v>
      </c>
      <c r="F5" s="35"/>
      <c r="G5" s="35"/>
      <c r="H5" s="36"/>
      <c r="I5" s="36"/>
      <c r="J5" s="36">
        <v>148008</v>
      </c>
    </row>
    <row r="6" spans="1:10" x14ac:dyDescent="0.15">
      <c r="A6" s="33">
        <v>42125</v>
      </c>
      <c r="B6" s="34">
        <v>161</v>
      </c>
      <c r="C6" s="35" t="s">
        <v>1073</v>
      </c>
      <c r="D6" s="35" t="s">
        <v>1074</v>
      </c>
      <c r="E6" s="35" t="s">
        <v>15</v>
      </c>
      <c r="F6" s="35" t="s">
        <v>16</v>
      </c>
      <c r="G6" s="35" t="s">
        <v>483</v>
      </c>
      <c r="H6" s="36"/>
      <c r="I6" s="36">
        <v>10667.84</v>
      </c>
      <c r="J6" s="36">
        <v>137340.16</v>
      </c>
    </row>
    <row r="7" spans="1:10" x14ac:dyDescent="0.15">
      <c r="A7" s="33">
        <v>42125</v>
      </c>
      <c r="B7" s="34">
        <v>161</v>
      </c>
      <c r="C7" s="35" t="s">
        <v>1075</v>
      </c>
      <c r="D7" s="35" t="s">
        <v>978</v>
      </c>
      <c r="E7" s="35" t="s">
        <v>19</v>
      </c>
      <c r="F7" s="35" t="s">
        <v>20</v>
      </c>
      <c r="G7" s="35" t="s">
        <v>253</v>
      </c>
      <c r="H7" s="36"/>
      <c r="I7" s="36">
        <v>170</v>
      </c>
      <c r="J7" s="36">
        <v>137170.16</v>
      </c>
    </row>
    <row r="8" spans="1:10" x14ac:dyDescent="0.15">
      <c r="A8" s="33">
        <v>42125</v>
      </c>
      <c r="B8" s="34">
        <v>161</v>
      </c>
      <c r="C8" s="35" t="s">
        <v>1076</v>
      </c>
      <c r="D8" s="35" t="s">
        <v>1077</v>
      </c>
      <c r="E8" s="35" t="s">
        <v>121</v>
      </c>
      <c r="F8" s="35" t="s">
        <v>20</v>
      </c>
      <c r="G8" s="35" t="s">
        <v>266</v>
      </c>
      <c r="H8" s="36"/>
      <c r="I8" s="36">
        <v>106</v>
      </c>
      <c r="J8" s="36">
        <v>137064.16</v>
      </c>
    </row>
    <row r="9" spans="1:10" x14ac:dyDescent="0.15">
      <c r="A9" s="33">
        <v>42129</v>
      </c>
      <c r="B9" s="34">
        <v>166</v>
      </c>
      <c r="C9" s="35" t="s">
        <v>1078</v>
      </c>
      <c r="D9" s="35" t="s">
        <v>20</v>
      </c>
      <c r="E9" s="35" t="s">
        <v>1079</v>
      </c>
      <c r="F9" s="35" t="s">
        <v>20</v>
      </c>
      <c r="G9" s="35" t="s">
        <v>728</v>
      </c>
      <c r="H9" s="36">
        <v>1200</v>
      </c>
      <c r="I9" s="36"/>
      <c r="J9" s="36">
        <v>138264.16</v>
      </c>
    </row>
    <row r="10" spans="1:10" x14ac:dyDescent="0.15">
      <c r="A10" s="33">
        <v>42131</v>
      </c>
      <c r="B10" s="34">
        <v>161</v>
      </c>
      <c r="C10" s="35" t="s">
        <v>1080</v>
      </c>
      <c r="D10" s="35" t="s">
        <v>22</v>
      </c>
      <c r="E10" s="35" t="s">
        <v>385</v>
      </c>
      <c r="F10" s="35" t="s">
        <v>20</v>
      </c>
      <c r="G10" s="35" t="s">
        <v>259</v>
      </c>
      <c r="H10" s="36"/>
      <c r="I10" s="36">
        <v>4174.3</v>
      </c>
      <c r="J10" s="36">
        <v>134089.85999999999</v>
      </c>
    </row>
    <row r="11" spans="1:10" x14ac:dyDescent="0.15">
      <c r="A11" s="33">
        <v>42135</v>
      </c>
      <c r="B11" s="34">
        <v>161</v>
      </c>
      <c r="C11" s="35" t="s">
        <v>1081</v>
      </c>
      <c r="D11" s="35" t="s">
        <v>1082</v>
      </c>
      <c r="E11" s="35" t="s">
        <v>887</v>
      </c>
      <c r="F11" s="35" t="s">
        <v>20</v>
      </c>
      <c r="G11" s="35" t="s">
        <v>270</v>
      </c>
      <c r="H11" s="36"/>
      <c r="I11" s="36">
        <v>1310.2</v>
      </c>
      <c r="J11" s="36">
        <v>132779.66</v>
      </c>
    </row>
    <row r="12" spans="1:10" x14ac:dyDescent="0.15">
      <c r="A12" s="33">
        <v>42135</v>
      </c>
      <c r="B12" s="34">
        <v>161</v>
      </c>
      <c r="C12" s="35" t="s">
        <v>1083</v>
      </c>
      <c r="D12" s="35" t="s">
        <v>1084</v>
      </c>
      <c r="E12" s="35" t="s">
        <v>210</v>
      </c>
      <c r="F12" s="35" t="s">
        <v>20</v>
      </c>
      <c r="G12" s="35" t="s">
        <v>274</v>
      </c>
      <c r="H12" s="36"/>
      <c r="I12" s="36">
        <v>144.65</v>
      </c>
      <c r="J12" s="36">
        <v>132635.01</v>
      </c>
    </row>
    <row r="13" spans="1:10" x14ac:dyDescent="0.15">
      <c r="A13" s="33">
        <v>42135</v>
      </c>
      <c r="B13" s="34">
        <v>161</v>
      </c>
      <c r="C13" s="35" t="s">
        <v>1085</v>
      </c>
      <c r="D13" s="35" t="s">
        <v>1086</v>
      </c>
      <c r="E13" s="35" t="s">
        <v>355</v>
      </c>
      <c r="F13" s="35" t="s">
        <v>20</v>
      </c>
      <c r="G13" s="35" t="s">
        <v>738</v>
      </c>
      <c r="H13" s="36"/>
      <c r="I13" s="36">
        <v>765.65</v>
      </c>
      <c r="J13" s="36">
        <v>131869.35999999999</v>
      </c>
    </row>
    <row r="14" spans="1:10" x14ac:dyDescent="0.15">
      <c r="A14" s="33">
        <v>42135</v>
      </c>
      <c r="B14" s="34">
        <v>161</v>
      </c>
      <c r="C14" s="35" t="s">
        <v>1087</v>
      </c>
      <c r="D14" s="35" t="s">
        <v>1088</v>
      </c>
      <c r="E14" s="35" t="s">
        <v>358</v>
      </c>
      <c r="F14" s="35" t="s">
        <v>20</v>
      </c>
      <c r="G14" s="35" t="s">
        <v>738</v>
      </c>
      <c r="H14" s="36"/>
      <c r="I14" s="36">
        <v>1543.55</v>
      </c>
      <c r="J14" s="36">
        <v>130325.81</v>
      </c>
    </row>
    <row r="15" spans="1:10" x14ac:dyDescent="0.15">
      <c r="A15" s="33">
        <v>42135</v>
      </c>
      <c r="B15" s="34">
        <v>161</v>
      </c>
      <c r="C15" s="35" t="s">
        <v>1089</v>
      </c>
      <c r="D15" s="35" t="s">
        <v>1090</v>
      </c>
      <c r="E15" s="35" t="s">
        <v>358</v>
      </c>
      <c r="F15" s="35" t="s">
        <v>20</v>
      </c>
      <c r="G15" s="35" t="s">
        <v>738</v>
      </c>
      <c r="H15" s="36"/>
      <c r="I15" s="36">
        <v>16.850000000000001</v>
      </c>
      <c r="J15" s="36">
        <v>130308.96</v>
      </c>
    </row>
    <row r="16" spans="1:10" x14ac:dyDescent="0.15">
      <c r="A16" s="33">
        <v>42135</v>
      </c>
      <c r="B16" s="34">
        <v>161</v>
      </c>
      <c r="C16" s="35" t="s">
        <v>1091</v>
      </c>
      <c r="D16" s="35" t="s">
        <v>1092</v>
      </c>
      <c r="E16" s="35" t="s">
        <v>358</v>
      </c>
      <c r="F16" s="35" t="s">
        <v>20</v>
      </c>
      <c r="G16" s="35" t="s">
        <v>738</v>
      </c>
      <c r="H16" s="36"/>
      <c r="I16" s="36">
        <v>10.65</v>
      </c>
      <c r="J16" s="36">
        <v>130298.31</v>
      </c>
    </row>
    <row r="17" spans="1:10" x14ac:dyDescent="0.15">
      <c r="A17" s="33">
        <v>42135</v>
      </c>
      <c r="B17" s="34">
        <v>161</v>
      </c>
      <c r="C17" s="35" t="s">
        <v>1093</v>
      </c>
      <c r="D17" s="35" t="s">
        <v>1094</v>
      </c>
      <c r="E17" s="35" t="s">
        <v>210</v>
      </c>
      <c r="F17" s="35" t="s">
        <v>20</v>
      </c>
      <c r="G17" s="35" t="s">
        <v>274</v>
      </c>
      <c r="H17" s="36"/>
      <c r="I17" s="36">
        <v>905.9</v>
      </c>
      <c r="J17" s="36">
        <v>129392.41</v>
      </c>
    </row>
    <row r="18" spans="1:10" x14ac:dyDescent="0.15">
      <c r="A18" s="33">
        <v>42135</v>
      </c>
      <c r="B18" s="34">
        <v>161</v>
      </c>
      <c r="C18" s="35" t="s">
        <v>1095</v>
      </c>
      <c r="D18" s="35" t="s">
        <v>1096</v>
      </c>
      <c r="E18" s="35" t="s">
        <v>1097</v>
      </c>
      <c r="F18" s="35" t="s">
        <v>20</v>
      </c>
      <c r="G18" s="35" t="s">
        <v>1236</v>
      </c>
      <c r="H18" s="36"/>
      <c r="I18" s="36">
        <v>866</v>
      </c>
      <c r="J18" s="36">
        <v>128526.41</v>
      </c>
    </row>
    <row r="19" spans="1:10" x14ac:dyDescent="0.15">
      <c r="A19" s="33">
        <v>42135</v>
      </c>
      <c r="B19" s="34">
        <v>161</v>
      </c>
      <c r="C19" s="35" t="s">
        <v>1098</v>
      </c>
      <c r="D19" s="35" t="s">
        <v>1099</v>
      </c>
      <c r="E19" s="35" t="s">
        <v>816</v>
      </c>
      <c r="F19" s="35" t="s">
        <v>20</v>
      </c>
      <c r="G19" s="35" t="s">
        <v>1237</v>
      </c>
      <c r="H19" s="36"/>
      <c r="I19" s="36">
        <v>560</v>
      </c>
      <c r="J19" s="36">
        <v>127966.41</v>
      </c>
    </row>
    <row r="20" spans="1:10" x14ac:dyDescent="0.15">
      <c r="A20" s="33">
        <v>42135</v>
      </c>
      <c r="B20" s="34">
        <v>161</v>
      </c>
      <c r="C20" s="35" t="s">
        <v>1100</v>
      </c>
      <c r="D20" s="35" t="s">
        <v>1101</v>
      </c>
      <c r="E20" s="35" t="s">
        <v>210</v>
      </c>
      <c r="F20" s="35" t="s">
        <v>20</v>
      </c>
      <c r="G20" s="35" t="s">
        <v>274</v>
      </c>
      <c r="H20" s="36"/>
      <c r="I20" s="36">
        <v>207.8</v>
      </c>
      <c r="J20" s="36">
        <v>127758.61</v>
      </c>
    </row>
    <row r="21" spans="1:10" x14ac:dyDescent="0.15">
      <c r="A21" s="33">
        <v>42135</v>
      </c>
      <c r="B21" s="34">
        <v>161</v>
      </c>
      <c r="C21" s="35" t="s">
        <v>1102</v>
      </c>
      <c r="D21" s="35" t="s">
        <v>1103</v>
      </c>
      <c r="E21" s="35" t="s">
        <v>210</v>
      </c>
      <c r="F21" s="35" t="s">
        <v>20</v>
      </c>
      <c r="G21" s="35" t="s">
        <v>274</v>
      </c>
      <c r="H21" s="36"/>
      <c r="I21" s="36">
        <v>148.96</v>
      </c>
      <c r="J21" s="36">
        <v>127609.65</v>
      </c>
    </row>
    <row r="22" spans="1:10" x14ac:dyDescent="0.15">
      <c r="A22" s="33">
        <v>42135</v>
      </c>
      <c r="B22" s="34">
        <v>161</v>
      </c>
      <c r="C22" s="35" t="s">
        <v>1104</v>
      </c>
      <c r="D22" s="35" t="s">
        <v>1105</v>
      </c>
      <c r="E22" s="35" t="s">
        <v>198</v>
      </c>
      <c r="F22" s="35" t="s">
        <v>20</v>
      </c>
      <c r="G22" s="35" t="s">
        <v>259</v>
      </c>
      <c r="H22" s="36"/>
      <c r="I22" s="36">
        <v>3258.2</v>
      </c>
      <c r="J22" s="36">
        <v>124351.45</v>
      </c>
    </row>
    <row r="23" spans="1:10" x14ac:dyDescent="0.15">
      <c r="A23" s="33">
        <v>42137</v>
      </c>
      <c r="B23" s="34">
        <v>162</v>
      </c>
      <c r="C23" s="35" t="s">
        <v>1106</v>
      </c>
      <c r="D23" s="35" t="s">
        <v>972</v>
      </c>
      <c r="E23" s="35" t="s">
        <v>1107</v>
      </c>
      <c r="F23" s="35" t="s">
        <v>1108</v>
      </c>
      <c r="G23" s="35" t="s">
        <v>1238</v>
      </c>
      <c r="H23" s="36">
        <v>390</v>
      </c>
      <c r="I23" s="36"/>
      <c r="J23" s="36">
        <v>124741.45</v>
      </c>
    </row>
    <row r="24" spans="1:10" x14ac:dyDescent="0.15">
      <c r="A24" s="33">
        <v>42142</v>
      </c>
      <c r="B24" s="34">
        <v>161</v>
      </c>
      <c r="C24" s="35" t="s">
        <v>1109</v>
      </c>
      <c r="D24" s="35" t="s">
        <v>218</v>
      </c>
      <c r="E24" s="35" t="s">
        <v>147</v>
      </c>
      <c r="F24" s="35" t="s">
        <v>20</v>
      </c>
      <c r="G24" s="35" t="s">
        <v>270</v>
      </c>
      <c r="H24" s="36"/>
      <c r="I24" s="36">
        <v>1765.7</v>
      </c>
      <c r="J24" s="36">
        <v>122975.75</v>
      </c>
    </row>
    <row r="25" spans="1:10" x14ac:dyDescent="0.15">
      <c r="A25" s="33">
        <v>42142</v>
      </c>
      <c r="B25" s="34">
        <v>161</v>
      </c>
      <c r="C25" s="35" t="s">
        <v>1110</v>
      </c>
      <c r="D25" s="35" t="s">
        <v>22</v>
      </c>
      <c r="E25" s="35" t="s">
        <v>147</v>
      </c>
      <c r="F25" s="35" t="s">
        <v>20</v>
      </c>
      <c r="G25" s="35" t="s">
        <v>270</v>
      </c>
      <c r="H25" s="36"/>
      <c r="I25" s="36">
        <v>38135.71</v>
      </c>
      <c r="J25" s="36">
        <v>84840.04</v>
      </c>
    </row>
    <row r="26" spans="1:10" x14ac:dyDescent="0.15">
      <c r="A26" s="33">
        <v>42143</v>
      </c>
      <c r="B26" s="34">
        <v>161</v>
      </c>
      <c r="C26" s="35" t="s">
        <v>1111</v>
      </c>
      <c r="D26" s="35" t="s">
        <v>1112</v>
      </c>
      <c r="E26" s="35" t="s">
        <v>1113</v>
      </c>
      <c r="F26" s="35" t="s">
        <v>20</v>
      </c>
      <c r="G26" s="35" t="s">
        <v>259</v>
      </c>
      <c r="H26" s="36"/>
      <c r="I26" s="36">
        <v>9480</v>
      </c>
      <c r="J26" s="36">
        <v>75360.039999999994</v>
      </c>
    </row>
    <row r="27" spans="1:10" x14ac:dyDescent="0.15">
      <c r="A27" s="33">
        <v>42143</v>
      </c>
      <c r="B27" s="34">
        <v>166</v>
      </c>
      <c r="C27" s="35" t="s">
        <v>1114</v>
      </c>
      <c r="D27" s="35" t="s">
        <v>20</v>
      </c>
      <c r="E27" s="35" t="s">
        <v>1115</v>
      </c>
      <c r="F27" s="35" t="s">
        <v>20</v>
      </c>
      <c r="G27" s="35" t="s">
        <v>728</v>
      </c>
      <c r="H27" s="36">
        <v>1550</v>
      </c>
      <c r="I27" s="36"/>
      <c r="J27" s="36">
        <v>76910.039999999994</v>
      </c>
    </row>
    <row r="28" spans="1:10" x14ac:dyDescent="0.15">
      <c r="A28" s="33">
        <v>42144</v>
      </c>
      <c r="B28" s="34">
        <v>161</v>
      </c>
      <c r="C28" s="35" t="s">
        <v>1116</v>
      </c>
      <c r="D28" s="35" t="s">
        <v>1117</v>
      </c>
      <c r="E28" s="35" t="s">
        <v>301</v>
      </c>
      <c r="F28" s="35" t="s">
        <v>20</v>
      </c>
      <c r="G28" s="35" t="s">
        <v>259</v>
      </c>
      <c r="H28" s="36"/>
      <c r="I28" s="36">
        <v>530</v>
      </c>
      <c r="J28" s="36">
        <v>76380.039999999994</v>
      </c>
    </row>
    <row r="29" spans="1:10" x14ac:dyDescent="0.15">
      <c r="A29" s="33">
        <v>42145</v>
      </c>
      <c r="B29" s="34">
        <v>162</v>
      </c>
      <c r="C29" s="35" t="s">
        <v>1118</v>
      </c>
      <c r="D29" s="35" t="s">
        <v>1119</v>
      </c>
      <c r="E29" s="35" t="s">
        <v>535</v>
      </c>
      <c r="F29" s="35" t="s">
        <v>20</v>
      </c>
      <c r="G29" s="35" t="s">
        <v>1239</v>
      </c>
      <c r="H29" s="36">
        <v>1500000</v>
      </c>
      <c r="I29" s="36"/>
      <c r="J29" s="36">
        <v>1576380.04</v>
      </c>
    </row>
    <row r="30" spans="1:10" x14ac:dyDescent="0.15">
      <c r="A30" s="33">
        <v>42146</v>
      </c>
      <c r="B30" s="34">
        <v>161</v>
      </c>
      <c r="C30" s="35" t="s">
        <v>1120</v>
      </c>
      <c r="D30" s="35" t="s">
        <v>1121</v>
      </c>
      <c r="E30" s="35" t="s">
        <v>670</v>
      </c>
      <c r="F30" s="35" t="s">
        <v>20</v>
      </c>
      <c r="G30" s="35" t="s">
        <v>259</v>
      </c>
      <c r="H30" s="36"/>
      <c r="I30" s="36">
        <v>424845</v>
      </c>
      <c r="J30" s="36">
        <v>1151535.04</v>
      </c>
    </row>
    <row r="31" spans="1:10" x14ac:dyDescent="0.15">
      <c r="A31" s="33">
        <v>42146</v>
      </c>
      <c r="B31" s="34">
        <v>161</v>
      </c>
      <c r="C31" s="35" t="s">
        <v>1122</v>
      </c>
      <c r="D31" s="35" t="s">
        <v>1123</v>
      </c>
      <c r="E31" s="35" t="s">
        <v>385</v>
      </c>
      <c r="F31" s="35" t="s">
        <v>20</v>
      </c>
      <c r="G31" s="35" t="s">
        <v>259</v>
      </c>
      <c r="H31" s="36"/>
      <c r="I31" s="36">
        <v>125000</v>
      </c>
      <c r="J31" s="36">
        <v>1026535.04</v>
      </c>
    </row>
    <row r="32" spans="1:10" x14ac:dyDescent="0.15">
      <c r="A32" s="33">
        <v>42149</v>
      </c>
      <c r="B32" s="34">
        <v>161</v>
      </c>
      <c r="C32" s="35" t="s">
        <v>1124</v>
      </c>
      <c r="D32" s="35" t="s">
        <v>218</v>
      </c>
      <c r="E32" s="35" t="s">
        <v>1125</v>
      </c>
      <c r="F32" s="35" t="s">
        <v>20</v>
      </c>
      <c r="G32" s="35" t="s">
        <v>1240</v>
      </c>
      <c r="H32" s="36"/>
      <c r="I32" s="36">
        <v>166013.59</v>
      </c>
      <c r="J32" s="36">
        <v>860521.45</v>
      </c>
    </row>
    <row r="33" spans="1:10" x14ac:dyDescent="0.15">
      <c r="A33" s="33">
        <v>42151</v>
      </c>
      <c r="B33" s="34">
        <v>161</v>
      </c>
      <c r="C33" s="35" t="s">
        <v>1126</v>
      </c>
      <c r="D33" s="35" t="s">
        <v>1127</v>
      </c>
      <c r="E33" s="35" t="s">
        <v>154</v>
      </c>
      <c r="F33" s="35" t="s">
        <v>20</v>
      </c>
      <c r="G33" s="35" t="s">
        <v>1241</v>
      </c>
      <c r="H33" s="36"/>
      <c r="I33" s="36">
        <v>5700</v>
      </c>
      <c r="J33" s="36">
        <v>854821.45</v>
      </c>
    </row>
    <row r="34" spans="1:10" x14ac:dyDescent="0.15">
      <c r="A34" s="33">
        <v>42151</v>
      </c>
      <c r="B34" s="34">
        <v>161</v>
      </c>
      <c r="C34" s="35" t="s">
        <v>1128</v>
      </c>
      <c r="D34" s="35" t="s">
        <v>1129</v>
      </c>
      <c r="E34" s="35" t="s">
        <v>130</v>
      </c>
      <c r="G34" s="35" t="s">
        <v>1242</v>
      </c>
      <c r="H34" s="36"/>
      <c r="I34" s="36">
        <v>60</v>
      </c>
      <c r="J34" s="36">
        <v>853561.45</v>
      </c>
    </row>
    <row r="35" spans="1:10" s="31" customFormat="1" x14ac:dyDescent="0.15">
      <c r="A35" s="33"/>
      <c r="B35" s="34"/>
      <c r="C35" s="35"/>
      <c r="D35" s="35"/>
      <c r="E35" s="35" t="s">
        <v>767</v>
      </c>
      <c r="F35" s="35"/>
      <c r="G35" s="35" t="s">
        <v>750</v>
      </c>
      <c r="H35" s="36"/>
      <c r="I35" s="36">
        <v>1200</v>
      </c>
      <c r="J35" s="36"/>
    </row>
    <row r="36" spans="1:10" x14ac:dyDescent="0.15">
      <c r="A36" s="33">
        <v>42151</v>
      </c>
      <c r="B36" s="34">
        <v>161</v>
      </c>
      <c r="C36" s="35" t="s">
        <v>1130</v>
      </c>
      <c r="D36" s="35" t="s">
        <v>1131</v>
      </c>
      <c r="E36" s="35" t="s">
        <v>133</v>
      </c>
      <c r="F36" s="35" t="s">
        <v>20</v>
      </c>
      <c r="G36" s="35" t="s">
        <v>1244</v>
      </c>
      <c r="H36" s="36"/>
      <c r="I36" s="36">
        <v>742</v>
      </c>
      <c r="J36" s="36">
        <v>852819.45</v>
      </c>
    </row>
    <row r="37" spans="1:10" x14ac:dyDescent="0.15">
      <c r="A37" s="33">
        <v>42151</v>
      </c>
      <c r="B37" s="34">
        <v>161</v>
      </c>
      <c r="C37" s="35" t="s">
        <v>1132</v>
      </c>
      <c r="D37" s="35" t="s">
        <v>1133</v>
      </c>
      <c r="E37" s="35" t="s">
        <v>767</v>
      </c>
      <c r="F37" s="35" t="s">
        <v>20</v>
      </c>
      <c r="G37" s="35" t="s">
        <v>750</v>
      </c>
      <c r="H37" s="36"/>
      <c r="I37" s="36">
        <v>8100</v>
      </c>
      <c r="J37" s="36">
        <v>844719.45</v>
      </c>
    </row>
    <row r="38" spans="1:10" x14ac:dyDescent="0.15">
      <c r="A38" s="33">
        <v>42151</v>
      </c>
      <c r="B38" s="34">
        <v>161</v>
      </c>
      <c r="C38" s="35" t="s">
        <v>1134</v>
      </c>
      <c r="D38" s="35" t="s">
        <v>1135</v>
      </c>
      <c r="E38" s="35" t="s">
        <v>301</v>
      </c>
      <c r="F38" s="35" t="s">
        <v>20</v>
      </c>
      <c r="G38" s="35" t="s">
        <v>259</v>
      </c>
      <c r="H38" s="36"/>
      <c r="I38" s="36">
        <v>11500</v>
      </c>
      <c r="J38" s="36">
        <v>833219.45</v>
      </c>
    </row>
    <row r="39" spans="1:10" x14ac:dyDescent="0.15">
      <c r="A39" s="33">
        <v>42151</v>
      </c>
      <c r="B39" s="34">
        <v>161</v>
      </c>
      <c r="C39" s="35" t="s">
        <v>1136</v>
      </c>
      <c r="D39" s="35" t="s">
        <v>1137</v>
      </c>
      <c r="E39" s="35" t="s">
        <v>198</v>
      </c>
      <c r="F39" s="35" t="s">
        <v>20</v>
      </c>
      <c r="G39" s="35" t="s">
        <v>259</v>
      </c>
      <c r="H39" s="36"/>
      <c r="I39" s="36">
        <v>4754.1000000000004</v>
      </c>
      <c r="J39" s="36">
        <v>828465.35</v>
      </c>
    </row>
    <row r="40" spans="1:10" x14ac:dyDescent="0.15">
      <c r="A40" s="33">
        <v>42151</v>
      </c>
      <c r="B40" s="34">
        <v>161</v>
      </c>
      <c r="C40" s="35" t="s">
        <v>1138</v>
      </c>
      <c r="D40" s="35" t="s">
        <v>1139</v>
      </c>
      <c r="E40" s="35" t="s">
        <v>140</v>
      </c>
      <c r="F40" s="35" t="s">
        <v>20</v>
      </c>
      <c r="G40" s="35" t="s">
        <v>1245</v>
      </c>
      <c r="H40" s="36"/>
      <c r="I40" s="36">
        <v>376.3</v>
      </c>
      <c r="J40" s="36">
        <v>828089.05</v>
      </c>
    </row>
    <row r="41" spans="1:10" x14ac:dyDescent="0.15">
      <c r="A41" s="33">
        <v>42151</v>
      </c>
      <c r="B41" s="34">
        <v>161</v>
      </c>
      <c r="C41" s="35" t="s">
        <v>1140</v>
      </c>
      <c r="D41" s="35" t="s">
        <v>1141</v>
      </c>
      <c r="E41" s="35" t="s">
        <v>147</v>
      </c>
      <c r="F41" s="35" t="s">
        <v>20</v>
      </c>
      <c r="G41" s="35" t="s">
        <v>270</v>
      </c>
      <c r="H41" s="36"/>
      <c r="I41" s="36">
        <v>6777.8</v>
      </c>
      <c r="J41" s="36">
        <v>821311.25</v>
      </c>
    </row>
    <row r="42" spans="1:10" x14ac:dyDescent="0.15">
      <c r="A42" s="33">
        <v>42151</v>
      </c>
      <c r="B42" s="34">
        <v>161</v>
      </c>
      <c r="C42" s="35" t="s">
        <v>1142</v>
      </c>
      <c r="D42" s="35" t="s">
        <v>1143</v>
      </c>
      <c r="E42" s="35" t="s">
        <v>67</v>
      </c>
      <c r="G42" s="35" t="s">
        <v>1242</v>
      </c>
      <c r="H42" s="36"/>
      <c r="I42" s="36">
        <v>87.5</v>
      </c>
      <c r="J42" s="36">
        <v>821153.75</v>
      </c>
    </row>
    <row r="43" spans="1:10" s="31" customFormat="1" x14ac:dyDescent="0.15">
      <c r="A43" s="33"/>
      <c r="B43" s="34"/>
      <c r="C43" s="35"/>
      <c r="D43" s="35"/>
      <c r="E43" s="35" t="s">
        <v>887</v>
      </c>
      <c r="F43" s="35"/>
      <c r="G43" s="35" t="s">
        <v>270</v>
      </c>
      <c r="H43" s="36"/>
      <c r="I43" s="36">
        <v>70</v>
      </c>
      <c r="J43" s="36"/>
    </row>
    <row r="44" spans="1:10" x14ac:dyDescent="0.15">
      <c r="A44" s="33">
        <v>42151</v>
      </c>
      <c r="B44" s="34">
        <v>161</v>
      </c>
      <c r="C44" s="35" t="s">
        <v>1144</v>
      </c>
      <c r="D44" s="35" t="s">
        <v>1145</v>
      </c>
      <c r="E44" s="35" t="s">
        <v>124</v>
      </c>
      <c r="F44" s="35" t="s">
        <v>20</v>
      </c>
      <c r="G44" s="35" t="s">
        <v>506</v>
      </c>
      <c r="H44" s="36"/>
      <c r="I44" s="36">
        <v>1000</v>
      </c>
      <c r="J44" s="36">
        <v>820153.75</v>
      </c>
    </row>
    <row r="45" spans="1:10" x14ac:dyDescent="0.15">
      <c r="A45" s="33">
        <v>42151</v>
      </c>
      <c r="B45" s="34">
        <v>161</v>
      </c>
      <c r="C45" s="35" t="s">
        <v>1146</v>
      </c>
      <c r="D45" s="35" t="s">
        <v>1147</v>
      </c>
      <c r="E45" s="35" t="s">
        <v>670</v>
      </c>
      <c r="F45" s="35" t="s">
        <v>20</v>
      </c>
      <c r="G45" s="35" t="s">
        <v>259</v>
      </c>
      <c r="H45" s="36"/>
      <c r="I45" s="36">
        <v>5000</v>
      </c>
      <c r="J45" s="36">
        <v>815153.75</v>
      </c>
    </row>
    <row r="46" spans="1:10" x14ac:dyDescent="0.15">
      <c r="A46" s="33">
        <v>42151</v>
      </c>
      <c r="B46" s="34">
        <v>161</v>
      </c>
      <c r="C46" s="35" t="s">
        <v>1148</v>
      </c>
      <c r="D46" s="35" t="s">
        <v>1149</v>
      </c>
      <c r="E46" s="35" t="s">
        <v>1150</v>
      </c>
      <c r="F46" s="35" t="s">
        <v>20</v>
      </c>
      <c r="G46" s="35" t="s">
        <v>1242</v>
      </c>
      <c r="H46" s="36"/>
      <c r="I46" s="36">
        <v>90</v>
      </c>
      <c r="J46" s="36">
        <v>815063.75</v>
      </c>
    </row>
    <row r="47" spans="1:10" x14ac:dyDescent="0.15">
      <c r="A47" s="33">
        <v>42151</v>
      </c>
      <c r="B47" s="34">
        <v>161</v>
      </c>
      <c r="C47" s="35" t="s">
        <v>1151</v>
      </c>
      <c r="D47" s="35" t="s">
        <v>1152</v>
      </c>
      <c r="E47" s="35" t="s">
        <v>561</v>
      </c>
      <c r="F47" s="35" t="s">
        <v>20</v>
      </c>
      <c r="G47" s="35" t="s">
        <v>1246</v>
      </c>
      <c r="H47" s="36"/>
      <c r="I47" s="36">
        <v>642.36</v>
      </c>
      <c r="J47" s="36">
        <v>814421.39</v>
      </c>
    </row>
    <row r="48" spans="1:10" x14ac:dyDescent="0.15">
      <c r="A48" s="33">
        <v>42151</v>
      </c>
      <c r="B48" s="34">
        <v>161</v>
      </c>
      <c r="C48" s="35" t="s">
        <v>1153</v>
      </c>
      <c r="D48" s="35" t="s">
        <v>1154</v>
      </c>
      <c r="E48" s="35" t="s">
        <v>157</v>
      </c>
      <c r="F48" s="35" t="s">
        <v>20</v>
      </c>
      <c r="G48" s="35" t="s">
        <v>1242</v>
      </c>
      <c r="H48" s="36"/>
      <c r="I48" s="36">
        <v>500</v>
      </c>
      <c r="J48" s="36">
        <v>813921.39</v>
      </c>
    </row>
    <row r="49" spans="1:10" x14ac:dyDescent="0.15">
      <c r="A49" s="33">
        <v>42151</v>
      </c>
      <c r="B49" s="34">
        <v>161</v>
      </c>
      <c r="C49" s="35" t="s">
        <v>1155</v>
      </c>
      <c r="D49" s="35" t="s">
        <v>1156</v>
      </c>
      <c r="E49" s="35" t="s">
        <v>154</v>
      </c>
      <c r="G49" s="35" t="s">
        <v>1241</v>
      </c>
      <c r="H49" s="36"/>
      <c r="I49" s="36">
        <v>2460.12</v>
      </c>
      <c r="J49" s="36">
        <v>810813.07</v>
      </c>
    </row>
    <row r="50" spans="1:10" s="31" customFormat="1" x14ac:dyDescent="0.15">
      <c r="A50" s="33"/>
      <c r="B50" s="34"/>
      <c r="C50" s="35"/>
      <c r="D50" s="35"/>
      <c r="E50" s="35" t="s">
        <v>1157</v>
      </c>
      <c r="F50" s="35"/>
      <c r="G50" s="35" t="s">
        <v>270</v>
      </c>
      <c r="H50" s="36"/>
      <c r="I50" s="36">
        <v>648.20000000000005</v>
      </c>
      <c r="J50" s="36"/>
    </row>
    <row r="51" spans="1:10" x14ac:dyDescent="0.15">
      <c r="A51" s="33">
        <v>42151</v>
      </c>
      <c r="B51" s="34">
        <v>161</v>
      </c>
      <c r="C51" s="35" t="s">
        <v>1158</v>
      </c>
      <c r="D51" s="35" t="s">
        <v>1159</v>
      </c>
      <c r="E51" s="35" t="s">
        <v>1160</v>
      </c>
      <c r="F51" s="35" t="s">
        <v>20</v>
      </c>
      <c r="G51" s="35" t="s">
        <v>1247</v>
      </c>
      <c r="H51" s="36"/>
      <c r="I51" s="36">
        <v>5300</v>
      </c>
      <c r="J51" s="36">
        <v>805513.07</v>
      </c>
    </row>
    <row r="52" spans="1:10" x14ac:dyDescent="0.15">
      <c r="A52" s="33">
        <v>42151</v>
      </c>
      <c r="B52" s="34">
        <v>161</v>
      </c>
      <c r="C52" s="35" t="s">
        <v>1161</v>
      </c>
      <c r="D52" s="35" t="s">
        <v>1162</v>
      </c>
      <c r="E52" s="35" t="s">
        <v>29</v>
      </c>
      <c r="G52" s="35" t="s">
        <v>487</v>
      </c>
      <c r="H52" s="36"/>
      <c r="I52" s="36">
        <v>240</v>
      </c>
      <c r="J52" s="36">
        <v>804448.07</v>
      </c>
    </row>
    <row r="53" spans="1:10" s="31" customFormat="1" x14ac:dyDescent="0.15">
      <c r="A53" s="33"/>
      <c r="B53" s="34"/>
      <c r="C53" s="35"/>
      <c r="D53" s="35"/>
      <c r="E53" s="35" t="s">
        <v>808</v>
      </c>
      <c r="F53" s="35"/>
      <c r="G53" s="35" t="s">
        <v>1243</v>
      </c>
      <c r="H53" s="36"/>
      <c r="I53" s="36">
        <v>825</v>
      </c>
      <c r="J53" s="36"/>
    </row>
    <row r="54" spans="1:10" x14ac:dyDescent="0.15">
      <c r="A54" s="33">
        <v>42151</v>
      </c>
      <c r="B54" s="34">
        <v>161</v>
      </c>
      <c r="C54" s="35" t="s">
        <v>1163</v>
      </c>
      <c r="D54" s="35" t="s">
        <v>1164</v>
      </c>
      <c r="E54" s="35" t="s">
        <v>576</v>
      </c>
      <c r="F54" s="35" t="s">
        <v>20</v>
      </c>
      <c r="G54" s="35" t="s">
        <v>1248</v>
      </c>
      <c r="H54" s="36"/>
      <c r="I54" s="36">
        <v>13832.9</v>
      </c>
      <c r="J54" s="36">
        <v>790615.17</v>
      </c>
    </row>
    <row r="55" spans="1:10" x14ac:dyDescent="0.15">
      <c r="A55" s="33">
        <v>42151</v>
      </c>
      <c r="B55" s="34">
        <v>161</v>
      </c>
      <c r="C55" s="35" t="s">
        <v>1165</v>
      </c>
      <c r="D55" s="35" t="s">
        <v>1166</v>
      </c>
      <c r="E55" s="35" t="s">
        <v>576</v>
      </c>
      <c r="F55" s="35" t="s">
        <v>20</v>
      </c>
      <c r="G55" s="35" t="s">
        <v>1248</v>
      </c>
      <c r="H55" s="36"/>
      <c r="I55" s="36">
        <v>10626.61</v>
      </c>
      <c r="J55" s="36">
        <v>779988.56</v>
      </c>
    </row>
    <row r="56" spans="1:10" x14ac:dyDescent="0.15">
      <c r="A56" s="33">
        <v>42151</v>
      </c>
      <c r="B56" s="34">
        <v>161</v>
      </c>
      <c r="C56" s="35" t="s">
        <v>1167</v>
      </c>
      <c r="D56" s="35" t="s">
        <v>1168</v>
      </c>
      <c r="E56" s="35" t="s">
        <v>576</v>
      </c>
      <c r="F56" s="35" t="s">
        <v>20</v>
      </c>
      <c r="G56" s="35" t="s">
        <v>1248</v>
      </c>
      <c r="H56" s="36"/>
      <c r="I56" s="36">
        <v>25629.21</v>
      </c>
      <c r="J56" s="36">
        <v>754359.35</v>
      </c>
    </row>
    <row r="57" spans="1:10" x14ac:dyDescent="0.15">
      <c r="A57" s="33">
        <v>42151</v>
      </c>
      <c r="B57" s="34">
        <v>161</v>
      </c>
      <c r="C57" s="35" t="s">
        <v>1169</v>
      </c>
      <c r="D57" s="35" t="s">
        <v>1170</v>
      </c>
      <c r="E57" s="35" t="s">
        <v>78</v>
      </c>
      <c r="F57" s="35" t="s">
        <v>20</v>
      </c>
      <c r="G57" s="35" t="s">
        <v>259</v>
      </c>
      <c r="H57" s="36"/>
      <c r="I57" s="36">
        <v>1000</v>
      </c>
      <c r="J57" s="36">
        <v>753359.35</v>
      </c>
    </row>
    <row r="58" spans="1:10" x14ac:dyDescent="0.15">
      <c r="A58" s="33">
        <v>42151</v>
      </c>
      <c r="B58" s="34">
        <v>161</v>
      </c>
      <c r="C58" s="35" t="s">
        <v>1171</v>
      </c>
      <c r="D58" s="35" t="s">
        <v>1172</v>
      </c>
      <c r="E58" s="35" t="s">
        <v>219</v>
      </c>
      <c r="F58" s="35" t="s">
        <v>20</v>
      </c>
      <c r="G58" s="35" t="s">
        <v>1249</v>
      </c>
      <c r="H58" s="36"/>
      <c r="I58" s="36">
        <v>16960</v>
      </c>
      <c r="J58" s="36">
        <v>736399.35</v>
      </c>
    </row>
    <row r="59" spans="1:10" x14ac:dyDescent="0.15">
      <c r="A59" s="33">
        <v>42151</v>
      </c>
      <c r="B59" s="34">
        <v>161</v>
      </c>
      <c r="C59" s="35" t="s">
        <v>1173</v>
      </c>
      <c r="D59" s="35" t="s">
        <v>1174</v>
      </c>
      <c r="E59" s="35" t="s">
        <v>867</v>
      </c>
      <c r="F59" s="35" t="s">
        <v>20</v>
      </c>
      <c r="G59" s="35" t="s">
        <v>1250</v>
      </c>
      <c r="H59" s="36"/>
      <c r="I59" s="36">
        <v>216</v>
      </c>
      <c r="J59" s="36">
        <v>736183.35</v>
      </c>
    </row>
    <row r="60" spans="1:10" x14ac:dyDescent="0.15">
      <c r="A60" s="33">
        <v>42151</v>
      </c>
      <c r="B60" s="34">
        <v>161</v>
      </c>
      <c r="C60" s="35" t="s">
        <v>1175</v>
      </c>
      <c r="D60" s="35" t="s">
        <v>1176</v>
      </c>
      <c r="E60" s="35" t="s">
        <v>45</v>
      </c>
      <c r="F60" s="35" t="s">
        <v>20</v>
      </c>
      <c r="G60" s="35" t="s">
        <v>259</v>
      </c>
      <c r="H60" s="36"/>
      <c r="I60" s="36">
        <v>2020.9</v>
      </c>
      <c r="J60" s="36">
        <v>734162.45</v>
      </c>
    </row>
    <row r="61" spans="1:10" x14ac:dyDescent="0.15">
      <c r="A61" s="33">
        <v>42151</v>
      </c>
      <c r="B61" s="34">
        <v>161</v>
      </c>
      <c r="C61" s="35" t="s">
        <v>1177</v>
      </c>
      <c r="D61" s="35" t="s">
        <v>1178</v>
      </c>
      <c r="E61" s="35" t="s">
        <v>331</v>
      </c>
      <c r="F61" s="35" t="s">
        <v>20</v>
      </c>
      <c r="G61" s="35" t="s">
        <v>1251</v>
      </c>
      <c r="H61" s="36"/>
      <c r="I61" s="36">
        <v>243.8</v>
      </c>
      <c r="J61" s="36">
        <v>733918.65</v>
      </c>
    </row>
    <row r="62" spans="1:10" x14ac:dyDescent="0.15">
      <c r="A62" s="33">
        <v>42151</v>
      </c>
      <c r="B62" s="34">
        <v>161</v>
      </c>
      <c r="C62" s="35" t="s">
        <v>1179</v>
      </c>
      <c r="D62" s="35" t="s">
        <v>1180</v>
      </c>
      <c r="E62" s="35" t="s">
        <v>124</v>
      </c>
      <c r="F62" s="35" t="s">
        <v>20</v>
      </c>
      <c r="G62" s="35" t="s">
        <v>506</v>
      </c>
      <c r="H62" s="36"/>
      <c r="I62" s="36">
        <v>1200</v>
      </c>
      <c r="J62" s="36">
        <v>732718.65</v>
      </c>
    </row>
    <row r="63" spans="1:10" x14ac:dyDescent="0.15">
      <c r="A63" s="33">
        <v>42151</v>
      </c>
      <c r="B63" s="34">
        <v>161</v>
      </c>
      <c r="C63" s="35" t="s">
        <v>1181</v>
      </c>
      <c r="D63" s="35" t="s">
        <v>1182</v>
      </c>
      <c r="E63" s="35" t="s">
        <v>398</v>
      </c>
      <c r="F63" s="35" t="s">
        <v>20</v>
      </c>
      <c r="G63" s="35" t="s">
        <v>272</v>
      </c>
      <c r="H63" s="36"/>
      <c r="I63" s="36">
        <v>208.36</v>
      </c>
      <c r="J63" s="36">
        <v>732510.29</v>
      </c>
    </row>
    <row r="64" spans="1:10" x14ac:dyDescent="0.15">
      <c r="A64" s="33">
        <v>42151</v>
      </c>
      <c r="B64" s="34">
        <v>161</v>
      </c>
      <c r="C64" s="35" t="s">
        <v>1183</v>
      </c>
      <c r="D64" s="35" t="s">
        <v>1184</v>
      </c>
      <c r="E64" s="35" t="s">
        <v>91</v>
      </c>
      <c r="F64" s="35" t="s">
        <v>20</v>
      </c>
      <c r="G64" s="35" t="s">
        <v>1242</v>
      </c>
      <c r="H64" s="36"/>
      <c r="I64" s="36">
        <v>392</v>
      </c>
      <c r="J64" s="36">
        <v>732118.29</v>
      </c>
    </row>
    <row r="65" spans="1:10" x14ac:dyDescent="0.15">
      <c r="A65" s="33">
        <v>42151</v>
      </c>
      <c r="B65" s="34">
        <v>161</v>
      </c>
      <c r="C65" s="35" t="s">
        <v>1185</v>
      </c>
      <c r="D65" s="35" t="s">
        <v>1186</v>
      </c>
      <c r="E65" s="35" t="s">
        <v>124</v>
      </c>
      <c r="F65" s="35" t="s">
        <v>20</v>
      </c>
      <c r="G65" s="35" t="s">
        <v>506</v>
      </c>
      <c r="H65" s="36"/>
      <c r="I65" s="36">
        <v>800</v>
      </c>
      <c r="J65" s="36">
        <v>731318.29</v>
      </c>
    </row>
    <row r="66" spans="1:10" x14ac:dyDescent="0.15">
      <c r="A66" s="33">
        <v>42151</v>
      </c>
      <c r="B66" s="34">
        <v>161</v>
      </c>
      <c r="C66" s="35" t="s">
        <v>1187</v>
      </c>
      <c r="D66" s="35" t="s">
        <v>1188</v>
      </c>
      <c r="E66" s="35" t="s">
        <v>385</v>
      </c>
      <c r="F66" s="35" t="s">
        <v>20</v>
      </c>
      <c r="G66" s="35" t="s">
        <v>259</v>
      </c>
      <c r="H66" s="36"/>
      <c r="I66" s="36">
        <v>540.6</v>
      </c>
      <c r="J66" s="36">
        <v>730777.69</v>
      </c>
    </row>
    <row r="67" spans="1:10" x14ac:dyDescent="0.15">
      <c r="A67" s="33">
        <v>42151</v>
      </c>
      <c r="B67" s="34">
        <v>161</v>
      </c>
      <c r="C67" s="35" t="s">
        <v>1189</v>
      </c>
      <c r="D67" s="35" t="s">
        <v>1190</v>
      </c>
      <c r="E67" s="35" t="s">
        <v>1191</v>
      </c>
      <c r="F67" s="35" t="s">
        <v>20</v>
      </c>
      <c r="G67" s="35" t="s">
        <v>1252</v>
      </c>
      <c r="H67" s="36"/>
      <c r="I67" s="36">
        <v>143.1</v>
      </c>
      <c r="J67" s="36">
        <v>730634.59</v>
      </c>
    </row>
    <row r="68" spans="1:10" x14ac:dyDescent="0.15">
      <c r="A68" s="33">
        <v>42151</v>
      </c>
      <c r="B68" s="34">
        <v>161</v>
      </c>
      <c r="C68" s="35" t="s">
        <v>1192</v>
      </c>
      <c r="D68" s="35" t="s">
        <v>1193</v>
      </c>
      <c r="E68" s="35" t="s">
        <v>210</v>
      </c>
      <c r="F68" s="35" t="s">
        <v>20</v>
      </c>
      <c r="G68" s="35" t="s">
        <v>274</v>
      </c>
      <c r="H68" s="36"/>
      <c r="I68" s="36">
        <v>898.55</v>
      </c>
      <c r="J68" s="36">
        <v>729736.04</v>
      </c>
    </row>
    <row r="69" spans="1:10" x14ac:dyDescent="0.15">
      <c r="A69" s="33">
        <v>42151</v>
      </c>
      <c r="B69" s="34">
        <v>161</v>
      </c>
      <c r="C69" s="35" t="s">
        <v>1194</v>
      </c>
      <c r="D69" s="35" t="s">
        <v>1195</v>
      </c>
      <c r="E69" s="35" t="s">
        <v>210</v>
      </c>
      <c r="F69" s="35" t="s">
        <v>20</v>
      </c>
      <c r="G69" s="35" t="s">
        <v>274</v>
      </c>
      <c r="H69" s="36"/>
      <c r="I69" s="36">
        <v>1561.25</v>
      </c>
      <c r="J69" s="36">
        <v>728174.79</v>
      </c>
    </row>
    <row r="70" spans="1:10" x14ac:dyDescent="0.15">
      <c r="A70" s="33">
        <v>42151</v>
      </c>
      <c r="B70" s="34">
        <v>161</v>
      </c>
      <c r="C70" s="35" t="s">
        <v>1196</v>
      </c>
      <c r="D70" s="35" t="s">
        <v>1197</v>
      </c>
      <c r="E70" s="35" t="s">
        <v>178</v>
      </c>
      <c r="G70" s="35" t="s">
        <v>1242</v>
      </c>
      <c r="H70" s="36"/>
      <c r="I70" s="36">
        <v>600</v>
      </c>
      <c r="J70" s="36">
        <v>727174.79</v>
      </c>
    </row>
    <row r="71" spans="1:10" s="31" customFormat="1" x14ac:dyDescent="0.15">
      <c r="A71" s="33"/>
      <c r="B71" s="34"/>
      <c r="C71" s="35"/>
      <c r="D71" s="35"/>
      <c r="E71" s="35" t="s">
        <v>1198</v>
      </c>
      <c r="F71" s="35"/>
      <c r="G71" s="35" t="s">
        <v>259</v>
      </c>
      <c r="H71" s="36"/>
      <c r="I71" s="36">
        <v>400</v>
      </c>
      <c r="J71" s="36"/>
    </row>
    <row r="72" spans="1:10" x14ac:dyDescent="0.15">
      <c r="A72" s="33">
        <v>42151</v>
      </c>
      <c r="B72" s="34">
        <v>161</v>
      </c>
      <c r="C72" s="35" t="s">
        <v>1199</v>
      </c>
      <c r="D72" s="35" t="s">
        <v>1200</v>
      </c>
      <c r="E72" s="35" t="s">
        <v>385</v>
      </c>
      <c r="F72" s="35" t="s">
        <v>20</v>
      </c>
      <c r="G72" s="35" t="s">
        <v>259</v>
      </c>
      <c r="H72" s="36"/>
      <c r="I72" s="36">
        <v>1700</v>
      </c>
      <c r="J72" s="36">
        <v>725474.79</v>
      </c>
    </row>
    <row r="73" spans="1:10" x14ac:dyDescent="0.15">
      <c r="A73" s="33">
        <v>42151</v>
      </c>
      <c r="B73" s="34">
        <v>161</v>
      </c>
      <c r="C73" s="35" t="s">
        <v>1201</v>
      </c>
      <c r="D73" s="35" t="s">
        <v>1202</v>
      </c>
      <c r="E73" s="35" t="s">
        <v>808</v>
      </c>
      <c r="F73" s="35" t="s">
        <v>20</v>
      </c>
      <c r="G73" s="35" t="s">
        <v>1243</v>
      </c>
      <c r="H73" s="36"/>
      <c r="I73" s="36">
        <v>476</v>
      </c>
      <c r="J73" s="36">
        <v>724998.79</v>
      </c>
    </row>
    <row r="74" spans="1:10" x14ac:dyDescent="0.15">
      <c r="A74" s="33">
        <v>42151</v>
      </c>
      <c r="B74" s="34">
        <v>161</v>
      </c>
      <c r="C74" s="35" t="s">
        <v>1203</v>
      </c>
      <c r="D74" s="35" t="s">
        <v>1204</v>
      </c>
      <c r="E74" s="35" t="s">
        <v>373</v>
      </c>
      <c r="F74" s="35" t="s">
        <v>20</v>
      </c>
      <c r="G74" s="35" t="s">
        <v>259</v>
      </c>
      <c r="H74" s="36"/>
      <c r="I74" s="36">
        <v>5000</v>
      </c>
      <c r="J74" s="36">
        <v>719998.79</v>
      </c>
    </row>
    <row r="75" spans="1:10" x14ac:dyDescent="0.15">
      <c r="A75" s="33">
        <v>42151</v>
      </c>
      <c r="B75" s="34">
        <v>161</v>
      </c>
      <c r="C75" s="35" t="s">
        <v>1205</v>
      </c>
      <c r="D75" s="35" t="s">
        <v>1206</v>
      </c>
      <c r="E75" s="35" t="s">
        <v>368</v>
      </c>
      <c r="F75" s="35" t="s">
        <v>20</v>
      </c>
      <c r="G75" s="35" t="s">
        <v>1252</v>
      </c>
      <c r="H75" s="36"/>
      <c r="I75" s="36">
        <v>7460</v>
      </c>
      <c r="J75" s="36">
        <v>712538.79</v>
      </c>
    </row>
    <row r="76" spans="1:10" x14ac:dyDescent="0.15">
      <c r="A76" s="33">
        <v>42151</v>
      </c>
      <c r="B76" s="34">
        <v>161</v>
      </c>
      <c r="C76" s="35" t="s">
        <v>1207</v>
      </c>
      <c r="D76" s="35" t="s">
        <v>1208</v>
      </c>
      <c r="E76" s="35" t="s">
        <v>919</v>
      </c>
      <c r="F76" s="35"/>
      <c r="G76" s="35" t="s">
        <v>270</v>
      </c>
      <c r="H76" s="36"/>
      <c r="I76" s="36">
        <v>1185.93</v>
      </c>
      <c r="J76" s="36">
        <v>710420.76</v>
      </c>
    </row>
    <row r="77" spans="1:10" s="31" customFormat="1" x14ac:dyDescent="0.15">
      <c r="A77" s="33"/>
      <c r="B77" s="34"/>
      <c r="C77" s="35"/>
      <c r="D77" s="35"/>
      <c r="E77" s="35" t="s">
        <v>388</v>
      </c>
      <c r="F77" s="35"/>
      <c r="G77" s="35" t="s">
        <v>500</v>
      </c>
      <c r="H77" s="36"/>
      <c r="I77" s="36">
        <v>932.1</v>
      </c>
      <c r="J77" s="36"/>
    </row>
    <row r="78" spans="1:10" x14ac:dyDescent="0.15">
      <c r="A78" s="33">
        <v>42151</v>
      </c>
      <c r="B78" s="34">
        <v>161</v>
      </c>
      <c r="C78" s="35" t="s">
        <v>1209</v>
      </c>
      <c r="D78" s="35" t="s">
        <v>1210</v>
      </c>
      <c r="E78" s="35" t="s">
        <v>210</v>
      </c>
      <c r="F78" s="35" t="s">
        <v>20</v>
      </c>
      <c r="G78" s="35" t="s">
        <v>274</v>
      </c>
      <c r="H78" s="36"/>
      <c r="I78" s="36">
        <v>142.55000000000001</v>
      </c>
      <c r="J78" s="36">
        <v>710278.21</v>
      </c>
    </row>
    <row r="79" spans="1:10" x14ac:dyDescent="0.15">
      <c r="A79" s="33">
        <v>42151</v>
      </c>
      <c r="B79" s="34">
        <v>161</v>
      </c>
      <c r="C79" s="35" t="s">
        <v>1211</v>
      </c>
      <c r="D79" s="35" t="s">
        <v>1212</v>
      </c>
      <c r="E79" s="35" t="s">
        <v>1213</v>
      </c>
      <c r="F79" s="35" t="s">
        <v>20</v>
      </c>
      <c r="G79" s="35" t="s">
        <v>1242</v>
      </c>
      <c r="H79" s="36"/>
      <c r="I79" s="36">
        <v>90</v>
      </c>
      <c r="J79" s="36">
        <v>710188.21</v>
      </c>
    </row>
    <row r="80" spans="1:10" x14ac:dyDescent="0.15">
      <c r="A80" s="33">
        <v>42151</v>
      </c>
      <c r="B80" s="34">
        <v>161</v>
      </c>
      <c r="C80" s="35" t="s">
        <v>1214</v>
      </c>
      <c r="D80" s="35" t="s">
        <v>1215</v>
      </c>
      <c r="E80" s="35" t="s">
        <v>184</v>
      </c>
      <c r="F80" s="35" t="s">
        <v>20</v>
      </c>
      <c r="G80" s="35" t="s">
        <v>1242</v>
      </c>
      <c r="H80" s="36"/>
      <c r="I80" s="36">
        <v>90</v>
      </c>
      <c r="J80" s="36">
        <v>710098.21</v>
      </c>
    </row>
    <row r="81" spans="1:10" x14ac:dyDescent="0.15">
      <c r="A81" s="33">
        <v>42153</v>
      </c>
      <c r="B81" s="34">
        <v>162</v>
      </c>
      <c r="C81" s="35" t="s">
        <v>1216</v>
      </c>
      <c r="D81" s="35" t="s">
        <v>972</v>
      </c>
      <c r="E81" s="35" t="s">
        <v>919</v>
      </c>
      <c r="F81" s="35" t="s">
        <v>20</v>
      </c>
      <c r="G81" s="35" t="s">
        <v>270</v>
      </c>
      <c r="H81" s="36">
        <v>150.4</v>
      </c>
      <c r="I81" s="36">
        <v>-150.4</v>
      </c>
      <c r="J81" s="36">
        <v>710248.61</v>
      </c>
    </row>
    <row r="82" spans="1:10" x14ac:dyDescent="0.15">
      <c r="A82" s="33">
        <v>42155</v>
      </c>
      <c r="B82" s="34">
        <v>161</v>
      </c>
      <c r="C82" s="35" t="s">
        <v>1217</v>
      </c>
      <c r="D82" s="35" t="s">
        <v>1218</v>
      </c>
      <c r="E82" s="35" t="s">
        <v>81</v>
      </c>
      <c r="F82" s="35" t="s">
        <v>20</v>
      </c>
      <c r="G82" s="35" t="s">
        <v>1251</v>
      </c>
      <c r="H82" s="36"/>
      <c r="I82" s="36">
        <v>850</v>
      </c>
      <c r="J82" s="36">
        <v>709398.61</v>
      </c>
    </row>
    <row r="83" spans="1:10" x14ac:dyDescent="0.15">
      <c r="A83" s="33">
        <v>42155</v>
      </c>
      <c r="B83" s="34">
        <v>161</v>
      </c>
      <c r="C83" s="35" t="s">
        <v>1219</v>
      </c>
      <c r="D83" s="35" t="s">
        <v>1220</v>
      </c>
      <c r="E83" s="35" t="s">
        <v>919</v>
      </c>
      <c r="G83" s="35" t="s">
        <v>270</v>
      </c>
      <c r="H83" s="36"/>
      <c r="I83" s="36">
        <v>200</v>
      </c>
      <c r="J83" s="36">
        <v>708998.61</v>
      </c>
    </row>
    <row r="84" spans="1:10" s="31" customFormat="1" x14ac:dyDescent="0.15">
      <c r="A84" s="33"/>
      <c r="B84" s="34"/>
      <c r="C84" s="35"/>
      <c r="D84" s="35"/>
      <c r="E84" s="35" t="s">
        <v>782</v>
      </c>
      <c r="F84" s="35"/>
      <c r="G84" s="35" t="s">
        <v>270</v>
      </c>
      <c r="H84" s="36"/>
      <c r="I84" s="36">
        <v>200</v>
      </c>
      <c r="J84" s="36"/>
    </row>
    <row r="85" spans="1:10" x14ac:dyDescent="0.15">
      <c r="A85" s="33">
        <v>42155</v>
      </c>
      <c r="B85" s="34">
        <v>165</v>
      </c>
      <c r="C85" s="35" t="s">
        <v>1221</v>
      </c>
      <c r="D85" s="35" t="s">
        <v>22</v>
      </c>
      <c r="E85" s="35" t="s">
        <v>1222</v>
      </c>
      <c r="F85" s="35" t="s">
        <v>20</v>
      </c>
      <c r="G85" s="35" t="s">
        <v>282</v>
      </c>
      <c r="H85" s="36"/>
      <c r="I85" s="36">
        <v>74436.77</v>
      </c>
      <c r="J85" s="36">
        <v>629417.67000000004</v>
      </c>
    </row>
    <row r="86" spans="1:10" s="31" customFormat="1" x14ac:dyDescent="0.15">
      <c r="A86" s="33"/>
      <c r="B86" s="34"/>
      <c r="C86" s="35"/>
      <c r="D86" s="35"/>
      <c r="E86" s="35" t="s">
        <v>279</v>
      </c>
      <c r="F86" s="35"/>
      <c r="G86" s="35" t="s">
        <v>509</v>
      </c>
      <c r="H86" s="36"/>
      <c r="I86" s="36">
        <v>585</v>
      </c>
      <c r="J86" s="36"/>
    </row>
    <row r="87" spans="1:10" s="31" customFormat="1" x14ac:dyDescent="0.15">
      <c r="A87" s="33"/>
      <c r="B87" s="34"/>
      <c r="C87" s="35"/>
      <c r="D87" s="35"/>
      <c r="E87" s="35" t="s">
        <v>490</v>
      </c>
      <c r="F87" s="35"/>
      <c r="G87" s="35" t="s">
        <v>1256</v>
      </c>
      <c r="H87" s="36"/>
      <c r="I87" s="36">
        <v>149</v>
      </c>
      <c r="J87" s="36"/>
    </row>
    <row r="88" spans="1:10" s="31" customFormat="1" x14ac:dyDescent="0.15">
      <c r="A88" s="33"/>
      <c r="B88" s="34"/>
      <c r="C88" s="35"/>
      <c r="D88" s="35"/>
      <c r="E88" s="35" t="s">
        <v>280</v>
      </c>
      <c r="F88" s="35"/>
      <c r="G88" s="35" t="s">
        <v>280</v>
      </c>
      <c r="H88" s="36"/>
      <c r="I88" s="36">
        <v>150</v>
      </c>
      <c r="J88" s="36"/>
    </row>
    <row r="89" spans="1:10" s="31" customFormat="1" x14ac:dyDescent="0.15">
      <c r="A89" s="33"/>
      <c r="B89" s="34"/>
      <c r="C89" s="35"/>
      <c r="D89" s="35"/>
      <c r="E89" s="35" t="s">
        <v>19</v>
      </c>
      <c r="F89" s="35"/>
      <c r="G89" s="35" t="s">
        <v>253</v>
      </c>
      <c r="H89" s="36"/>
      <c r="I89" s="36">
        <v>1589.48</v>
      </c>
      <c r="J89" s="36"/>
    </row>
    <row r="90" spans="1:10" s="31" customFormat="1" x14ac:dyDescent="0.15">
      <c r="A90" s="33"/>
      <c r="B90" s="34"/>
      <c r="C90" s="35"/>
      <c r="D90" s="35"/>
      <c r="E90" s="35" t="s">
        <v>154</v>
      </c>
      <c r="F90" s="35"/>
      <c r="G90" s="35" t="s">
        <v>1241</v>
      </c>
      <c r="H90" s="36"/>
      <c r="I90" s="36">
        <v>44.7</v>
      </c>
      <c r="J90" s="36"/>
    </row>
    <row r="91" spans="1:10" s="31" customFormat="1" x14ac:dyDescent="0.15">
      <c r="A91" s="33"/>
      <c r="B91" s="34"/>
      <c r="C91" s="35"/>
      <c r="D91" s="35"/>
      <c r="E91" s="35" t="s">
        <v>210</v>
      </c>
      <c r="F91" s="35"/>
      <c r="G91" s="35" t="s">
        <v>274</v>
      </c>
      <c r="H91" s="36"/>
      <c r="I91" s="36">
        <v>515</v>
      </c>
      <c r="J91" s="36"/>
    </row>
    <row r="92" spans="1:10" s="31" customFormat="1" x14ac:dyDescent="0.15">
      <c r="A92" s="33"/>
      <c r="B92" s="34"/>
      <c r="C92" s="35"/>
      <c r="D92" s="35"/>
      <c r="E92" s="35" t="s">
        <v>388</v>
      </c>
      <c r="F92" s="35"/>
      <c r="G92" s="35" t="s">
        <v>500</v>
      </c>
      <c r="H92" s="36"/>
      <c r="I92" s="36">
        <v>169.5</v>
      </c>
      <c r="J92" s="36"/>
    </row>
    <row r="93" spans="1:10" s="31" customFormat="1" x14ac:dyDescent="0.15">
      <c r="A93" s="33"/>
      <c r="B93" s="34"/>
      <c r="C93" s="35"/>
      <c r="D93" s="35"/>
      <c r="E93" s="35" t="s">
        <v>496</v>
      </c>
      <c r="F93" s="35"/>
      <c r="G93" s="35" t="s">
        <v>496</v>
      </c>
      <c r="H93" s="36"/>
      <c r="I93" s="36">
        <v>100.78999999999999</v>
      </c>
      <c r="J93" s="36"/>
    </row>
    <row r="94" spans="1:10" s="31" customFormat="1" x14ac:dyDescent="0.15">
      <c r="A94" s="33"/>
      <c r="B94" s="34"/>
      <c r="C94" s="35"/>
      <c r="D94" s="35"/>
      <c r="E94" s="35" t="s">
        <v>1253</v>
      </c>
      <c r="F94" s="35"/>
      <c r="G94" s="35" t="s">
        <v>1257</v>
      </c>
      <c r="H94" s="36"/>
      <c r="I94" s="36">
        <v>120</v>
      </c>
      <c r="J94" s="36"/>
    </row>
    <row r="95" spans="1:10" s="31" customFormat="1" x14ac:dyDescent="0.15">
      <c r="A95" s="33"/>
      <c r="B95" s="34"/>
      <c r="C95" s="35"/>
      <c r="D95" s="35"/>
      <c r="E95" s="35" t="s">
        <v>1254</v>
      </c>
      <c r="F95" s="35"/>
      <c r="G95" s="35" t="s">
        <v>1258</v>
      </c>
      <c r="H95" s="36"/>
      <c r="I95" s="36">
        <v>43</v>
      </c>
      <c r="J95" s="36"/>
    </row>
    <row r="96" spans="1:10" s="31" customFormat="1" x14ac:dyDescent="0.15">
      <c r="A96" s="33"/>
      <c r="B96" s="34"/>
      <c r="C96" s="35"/>
      <c r="D96" s="35"/>
      <c r="E96" s="35" t="s">
        <v>767</v>
      </c>
      <c r="F96" s="35"/>
      <c r="G96" s="35" t="s">
        <v>750</v>
      </c>
      <c r="H96" s="36"/>
      <c r="I96" s="36">
        <v>26.7</v>
      </c>
      <c r="J96" s="36"/>
    </row>
    <row r="97" spans="1:10" s="31" customFormat="1" x14ac:dyDescent="0.15">
      <c r="A97" s="33"/>
      <c r="B97" s="34"/>
      <c r="C97" s="35"/>
      <c r="D97" s="35"/>
      <c r="E97" s="35" t="s">
        <v>259</v>
      </c>
      <c r="F97" s="35"/>
      <c r="G97" s="35" t="s">
        <v>259</v>
      </c>
      <c r="H97" s="36"/>
      <c r="I97" s="36">
        <v>1126.5</v>
      </c>
      <c r="J97" s="36"/>
    </row>
    <row r="98" spans="1:10" s="31" customFormat="1" x14ac:dyDescent="0.15">
      <c r="A98" s="33"/>
      <c r="B98" s="34"/>
      <c r="C98" s="35"/>
      <c r="D98" s="35"/>
      <c r="E98" s="35" t="s">
        <v>1255</v>
      </c>
      <c r="F98" s="35"/>
      <c r="G98" s="35" t="s">
        <v>270</v>
      </c>
      <c r="H98" s="36"/>
      <c r="I98" s="36">
        <v>490</v>
      </c>
      <c r="J98" s="36"/>
    </row>
    <row r="99" spans="1:10" s="31" customFormat="1" x14ac:dyDescent="0.15">
      <c r="A99" s="33"/>
      <c r="B99" s="34"/>
      <c r="C99" s="35"/>
      <c r="D99" s="35"/>
      <c r="E99" s="35" t="s">
        <v>277</v>
      </c>
      <c r="F99" s="35"/>
      <c r="G99" s="35" t="s">
        <v>277</v>
      </c>
      <c r="H99" s="36"/>
      <c r="I99" s="36">
        <v>34.5</v>
      </c>
      <c r="J99" s="36"/>
    </row>
    <row r="100" spans="1:10" x14ac:dyDescent="0.15">
      <c r="A100" s="33">
        <v>42155</v>
      </c>
      <c r="B100" s="34">
        <v>165</v>
      </c>
      <c r="C100" s="35" t="s">
        <v>1223</v>
      </c>
      <c r="D100" s="35" t="s">
        <v>1224</v>
      </c>
      <c r="E100" s="35" t="s">
        <v>1225</v>
      </c>
      <c r="F100" s="35" t="s">
        <v>20</v>
      </c>
      <c r="G100" s="35" t="s">
        <v>284</v>
      </c>
      <c r="H100" s="36"/>
      <c r="I100" s="36">
        <v>19751</v>
      </c>
      <c r="J100" s="36">
        <v>609666.67000000004</v>
      </c>
    </row>
    <row r="101" spans="1:10" x14ac:dyDescent="0.15">
      <c r="A101" s="33">
        <v>42155</v>
      </c>
      <c r="B101" s="34">
        <v>165</v>
      </c>
      <c r="C101" s="35" t="s">
        <v>1226</v>
      </c>
      <c r="D101" s="35" t="s">
        <v>1227</v>
      </c>
      <c r="E101" s="35" t="s">
        <v>1228</v>
      </c>
      <c r="F101" s="35" t="s">
        <v>20</v>
      </c>
      <c r="G101" s="35" t="s">
        <v>285</v>
      </c>
      <c r="H101" s="36"/>
      <c r="I101" s="36">
        <v>1210.9000000000001</v>
      </c>
      <c r="J101" s="36">
        <v>608455.77</v>
      </c>
    </row>
    <row r="102" spans="1:10" x14ac:dyDescent="0.15">
      <c r="A102" s="33">
        <v>42155</v>
      </c>
      <c r="B102" s="34">
        <v>165</v>
      </c>
      <c r="C102" s="35" t="s">
        <v>1229</v>
      </c>
      <c r="D102" s="35" t="s">
        <v>1230</v>
      </c>
      <c r="E102" s="35" t="s">
        <v>1231</v>
      </c>
      <c r="F102" s="35" t="s">
        <v>20</v>
      </c>
      <c r="G102" s="35" t="s">
        <v>286</v>
      </c>
      <c r="H102" s="36"/>
      <c r="I102" s="36">
        <v>3464.25</v>
      </c>
      <c r="J102" s="36">
        <v>604991.52</v>
      </c>
    </row>
    <row r="103" spans="1:10" x14ac:dyDescent="0.15">
      <c r="A103" s="33">
        <v>42155</v>
      </c>
      <c r="B103" s="34">
        <v>166</v>
      </c>
      <c r="C103" s="35" t="s">
        <v>1232</v>
      </c>
      <c r="D103" s="35" t="s">
        <v>20</v>
      </c>
      <c r="E103" s="35" t="s">
        <v>1233</v>
      </c>
      <c r="F103" s="35" t="s">
        <v>20</v>
      </c>
      <c r="G103" s="35" t="s">
        <v>277</v>
      </c>
      <c r="H103" s="36"/>
      <c r="I103" s="36">
        <v>7.7</v>
      </c>
      <c r="J103" s="36">
        <v>604983.81999999995</v>
      </c>
    </row>
    <row r="104" spans="1:10" x14ac:dyDescent="0.15">
      <c r="A104" s="37">
        <v>42155</v>
      </c>
      <c r="B104" s="39">
        <v>166</v>
      </c>
      <c r="C104" s="40" t="s">
        <v>1234</v>
      </c>
      <c r="D104" s="40" t="s">
        <v>20</v>
      </c>
      <c r="E104" s="40" t="s">
        <v>1235</v>
      </c>
      <c r="F104" s="40" t="s">
        <v>20</v>
      </c>
      <c r="G104" s="40" t="s">
        <v>277</v>
      </c>
      <c r="H104" s="42"/>
      <c r="I104" s="42">
        <v>2.66</v>
      </c>
      <c r="J104" s="42">
        <v>604981.16</v>
      </c>
    </row>
    <row r="105" spans="1:10" ht="12" thickBot="1" x14ac:dyDescent="0.2">
      <c r="A105" s="38"/>
      <c r="B105" s="31"/>
      <c r="C105" s="31"/>
      <c r="D105" s="31"/>
      <c r="E105" s="31"/>
      <c r="F105" s="31"/>
      <c r="H105" s="41">
        <v>1503290.4</v>
      </c>
      <c r="I105" s="41">
        <v>1046317.24</v>
      </c>
      <c r="J105" s="31"/>
    </row>
    <row r="106" spans="1:10" ht="12" thickTop="1" x14ac:dyDescent="0.15">
      <c r="A106" s="31"/>
      <c r="B106" s="31"/>
      <c r="C106" s="31"/>
      <c r="D106" s="31"/>
      <c r="E106" s="31"/>
      <c r="F106" s="31"/>
      <c r="H106" s="31"/>
      <c r="I106" s="31"/>
      <c r="J106" s="31"/>
    </row>
    <row r="108" spans="1:10" x14ac:dyDescent="0.15">
      <c r="H108" s="12">
        <f>SUBTOTAL(9,H6:H104)</f>
        <v>1503290.4</v>
      </c>
      <c r="I108" s="12">
        <f>SUBTOTAL(9,I6:I104)</f>
        <v>1046166.84</v>
      </c>
    </row>
  </sheetData>
  <autoFilter ref="A4:J105"/>
  <mergeCells count="3">
    <mergeCell ref="A1:J1"/>
    <mergeCell ref="A2:J2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11"/>
  <sheetViews>
    <sheetView workbookViewId="0">
      <selection activeCell="G114" sqref="G114"/>
    </sheetView>
  </sheetViews>
  <sheetFormatPr defaultRowHeight="11.25" x14ac:dyDescent="0.15"/>
  <cols>
    <col min="1" max="1" width="10.125" style="31" bestFit="1" customWidth="1"/>
    <col min="2" max="2" width="5.25" style="31" bestFit="1" customWidth="1"/>
    <col min="3" max="3" width="9.75" style="31" bestFit="1" customWidth="1"/>
    <col min="4" max="4" width="10.875" style="31" bestFit="1" customWidth="1"/>
    <col min="5" max="5" width="40.25" style="31" bestFit="1" customWidth="1"/>
    <col min="6" max="6" width="40.875" style="31" bestFit="1" customWidth="1"/>
    <col min="7" max="7" width="12.5" style="31" customWidth="1"/>
    <col min="8" max="8" width="12.625" style="31" customWidth="1"/>
    <col min="9" max="9" width="12.625" style="12" customWidth="1"/>
    <col min="10" max="10" width="12.625" style="31" customWidth="1"/>
    <col min="11" max="16384" width="9" style="31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20.100000000000001" customHeight="1" x14ac:dyDescent="0.15">
      <c r="A2" s="78" t="s">
        <v>1259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23.1" customHeight="1" thickBot="1" x14ac:dyDescent="0.2">
      <c r="A4" s="32" t="s">
        <v>3</v>
      </c>
      <c r="B4" s="32" t="s">
        <v>4</v>
      </c>
      <c r="C4" s="32" t="s">
        <v>5</v>
      </c>
      <c r="D4" s="32" t="s">
        <v>6</v>
      </c>
      <c r="E4" s="32" t="s">
        <v>7</v>
      </c>
      <c r="F4" s="32" t="s">
        <v>8</v>
      </c>
      <c r="G4" s="32"/>
      <c r="H4" s="32" t="s">
        <v>9</v>
      </c>
      <c r="I4" s="14" t="s">
        <v>10</v>
      </c>
      <c r="J4" s="32" t="s">
        <v>11</v>
      </c>
    </row>
    <row r="5" spans="1:10" ht="12" thickTop="1" x14ac:dyDescent="0.15">
      <c r="A5" s="33"/>
      <c r="B5" s="34"/>
      <c r="C5" s="35"/>
      <c r="D5" s="35"/>
      <c r="E5" s="35" t="s">
        <v>12</v>
      </c>
      <c r="F5" s="35"/>
      <c r="G5" s="35"/>
      <c r="H5" s="36"/>
      <c r="I5" s="36"/>
      <c r="J5" s="36">
        <v>604981.16</v>
      </c>
    </row>
    <row r="6" spans="1:10" x14ac:dyDescent="0.15">
      <c r="A6" s="33">
        <v>42156</v>
      </c>
      <c r="B6" s="34">
        <v>171</v>
      </c>
      <c r="C6" s="35" t="s">
        <v>1260</v>
      </c>
      <c r="D6" s="35" t="s">
        <v>1261</v>
      </c>
      <c r="E6" s="35" t="s">
        <v>15</v>
      </c>
      <c r="F6" s="35" t="s">
        <v>16</v>
      </c>
      <c r="G6" s="35" t="s">
        <v>252</v>
      </c>
      <c r="H6" s="36"/>
      <c r="I6" s="36">
        <v>10667.84</v>
      </c>
      <c r="J6" s="36">
        <v>594313.31999999995</v>
      </c>
    </row>
    <row r="7" spans="1:10" x14ac:dyDescent="0.15">
      <c r="A7" s="33">
        <v>42156</v>
      </c>
      <c r="B7" s="34">
        <v>171</v>
      </c>
      <c r="C7" s="35" t="s">
        <v>1262</v>
      </c>
      <c r="D7" s="35" t="s">
        <v>1263</v>
      </c>
      <c r="E7" s="35" t="s">
        <v>19</v>
      </c>
      <c r="F7" s="35" t="s">
        <v>20</v>
      </c>
      <c r="G7" s="35" t="s">
        <v>253</v>
      </c>
      <c r="H7" s="36"/>
      <c r="I7" s="36">
        <v>170</v>
      </c>
      <c r="J7" s="36">
        <v>594143.31999999995</v>
      </c>
    </row>
    <row r="8" spans="1:10" x14ac:dyDescent="0.15">
      <c r="A8" s="33">
        <v>42156</v>
      </c>
      <c r="B8" s="34">
        <v>171</v>
      </c>
      <c r="C8" s="35" t="s">
        <v>1264</v>
      </c>
      <c r="D8" s="35" t="s">
        <v>218</v>
      </c>
      <c r="E8" s="35" t="s">
        <v>219</v>
      </c>
      <c r="F8" s="35" t="s">
        <v>20</v>
      </c>
      <c r="G8" s="35" t="s">
        <v>1437</v>
      </c>
      <c r="H8" s="36"/>
      <c r="I8" s="36">
        <v>9863.48</v>
      </c>
      <c r="J8" s="36">
        <v>584279.84</v>
      </c>
    </row>
    <row r="9" spans="1:10" x14ac:dyDescent="0.15">
      <c r="A9" s="33">
        <v>42157</v>
      </c>
      <c r="B9" s="34">
        <v>176</v>
      </c>
      <c r="C9" s="35" t="s">
        <v>1265</v>
      </c>
      <c r="D9" s="35" t="s">
        <v>20</v>
      </c>
      <c r="E9" s="35" t="s">
        <v>1266</v>
      </c>
      <c r="F9" s="35" t="s">
        <v>1267</v>
      </c>
      <c r="G9" s="35"/>
      <c r="H9" s="18">
        <v>25629.21</v>
      </c>
      <c r="I9" s="36"/>
      <c r="J9" s="36">
        <v>609909.05000000005</v>
      </c>
    </row>
    <row r="10" spans="1:10" x14ac:dyDescent="0.15">
      <c r="A10" s="33">
        <v>42160</v>
      </c>
      <c r="B10" s="34">
        <v>176</v>
      </c>
      <c r="C10" s="35" t="s">
        <v>1268</v>
      </c>
      <c r="D10" s="35" t="s">
        <v>20</v>
      </c>
      <c r="E10" s="35" t="s">
        <v>1269</v>
      </c>
      <c r="F10" s="35" t="s">
        <v>1270</v>
      </c>
      <c r="G10" s="35" t="s">
        <v>1065</v>
      </c>
      <c r="H10" s="36"/>
      <c r="I10" s="36">
        <v>400000</v>
      </c>
      <c r="J10" s="36">
        <v>209909.05</v>
      </c>
    </row>
    <row r="11" spans="1:10" x14ac:dyDescent="0.15">
      <c r="A11" s="33">
        <v>42165</v>
      </c>
      <c r="B11" s="34">
        <v>171</v>
      </c>
      <c r="C11" s="35" t="s">
        <v>1271</v>
      </c>
      <c r="D11" s="35" t="s">
        <v>1272</v>
      </c>
      <c r="E11" s="35" t="s">
        <v>133</v>
      </c>
      <c r="F11" s="35" t="s">
        <v>20</v>
      </c>
      <c r="G11" s="35" t="s">
        <v>268</v>
      </c>
      <c r="H11" s="36"/>
      <c r="I11" s="12">
        <v>381.6</v>
      </c>
      <c r="J11" s="36">
        <v>209527.45</v>
      </c>
    </row>
    <row r="12" spans="1:10" x14ac:dyDescent="0.15">
      <c r="A12" s="33">
        <v>42165</v>
      </c>
      <c r="B12" s="34">
        <v>171</v>
      </c>
      <c r="C12" s="35" t="s">
        <v>1273</v>
      </c>
      <c r="D12" s="35" t="s">
        <v>1274</v>
      </c>
      <c r="E12" s="35" t="s">
        <v>301</v>
      </c>
      <c r="F12" s="35" t="s">
        <v>20</v>
      </c>
      <c r="G12" s="35" t="s">
        <v>259</v>
      </c>
      <c r="H12" s="36"/>
      <c r="I12" s="36">
        <v>1500</v>
      </c>
      <c r="J12" s="36">
        <v>208027.45</v>
      </c>
    </row>
    <row r="13" spans="1:10" x14ac:dyDescent="0.15">
      <c r="A13" s="33">
        <v>42165</v>
      </c>
      <c r="B13" s="34">
        <v>171</v>
      </c>
      <c r="C13" s="35" t="s">
        <v>1275</v>
      </c>
      <c r="D13" s="35" t="s">
        <v>1276</v>
      </c>
      <c r="E13" s="35" t="s">
        <v>140</v>
      </c>
      <c r="F13" s="35" t="s">
        <v>20</v>
      </c>
      <c r="G13" s="35" t="s">
        <v>730</v>
      </c>
      <c r="H13" s="36"/>
      <c r="I13" s="36">
        <v>526.26</v>
      </c>
      <c r="J13" s="36">
        <v>207501.19</v>
      </c>
    </row>
    <row r="14" spans="1:10" x14ac:dyDescent="0.15">
      <c r="A14" s="33">
        <v>42165</v>
      </c>
      <c r="B14" s="34">
        <v>171</v>
      </c>
      <c r="C14" s="35" t="s">
        <v>1277</v>
      </c>
      <c r="D14" s="35" t="s">
        <v>1278</v>
      </c>
      <c r="E14" s="35" t="s">
        <v>198</v>
      </c>
      <c r="F14" s="35" t="s">
        <v>20</v>
      </c>
      <c r="G14" s="35" t="s">
        <v>259</v>
      </c>
      <c r="H14" s="36"/>
      <c r="I14" s="36">
        <v>2978.6</v>
      </c>
      <c r="J14" s="36">
        <v>204522.59</v>
      </c>
    </row>
    <row r="15" spans="1:10" x14ac:dyDescent="0.15">
      <c r="A15" s="33">
        <v>42165</v>
      </c>
      <c r="B15" s="34">
        <v>171</v>
      </c>
      <c r="C15" s="35" t="s">
        <v>1279</v>
      </c>
      <c r="D15" s="35" t="s">
        <v>1280</v>
      </c>
      <c r="E15" s="35" t="s">
        <v>147</v>
      </c>
      <c r="G15" s="35" t="s">
        <v>486</v>
      </c>
      <c r="H15" s="36"/>
      <c r="I15" s="36">
        <f>660+2895+2895+54</f>
        <v>6504</v>
      </c>
      <c r="J15" s="36">
        <v>196540.69</v>
      </c>
    </row>
    <row r="16" spans="1:10" x14ac:dyDescent="0.15">
      <c r="A16" s="33"/>
      <c r="B16" s="34"/>
      <c r="C16" s="35"/>
      <c r="D16" s="35"/>
      <c r="E16" s="35" t="s">
        <v>154</v>
      </c>
      <c r="F16" s="35"/>
      <c r="G16" s="35" t="s">
        <v>271</v>
      </c>
      <c r="H16" s="36"/>
      <c r="I16" s="36">
        <f>814+660+3.9</f>
        <v>1477.9</v>
      </c>
      <c r="J16" s="36"/>
    </row>
    <row r="17" spans="1:10" x14ac:dyDescent="0.15">
      <c r="A17" s="33">
        <v>42165</v>
      </c>
      <c r="B17" s="34">
        <v>171</v>
      </c>
      <c r="C17" s="35" t="s">
        <v>1281</v>
      </c>
      <c r="D17" s="35" t="s">
        <v>1282</v>
      </c>
      <c r="E17" s="35" t="s">
        <v>942</v>
      </c>
      <c r="F17" s="35" t="s">
        <v>20</v>
      </c>
      <c r="G17" s="35" t="s">
        <v>1438</v>
      </c>
      <c r="H17" s="36"/>
      <c r="I17" s="36">
        <v>2120</v>
      </c>
      <c r="J17" s="36">
        <v>194420.69</v>
      </c>
    </row>
    <row r="18" spans="1:10" x14ac:dyDescent="0.15">
      <c r="A18" s="33">
        <v>42165</v>
      </c>
      <c r="B18" s="34">
        <v>171</v>
      </c>
      <c r="C18" s="35" t="s">
        <v>1283</v>
      </c>
      <c r="D18" s="35" t="s">
        <v>1284</v>
      </c>
      <c r="E18" s="35" t="s">
        <v>121</v>
      </c>
      <c r="F18" s="35" t="s">
        <v>20</v>
      </c>
      <c r="G18" s="35" t="s">
        <v>266</v>
      </c>
      <c r="H18" s="36"/>
      <c r="I18" s="36">
        <v>106</v>
      </c>
      <c r="J18" s="36">
        <v>194314.69</v>
      </c>
    </row>
    <row r="19" spans="1:10" x14ac:dyDescent="0.15">
      <c r="A19" s="33">
        <v>42165</v>
      </c>
      <c r="B19" s="34">
        <v>171</v>
      </c>
      <c r="C19" s="35" t="s">
        <v>1285</v>
      </c>
      <c r="D19" s="35" t="s">
        <v>1286</v>
      </c>
      <c r="E19" s="35" t="s">
        <v>154</v>
      </c>
      <c r="F19" s="35" t="s">
        <v>20</v>
      </c>
      <c r="G19" s="35" t="s">
        <v>271</v>
      </c>
      <c r="H19" s="36"/>
      <c r="I19" s="36">
        <v>2522.9</v>
      </c>
      <c r="J19" s="36">
        <v>191791.79</v>
      </c>
    </row>
    <row r="20" spans="1:10" x14ac:dyDescent="0.15">
      <c r="A20" s="33">
        <v>42165</v>
      </c>
      <c r="B20" s="34">
        <v>171</v>
      </c>
      <c r="C20" s="35" t="s">
        <v>1287</v>
      </c>
      <c r="D20" s="35" t="s">
        <v>1288</v>
      </c>
      <c r="E20" s="35" t="s">
        <v>91</v>
      </c>
      <c r="F20" s="35" t="s">
        <v>20</v>
      </c>
      <c r="G20" s="35" t="s">
        <v>1439</v>
      </c>
      <c r="H20" s="36"/>
      <c r="I20" s="36">
        <v>280</v>
      </c>
      <c r="J20" s="36">
        <v>191511.79</v>
      </c>
    </row>
    <row r="21" spans="1:10" x14ac:dyDescent="0.15">
      <c r="A21" s="33">
        <v>42165</v>
      </c>
      <c r="B21" s="34">
        <v>171</v>
      </c>
      <c r="C21" s="35" t="s">
        <v>1289</v>
      </c>
      <c r="D21" s="35" t="s">
        <v>1290</v>
      </c>
      <c r="E21" s="35" t="s">
        <v>942</v>
      </c>
      <c r="F21" s="35" t="s">
        <v>20</v>
      </c>
      <c r="G21" s="35" t="s">
        <v>1438</v>
      </c>
      <c r="H21" s="36"/>
      <c r="I21" s="36">
        <v>500</v>
      </c>
      <c r="J21" s="36">
        <v>191011.79</v>
      </c>
    </row>
    <row r="22" spans="1:10" x14ac:dyDescent="0.15">
      <c r="A22" s="33">
        <v>42165</v>
      </c>
      <c r="B22" s="34">
        <v>171</v>
      </c>
      <c r="C22" s="35" t="s">
        <v>1291</v>
      </c>
      <c r="D22" s="35" t="s">
        <v>1292</v>
      </c>
      <c r="E22" s="35" t="s">
        <v>147</v>
      </c>
      <c r="F22" s="35" t="s">
        <v>20</v>
      </c>
      <c r="G22" s="35" t="s">
        <v>486</v>
      </c>
      <c r="H22" s="36"/>
      <c r="I22" s="36">
        <v>718.68</v>
      </c>
      <c r="J22" s="36">
        <v>190293.11</v>
      </c>
    </row>
    <row r="23" spans="1:10" x14ac:dyDescent="0.15">
      <c r="A23" s="33">
        <v>42165</v>
      </c>
      <c r="B23" s="34">
        <v>171</v>
      </c>
      <c r="C23" s="35" t="s">
        <v>1293</v>
      </c>
      <c r="D23" s="35" t="s">
        <v>1294</v>
      </c>
      <c r="E23" s="35" t="s">
        <v>81</v>
      </c>
      <c r="F23" s="35" t="s">
        <v>20</v>
      </c>
      <c r="G23" s="35" t="s">
        <v>1251</v>
      </c>
      <c r="H23" s="36"/>
      <c r="I23" s="36">
        <v>420</v>
      </c>
      <c r="J23" s="36">
        <v>189873.11</v>
      </c>
    </row>
    <row r="24" spans="1:10" x14ac:dyDescent="0.15">
      <c r="A24" s="33">
        <v>42165</v>
      </c>
      <c r="B24" s="34">
        <v>171</v>
      </c>
      <c r="C24" s="35" t="s">
        <v>1295</v>
      </c>
      <c r="D24" s="35" t="s">
        <v>1296</v>
      </c>
      <c r="E24" s="35" t="s">
        <v>154</v>
      </c>
      <c r="F24" s="35" t="s">
        <v>20</v>
      </c>
      <c r="G24" s="35" t="s">
        <v>271</v>
      </c>
      <c r="H24" s="36"/>
      <c r="I24" s="36">
        <v>815.66</v>
      </c>
      <c r="J24" s="36">
        <v>189057.45</v>
      </c>
    </row>
    <row r="25" spans="1:10" x14ac:dyDescent="0.15">
      <c r="A25" s="33">
        <v>42165</v>
      </c>
      <c r="B25" s="34">
        <v>171</v>
      </c>
      <c r="C25" s="35" t="s">
        <v>1297</v>
      </c>
      <c r="D25" s="35" t="s">
        <v>1298</v>
      </c>
      <c r="E25" s="35" t="s">
        <v>867</v>
      </c>
      <c r="G25" s="35" t="s">
        <v>1064</v>
      </c>
      <c r="H25" s="36"/>
      <c r="I25" s="36">
        <f>140+8.4</f>
        <v>148.4</v>
      </c>
      <c r="J25" s="36">
        <v>188834.85</v>
      </c>
    </row>
    <row r="26" spans="1:10" x14ac:dyDescent="0.15">
      <c r="A26" s="33"/>
      <c r="B26" s="34"/>
      <c r="C26" s="35"/>
      <c r="D26" s="35"/>
      <c r="E26" s="35" t="s">
        <v>301</v>
      </c>
      <c r="F26" s="35"/>
      <c r="G26" s="35" t="s">
        <v>259</v>
      </c>
      <c r="H26" s="36"/>
      <c r="I26" s="36">
        <f>70+4.2</f>
        <v>74.2</v>
      </c>
      <c r="J26" s="36"/>
    </row>
    <row r="27" spans="1:10" x14ac:dyDescent="0.15">
      <c r="A27" s="33">
        <v>42165</v>
      </c>
      <c r="B27" s="34">
        <v>171</v>
      </c>
      <c r="C27" s="35" t="s">
        <v>1299</v>
      </c>
      <c r="D27" s="35" t="s">
        <v>1300</v>
      </c>
      <c r="E27" s="35" t="s">
        <v>106</v>
      </c>
      <c r="F27" s="35" t="s">
        <v>20</v>
      </c>
      <c r="G27" s="35" t="s">
        <v>496</v>
      </c>
      <c r="H27" s="36"/>
      <c r="I27" s="36">
        <v>175.02</v>
      </c>
      <c r="J27" s="36">
        <v>188659.83</v>
      </c>
    </row>
    <row r="28" spans="1:10" x14ac:dyDescent="0.15">
      <c r="A28" s="33">
        <v>42165</v>
      </c>
      <c r="B28" s="34">
        <v>171</v>
      </c>
      <c r="C28" s="35" t="s">
        <v>1301</v>
      </c>
      <c r="D28" s="35" t="s">
        <v>1302</v>
      </c>
      <c r="E28" s="35" t="s">
        <v>147</v>
      </c>
      <c r="F28" s="35" t="s">
        <v>20</v>
      </c>
      <c r="G28" s="35" t="s">
        <v>486</v>
      </c>
      <c r="H28" s="36"/>
      <c r="I28" s="36">
        <v>1228.3</v>
      </c>
      <c r="J28" s="36">
        <v>187431.53</v>
      </c>
    </row>
    <row r="29" spans="1:10" x14ac:dyDescent="0.15">
      <c r="A29" s="33">
        <v>42165</v>
      </c>
      <c r="B29" s="34">
        <v>171</v>
      </c>
      <c r="C29" s="35" t="s">
        <v>1303</v>
      </c>
      <c r="D29" s="35" t="s">
        <v>1304</v>
      </c>
      <c r="E29" s="35" t="s">
        <v>1433</v>
      </c>
      <c r="F29" s="35"/>
      <c r="G29" s="35" t="s">
        <v>263</v>
      </c>
      <c r="H29" s="36"/>
      <c r="I29" s="36">
        <f>8370+502.2</f>
        <v>8872.2000000000007</v>
      </c>
      <c r="J29" s="36">
        <v>173956.81</v>
      </c>
    </row>
    <row r="30" spans="1:10" x14ac:dyDescent="0.15">
      <c r="A30" s="33"/>
      <c r="B30" s="34"/>
      <c r="C30" s="35"/>
      <c r="D30" s="35"/>
      <c r="E30" s="35" t="s">
        <v>1434</v>
      </c>
      <c r="F30" s="35"/>
      <c r="G30" s="35" t="s">
        <v>259</v>
      </c>
      <c r="H30" s="36"/>
      <c r="I30" s="36">
        <f>692+41.52</f>
        <v>733.52</v>
      </c>
      <c r="J30" s="36"/>
    </row>
    <row r="31" spans="1:10" x14ac:dyDescent="0.15">
      <c r="A31" s="33"/>
      <c r="B31" s="34"/>
      <c r="C31" s="35"/>
      <c r="D31" s="35"/>
      <c r="E31" s="35" t="s">
        <v>1436</v>
      </c>
      <c r="F31" s="35"/>
      <c r="G31" s="35" t="s">
        <v>263</v>
      </c>
      <c r="H31" s="36"/>
      <c r="I31" s="36">
        <f>470+28.2</f>
        <v>498.2</v>
      </c>
      <c r="J31" s="36"/>
    </row>
    <row r="32" spans="1:10" x14ac:dyDescent="0.15">
      <c r="A32" s="33"/>
      <c r="B32" s="34"/>
      <c r="C32" s="35"/>
      <c r="D32" s="35"/>
      <c r="E32" s="35" t="s">
        <v>1435</v>
      </c>
      <c r="F32" s="35"/>
      <c r="G32" s="50" t="s">
        <v>1440</v>
      </c>
      <c r="H32" s="36"/>
      <c r="I32" s="36">
        <f>2500+680+190.8</f>
        <v>3370.8</v>
      </c>
      <c r="J32" s="36"/>
    </row>
    <row r="33" spans="1:10" x14ac:dyDescent="0.15">
      <c r="A33" s="33">
        <v>42165</v>
      </c>
      <c r="B33" s="34">
        <v>171</v>
      </c>
      <c r="C33" s="35" t="s">
        <v>1305</v>
      </c>
      <c r="D33" s="35" t="s">
        <v>1306</v>
      </c>
      <c r="E33" s="35" t="s">
        <v>301</v>
      </c>
      <c r="F33" s="35" t="s">
        <v>20</v>
      </c>
      <c r="G33" s="35" t="s">
        <v>259</v>
      </c>
      <c r="H33" s="36"/>
      <c r="I33" s="36">
        <v>530</v>
      </c>
      <c r="J33" s="36">
        <v>173426.81</v>
      </c>
    </row>
    <row r="34" spans="1:10" x14ac:dyDescent="0.15">
      <c r="A34" s="33">
        <v>42165</v>
      </c>
      <c r="B34" s="34">
        <v>172</v>
      </c>
      <c r="C34" s="35" t="s">
        <v>1307</v>
      </c>
      <c r="D34" s="35" t="s">
        <v>1308</v>
      </c>
      <c r="E34" s="35" t="s">
        <v>1309</v>
      </c>
      <c r="F34" s="35" t="s">
        <v>20</v>
      </c>
      <c r="G34" s="35" t="s">
        <v>486</v>
      </c>
      <c r="H34" s="36">
        <v>3000</v>
      </c>
      <c r="I34" s="36">
        <v>-3000</v>
      </c>
      <c r="J34" s="36">
        <v>176426.81</v>
      </c>
    </row>
    <row r="35" spans="1:10" x14ac:dyDescent="0.15">
      <c r="A35" s="33">
        <v>42166</v>
      </c>
      <c r="B35" s="34">
        <v>171</v>
      </c>
      <c r="C35" s="35" t="s">
        <v>1310</v>
      </c>
      <c r="D35" s="35" t="s">
        <v>1311</v>
      </c>
      <c r="E35" s="35" t="s">
        <v>210</v>
      </c>
      <c r="F35" s="35" t="s">
        <v>20</v>
      </c>
      <c r="G35" s="35" t="s">
        <v>274</v>
      </c>
      <c r="H35" s="36"/>
      <c r="I35" s="36">
        <v>152.80000000000001</v>
      </c>
      <c r="J35" s="36">
        <v>176274.01</v>
      </c>
    </row>
    <row r="36" spans="1:10" x14ac:dyDescent="0.15">
      <c r="A36" s="33">
        <v>42166</v>
      </c>
      <c r="B36" s="34">
        <v>171</v>
      </c>
      <c r="C36" s="35" t="s">
        <v>1312</v>
      </c>
      <c r="D36" s="35" t="s">
        <v>1313</v>
      </c>
      <c r="E36" s="35" t="s">
        <v>301</v>
      </c>
      <c r="F36" s="35" t="s">
        <v>20</v>
      </c>
      <c r="G36" s="35" t="s">
        <v>259</v>
      </c>
      <c r="H36" s="36"/>
      <c r="I36" s="36">
        <v>11500</v>
      </c>
      <c r="J36" s="36">
        <v>164774.01</v>
      </c>
    </row>
    <row r="37" spans="1:10" x14ac:dyDescent="0.15">
      <c r="A37" s="33">
        <v>42166</v>
      </c>
      <c r="B37" s="34">
        <v>171</v>
      </c>
      <c r="C37" s="35" t="s">
        <v>1314</v>
      </c>
      <c r="D37" s="35" t="s">
        <v>1315</v>
      </c>
      <c r="E37" s="35" t="s">
        <v>1316</v>
      </c>
      <c r="F37" s="35" t="s">
        <v>20</v>
      </c>
      <c r="G37" s="35" t="s">
        <v>1441</v>
      </c>
      <c r="H37" s="36"/>
      <c r="I37" s="36">
        <v>1250</v>
      </c>
      <c r="J37" s="36">
        <v>163524.01</v>
      </c>
    </row>
    <row r="38" spans="1:10" x14ac:dyDescent="0.15">
      <c r="A38" s="33">
        <v>42166</v>
      </c>
      <c r="B38" s="34">
        <v>171</v>
      </c>
      <c r="C38" s="35" t="s">
        <v>1317</v>
      </c>
      <c r="D38" s="35" t="s">
        <v>1318</v>
      </c>
      <c r="E38" s="35" t="s">
        <v>81</v>
      </c>
      <c r="F38" s="35" t="s">
        <v>20</v>
      </c>
      <c r="G38" s="35" t="s">
        <v>1251</v>
      </c>
      <c r="H38" s="36"/>
      <c r="I38" s="36">
        <v>190.8</v>
      </c>
      <c r="J38" s="36">
        <v>163333.21</v>
      </c>
    </row>
    <row r="39" spans="1:10" x14ac:dyDescent="0.15">
      <c r="A39" s="33">
        <v>42166</v>
      </c>
      <c r="B39" s="34">
        <v>171</v>
      </c>
      <c r="C39" s="35" t="s">
        <v>1319</v>
      </c>
      <c r="D39" s="35" t="s">
        <v>1320</v>
      </c>
      <c r="E39" s="35" t="s">
        <v>355</v>
      </c>
      <c r="F39" s="35" t="s">
        <v>20</v>
      </c>
      <c r="G39" s="35" t="s">
        <v>738</v>
      </c>
      <c r="H39" s="36"/>
      <c r="I39" s="36">
        <v>753.6</v>
      </c>
      <c r="J39" s="36">
        <v>162579.60999999999</v>
      </c>
    </row>
    <row r="40" spans="1:10" x14ac:dyDescent="0.15">
      <c r="A40" s="33">
        <v>42166</v>
      </c>
      <c r="B40" s="34">
        <v>171</v>
      </c>
      <c r="C40" s="35" t="s">
        <v>1321</v>
      </c>
      <c r="D40" s="35" t="s">
        <v>1322</v>
      </c>
      <c r="E40" s="35" t="s">
        <v>358</v>
      </c>
      <c r="F40" s="35" t="s">
        <v>20</v>
      </c>
      <c r="G40" s="35" t="s">
        <v>738</v>
      </c>
      <c r="H40" s="36"/>
      <c r="I40" s="36">
        <v>1484.4</v>
      </c>
      <c r="J40" s="36">
        <v>161095.21</v>
      </c>
    </row>
    <row r="41" spans="1:10" x14ac:dyDescent="0.15">
      <c r="A41" s="33">
        <v>42166</v>
      </c>
      <c r="B41" s="34">
        <v>171</v>
      </c>
      <c r="C41" s="35" t="s">
        <v>1323</v>
      </c>
      <c r="D41" s="35" t="s">
        <v>1324</v>
      </c>
      <c r="E41" s="35" t="s">
        <v>358</v>
      </c>
      <c r="F41" s="35" t="s">
        <v>20</v>
      </c>
      <c r="G41" s="35" t="s">
        <v>738</v>
      </c>
      <c r="H41" s="36"/>
      <c r="I41" s="36">
        <v>24</v>
      </c>
      <c r="J41" s="36">
        <v>161071.21</v>
      </c>
    </row>
    <row r="42" spans="1:10" x14ac:dyDescent="0.15">
      <c r="A42" s="33">
        <v>42166</v>
      </c>
      <c r="B42" s="34">
        <v>171</v>
      </c>
      <c r="C42" s="35" t="s">
        <v>1325</v>
      </c>
      <c r="D42" s="35" t="s">
        <v>1326</v>
      </c>
      <c r="E42" s="35" t="s">
        <v>358</v>
      </c>
      <c r="F42" s="35" t="s">
        <v>20</v>
      </c>
      <c r="G42" s="35" t="s">
        <v>738</v>
      </c>
      <c r="H42" s="36"/>
      <c r="I42" s="36">
        <v>17.75</v>
      </c>
      <c r="J42" s="36">
        <v>161053.46</v>
      </c>
    </row>
    <row r="43" spans="1:10" x14ac:dyDescent="0.15">
      <c r="A43" s="33">
        <v>42166</v>
      </c>
      <c r="B43" s="34">
        <v>171</v>
      </c>
      <c r="C43" s="35" t="s">
        <v>1327</v>
      </c>
      <c r="D43" s="35" t="s">
        <v>1328</v>
      </c>
      <c r="E43" s="35" t="s">
        <v>147</v>
      </c>
      <c r="F43" s="35" t="s">
        <v>20</v>
      </c>
      <c r="G43" s="35" t="s">
        <v>486</v>
      </c>
      <c r="H43" s="36"/>
      <c r="I43" s="36">
        <v>4422.95</v>
      </c>
      <c r="J43" s="36">
        <v>156630.51</v>
      </c>
    </row>
    <row r="44" spans="1:10" x14ac:dyDescent="0.15">
      <c r="A44" s="33">
        <v>42171</v>
      </c>
      <c r="B44" s="34">
        <v>171</v>
      </c>
      <c r="C44" s="35" t="s">
        <v>1329</v>
      </c>
      <c r="D44" s="35" t="s">
        <v>218</v>
      </c>
      <c r="E44" s="35" t="s">
        <v>670</v>
      </c>
      <c r="F44" s="35" t="s">
        <v>20</v>
      </c>
      <c r="G44" s="35" t="s">
        <v>259</v>
      </c>
      <c r="H44" s="36"/>
      <c r="I44" s="36">
        <v>2399.12</v>
      </c>
      <c r="J44" s="36">
        <v>154231.39000000001</v>
      </c>
    </row>
    <row r="45" spans="1:10" x14ac:dyDescent="0.15">
      <c r="A45" s="33">
        <v>42171</v>
      </c>
      <c r="B45" s="34">
        <v>171</v>
      </c>
      <c r="C45" s="35" t="s">
        <v>1330</v>
      </c>
      <c r="D45" s="35" t="s">
        <v>218</v>
      </c>
      <c r="E45" s="35" t="s">
        <v>670</v>
      </c>
      <c r="F45" s="35" t="s">
        <v>20</v>
      </c>
      <c r="G45" s="35" t="s">
        <v>259</v>
      </c>
      <c r="H45" s="36"/>
      <c r="I45" s="36">
        <v>4380.72</v>
      </c>
      <c r="J45" s="36">
        <v>149850.67000000001</v>
      </c>
    </row>
    <row r="46" spans="1:10" x14ac:dyDescent="0.15">
      <c r="A46" s="33">
        <v>42171</v>
      </c>
      <c r="B46" s="34">
        <v>171</v>
      </c>
      <c r="C46" s="35" t="s">
        <v>1331</v>
      </c>
      <c r="D46" s="35" t="s">
        <v>1332</v>
      </c>
      <c r="E46" s="35" t="s">
        <v>1333</v>
      </c>
      <c r="G46" s="35" t="s">
        <v>259</v>
      </c>
      <c r="H46" s="36"/>
      <c r="I46" s="36">
        <f>1575+94.5</f>
        <v>1669.5</v>
      </c>
      <c r="J46" s="36">
        <v>147453.17000000001</v>
      </c>
    </row>
    <row r="47" spans="1:10" x14ac:dyDescent="0.15">
      <c r="A47" s="33"/>
      <c r="B47" s="34"/>
      <c r="C47" s="35"/>
      <c r="D47" s="35"/>
      <c r="E47" s="35" t="s">
        <v>808</v>
      </c>
      <c r="F47" s="35"/>
      <c r="G47" s="35" t="s">
        <v>1442</v>
      </c>
      <c r="H47" s="36"/>
      <c r="I47" s="36">
        <f>686.79+41.21</f>
        <v>728</v>
      </c>
      <c r="J47" s="36"/>
    </row>
    <row r="48" spans="1:10" x14ac:dyDescent="0.15">
      <c r="A48" s="33">
        <v>42171</v>
      </c>
      <c r="B48" s="34">
        <v>171</v>
      </c>
      <c r="C48" s="35" t="s">
        <v>1334</v>
      </c>
      <c r="D48" s="35" t="s">
        <v>218</v>
      </c>
      <c r="E48" s="35" t="s">
        <v>1335</v>
      </c>
      <c r="F48" s="35" t="s">
        <v>20</v>
      </c>
      <c r="G48" s="35" t="s">
        <v>486</v>
      </c>
      <c r="H48" s="36"/>
      <c r="I48" s="36">
        <v>48852.959999999999</v>
      </c>
      <c r="J48" s="36">
        <v>98600.21</v>
      </c>
    </row>
    <row r="49" spans="1:10" x14ac:dyDescent="0.15">
      <c r="A49" s="33">
        <v>42172</v>
      </c>
      <c r="B49" s="34">
        <v>176</v>
      </c>
      <c r="C49" s="35" t="s">
        <v>1336</v>
      </c>
      <c r="D49" s="35" t="s">
        <v>20</v>
      </c>
      <c r="E49" s="35" t="s">
        <v>1337</v>
      </c>
      <c r="F49" s="35" t="s">
        <v>20</v>
      </c>
      <c r="G49" s="35" t="s">
        <v>1443</v>
      </c>
      <c r="H49" s="36">
        <v>4000</v>
      </c>
      <c r="I49" s="36"/>
      <c r="J49" s="36">
        <v>102600.21</v>
      </c>
    </row>
    <row r="50" spans="1:10" x14ac:dyDescent="0.15">
      <c r="A50" s="33">
        <v>42173</v>
      </c>
      <c r="B50" s="34">
        <v>171</v>
      </c>
      <c r="C50" s="35" t="s">
        <v>1338</v>
      </c>
      <c r="D50" s="35" t="s">
        <v>1339</v>
      </c>
      <c r="E50" s="35" t="s">
        <v>385</v>
      </c>
      <c r="F50" s="35" t="s">
        <v>20</v>
      </c>
      <c r="G50" s="35" t="s">
        <v>259</v>
      </c>
      <c r="H50" s="36"/>
      <c r="I50" s="36">
        <v>92911.42</v>
      </c>
      <c r="J50" s="36">
        <v>9688.7900000000009</v>
      </c>
    </row>
    <row r="51" spans="1:10" x14ac:dyDescent="0.15">
      <c r="A51" s="33">
        <v>42177</v>
      </c>
      <c r="B51" s="34">
        <v>171</v>
      </c>
      <c r="C51" s="35" t="s">
        <v>1340</v>
      </c>
      <c r="D51" s="35" t="s">
        <v>1341</v>
      </c>
      <c r="E51" s="35" t="s">
        <v>942</v>
      </c>
      <c r="F51" s="35" t="s">
        <v>20</v>
      </c>
      <c r="G51" s="35" t="s">
        <v>1438</v>
      </c>
      <c r="H51" s="36"/>
      <c r="I51" s="36">
        <v>5000</v>
      </c>
      <c r="J51" s="36">
        <v>4688.79</v>
      </c>
    </row>
    <row r="52" spans="1:10" x14ac:dyDescent="0.15">
      <c r="A52" s="33">
        <v>42177</v>
      </c>
      <c r="B52" s="34">
        <v>171</v>
      </c>
      <c r="C52" s="35" t="s">
        <v>1342</v>
      </c>
      <c r="D52" s="35" t="s">
        <v>1343</v>
      </c>
      <c r="E52" s="35" t="s">
        <v>1333</v>
      </c>
      <c r="F52" s="35" t="s">
        <v>20</v>
      </c>
      <c r="G52" s="35" t="s">
        <v>259</v>
      </c>
      <c r="H52" s="36"/>
      <c r="I52" s="36">
        <v>2500</v>
      </c>
      <c r="J52" s="36">
        <v>2188.79</v>
      </c>
    </row>
    <row r="53" spans="1:10" x14ac:dyDescent="0.15">
      <c r="A53" s="33">
        <v>42177</v>
      </c>
      <c r="B53" s="34">
        <v>171</v>
      </c>
      <c r="C53" s="35" t="s">
        <v>1344</v>
      </c>
      <c r="D53" s="35" t="s">
        <v>1345</v>
      </c>
      <c r="E53" s="35" t="s">
        <v>1113</v>
      </c>
      <c r="F53" s="35" t="s">
        <v>20</v>
      </c>
      <c r="G53" s="35" t="s">
        <v>259</v>
      </c>
      <c r="H53" s="36"/>
      <c r="I53" s="36">
        <v>7810</v>
      </c>
      <c r="J53" s="36">
        <v>-5621.21</v>
      </c>
    </row>
    <row r="54" spans="1:10" x14ac:dyDescent="0.15">
      <c r="A54" s="33">
        <v>42177</v>
      </c>
      <c r="B54" s="34">
        <v>171</v>
      </c>
      <c r="C54" s="35" t="s">
        <v>1346</v>
      </c>
      <c r="D54" s="35" t="s">
        <v>1347</v>
      </c>
      <c r="E54" s="35" t="s">
        <v>1113</v>
      </c>
      <c r="F54" s="35" t="s">
        <v>20</v>
      </c>
      <c r="G54" s="35" t="s">
        <v>259</v>
      </c>
      <c r="H54" s="36"/>
      <c r="I54" s="36">
        <v>2670</v>
      </c>
      <c r="J54" s="36">
        <v>-8291.2099999999991</v>
      </c>
    </row>
    <row r="55" spans="1:10" x14ac:dyDescent="0.15">
      <c r="A55" s="33">
        <v>42177</v>
      </c>
      <c r="B55" s="34">
        <v>171</v>
      </c>
      <c r="C55" s="35" t="s">
        <v>1348</v>
      </c>
      <c r="D55" s="35" t="s">
        <v>1349</v>
      </c>
      <c r="E55" s="35" t="s">
        <v>670</v>
      </c>
      <c r="F55" s="35" t="s">
        <v>20</v>
      </c>
      <c r="G55" s="35" t="s">
        <v>259</v>
      </c>
      <c r="H55" s="36"/>
      <c r="I55" s="36">
        <v>5179.3599999999997</v>
      </c>
      <c r="J55" s="36">
        <v>-13470.57</v>
      </c>
    </row>
    <row r="56" spans="1:10" x14ac:dyDescent="0.15">
      <c r="A56" s="33">
        <v>42178</v>
      </c>
      <c r="B56" s="34">
        <v>172</v>
      </c>
      <c r="C56" s="35" t="s">
        <v>1350</v>
      </c>
      <c r="D56" s="35" t="s">
        <v>117</v>
      </c>
      <c r="E56" s="35" t="s">
        <v>1351</v>
      </c>
      <c r="F56" s="35" t="s">
        <v>20</v>
      </c>
      <c r="G56" s="35" t="s">
        <v>259</v>
      </c>
      <c r="H56" s="36">
        <v>1000</v>
      </c>
      <c r="I56" s="36">
        <v>-1000</v>
      </c>
      <c r="J56" s="36">
        <v>-12470.57</v>
      </c>
    </row>
    <row r="57" spans="1:10" x14ac:dyDescent="0.15">
      <c r="A57" s="33">
        <v>42178</v>
      </c>
      <c r="B57" s="34">
        <v>176</v>
      </c>
      <c r="C57" s="35" t="s">
        <v>1352</v>
      </c>
      <c r="D57" s="35" t="s">
        <v>20</v>
      </c>
      <c r="E57" s="35" t="s">
        <v>1353</v>
      </c>
      <c r="F57" s="35" t="s">
        <v>20</v>
      </c>
      <c r="G57" s="35" t="s">
        <v>1065</v>
      </c>
      <c r="H57" s="36">
        <v>200000</v>
      </c>
      <c r="I57" s="36"/>
      <c r="J57" s="36">
        <v>187529.43</v>
      </c>
    </row>
    <row r="58" spans="1:10" x14ac:dyDescent="0.15">
      <c r="A58" s="33">
        <v>42184</v>
      </c>
      <c r="B58" s="34">
        <v>171</v>
      </c>
      <c r="C58" s="35" t="s">
        <v>1354</v>
      </c>
      <c r="D58" s="35" t="s">
        <v>1355</v>
      </c>
      <c r="E58" s="35" t="s">
        <v>670</v>
      </c>
      <c r="F58" s="35" t="s">
        <v>20</v>
      </c>
      <c r="G58" s="35" t="s">
        <v>259</v>
      </c>
      <c r="H58" s="36"/>
      <c r="I58" s="36">
        <v>6556.1</v>
      </c>
      <c r="J58" s="36">
        <v>180973.33</v>
      </c>
    </row>
    <row r="59" spans="1:10" x14ac:dyDescent="0.15">
      <c r="A59" s="33">
        <v>42184</v>
      </c>
      <c r="B59" s="34">
        <v>171</v>
      </c>
      <c r="C59" s="35" t="s">
        <v>1356</v>
      </c>
      <c r="D59" s="35" t="s">
        <v>1357</v>
      </c>
      <c r="E59" s="35" t="s">
        <v>576</v>
      </c>
      <c r="F59" s="35" t="s">
        <v>20</v>
      </c>
      <c r="G59" s="35"/>
      <c r="H59" s="36"/>
      <c r="I59" s="18">
        <v>25629.21</v>
      </c>
      <c r="J59" s="36">
        <v>155344.12</v>
      </c>
    </row>
    <row r="60" spans="1:10" x14ac:dyDescent="0.15">
      <c r="A60" s="33">
        <v>42185</v>
      </c>
      <c r="B60" s="34">
        <v>171</v>
      </c>
      <c r="C60" s="35" t="s">
        <v>1358</v>
      </c>
      <c r="D60" s="35" t="s">
        <v>1359</v>
      </c>
      <c r="E60" s="35" t="s">
        <v>198</v>
      </c>
      <c r="F60" s="35" t="s">
        <v>20</v>
      </c>
      <c r="G60" s="35" t="s">
        <v>259</v>
      </c>
      <c r="H60" s="36"/>
      <c r="I60" s="36">
        <v>292.60000000000002</v>
      </c>
      <c r="J60" s="36">
        <v>155051.51999999999</v>
      </c>
    </row>
    <row r="61" spans="1:10" x14ac:dyDescent="0.15">
      <c r="A61" s="33">
        <v>42185</v>
      </c>
      <c r="B61" s="34">
        <v>171</v>
      </c>
      <c r="C61" s="35" t="s">
        <v>1360</v>
      </c>
      <c r="D61" s="35" t="s">
        <v>1361</v>
      </c>
      <c r="E61" s="35" t="s">
        <v>401</v>
      </c>
      <c r="F61" s="35" t="s">
        <v>20</v>
      </c>
      <c r="G61" s="35" t="s">
        <v>729</v>
      </c>
      <c r="H61" s="36"/>
      <c r="I61" s="36">
        <v>6360</v>
      </c>
      <c r="J61" s="36">
        <v>148691.51999999999</v>
      </c>
    </row>
    <row r="62" spans="1:10" x14ac:dyDescent="0.15">
      <c r="A62" s="33">
        <v>42185</v>
      </c>
      <c r="B62" s="34">
        <v>171</v>
      </c>
      <c r="C62" s="35" t="s">
        <v>1362</v>
      </c>
      <c r="D62" s="35" t="s">
        <v>1363</v>
      </c>
      <c r="E62" s="35" t="s">
        <v>816</v>
      </c>
      <c r="F62" s="35" t="s">
        <v>20</v>
      </c>
      <c r="G62" s="35" t="s">
        <v>1440</v>
      </c>
      <c r="H62" s="36"/>
      <c r="I62" s="36">
        <v>2500</v>
      </c>
      <c r="J62" s="36">
        <v>146191.51999999999</v>
      </c>
    </row>
    <row r="63" spans="1:10" x14ac:dyDescent="0.15">
      <c r="A63" s="33">
        <v>42185</v>
      </c>
      <c r="B63" s="34">
        <v>171</v>
      </c>
      <c r="C63" s="35" t="s">
        <v>1364</v>
      </c>
      <c r="D63" s="35" t="s">
        <v>1365</v>
      </c>
      <c r="E63" s="35" t="s">
        <v>133</v>
      </c>
      <c r="F63" s="35" t="s">
        <v>20</v>
      </c>
      <c r="G63" s="35" t="s">
        <v>268</v>
      </c>
      <c r="H63" s="36"/>
      <c r="I63" s="12">
        <v>742</v>
      </c>
      <c r="J63" s="36">
        <v>145449.51999999999</v>
      </c>
    </row>
    <row r="64" spans="1:10" x14ac:dyDescent="0.15">
      <c r="A64" s="33">
        <v>42185</v>
      </c>
      <c r="B64" s="34">
        <v>171</v>
      </c>
      <c r="C64" s="35" t="s">
        <v>1366</v>
      </c>
      <c r="D64" s="35" t="s">
        <v>1367</v>
      </c>
      <c r="E64" s="35" t="s">
        <v>198</v>
      </c>
      <c r="G64" s="35" t="s">
        <v>259</v>
      </c>
      <c r="H64" s="36"/>
      <c r="I64" s="36">
        <f>910+54.6+1400+84</f>
        <v>2448.6</v>
      </c>
      <c r="J64" s="36">
        <v>142873.72</v>
      </c>
    </row>
    <row r="65" spans="1:10" x14ac:dyDescent="0.15">
      <c r="A65" s="33"/>
      <c r="B65" s="34"/>
      <c r="C65" s="35"/>
      <c r="D65" s="35"/>
      <c r="E65" s="35" t="s">
        <v>993</v>
      </c>
      <c r="F65" s="35"/>
      <c r="G65" s="35" t="s">
        <v>1439</v>
      </c>
      <c r="H65" s="36"/>
      <c r="I65" s="36">
        <f>120+7.2</f>
        <v>127.2</v>
      </c>
      <c r="J65" s="36"/>
    </row>
    <row r="66" spans="1:10" x14ac:dyDescent="0.15">
      <c r="A66" s="33">
        <v>42185</v>
      </c>
      <c r="B66" s="34">
        <v>171</v>
      </c>
      <c r="C66" s="35" t="s">
        <v>1368</v>
      </c>
      <c r="D66" s="35" t="s">
        <v>1369</v>
      </c>
      <c r="E66" s="35" t="s">
        <v>157</v>
      </c>
      <c r="G66" s="35" t="s">
        <v>1439</v>
      </c>
      <c r="H66" s="36"/>
      <c r="I66" s="36">
        <f>50+90+90+50+50</f>
        <v>330</v>
      </c>
      <c r="J66" s="36">
        <v>142293.72</v>
      </c>
    </row>
    <row r="67" spans="1:10" x14ac:dyDescent="0.15">
      <c r="A67" s="33"/>
      <c r="B67" s="34"/>
      <c r="C67" s="35"/>
      <c r="D67" s="35"/>
      <c r="E67" s="35" t="s">
        <v>198</v>
      </c>
      <c r="F67" s="35"/>
      <c r="G67" s="35" t="s">
        <v>259</v>
      </c>
      <c r="H67" s="36"/>
      <c r="I67" s="36">
        <v>250</v>
      </c>
      <c r="J67" s="36"/>
    </row>
    <row r="68" spans="1:10" x14ac:dyDescent="0.15">
      <c r="A68" s="33">
        <v>42185</v>
      </c>
      <c r="B68" s="34">
        <v>171</v>
      </c>
      <c r="C68" s="35" t="s">
        <v>1370</v>
      </c>
      <c r="D68" s="35" t="s">
        <v>1371</v>
      </c>
      <c r="E68" s="35" t="s">
        <v>385</v>
      </c>
      <c r="F68" s="35" t="s">
        <v>20</v>
      </c>
      <c r="G68" s="35" t="s">
        <v>259</v>
      </c>
      <c r="H68" s="36"/>
      <c r="I68" s="36">
        <v>200</v>
      </c>
      <c r="J68" s="36">
        <v>142093.72</v>
      </c>
    </row>
    <row r="69" spans="1:10" x14ac:dyDescent="0.15">
      <c r="A69" s="33">
        <v>42185</v>
      </c>
      <c r="B69" s="34">
        <v>171</v>
      </c>
      <c r="C69" s="35" t="s">
        <v>1372</v>
      </c>
      <c r="D69" s="35" t="s">
        <v>1373</v>
      </c>
      <c r="E69" s="35" t="s">
        <v>78</v>
      </c>
      <c r="G69" s="35" t="s">
        <v>259</v>
      </c>
      <c r="H69" s="36"/>
      <c r="I69" s="36">
        <v>1000</v>
      </c>
      <c r="J69" s="36">
        <v>140093.72</v>
      </c>
    </row>
    <row r="70" spans="1:10" x14ac:dyDescent="0.15">
      <c r="A70" s="33"/>
      <c r="B70" s="34"/>
      <c r="C70" s="35"/>
      <c r="D70" s="35"/>
      <c r="E70" s="35" t="s">
        <v>29</v>
      </c>
      <c r="F70" s="35"/>
      <c r="G70" s="35" t="s">
        <v>1439</v>
      </c>
      <c r="H70" s="36"/>
      <c r="I70" s="36">
        <v>1000</v>
      </c>
      <c r="J70" s="36"/>
    </row>
    <row r="71" spans="1:10" x14ac:dyDescent="0.15">
      <c r="A71" s="33">
        <v>42185</v>
      </c>
      <c r="B71" s="34">
        <v>171</v>
      </c>
      <c r="C71" s="35" t="s">
        <v>1374</v>
      </c>
      <c r="D71" s="35" t="s">
        <v>1375</v>
      </c>
      <c r="E71" s="35" t="s">
        <v>767</v>
      </c>
      <c r="F71" s="35" t="s">
        <v>20</v>
      </c>
      <c r="G71" s="35" t="s">
        <v>1444</v>
      </c>
      <c r="H71" s="36"/>
      <c r="I71" s="36">
        <v>287.25</v>
      </c>
      <c r="J71" s="36">
        <v>139806.47</v>
      </c>
    </row>
    <row r="72" spans="1:10" x14ac:dyDescent="0.15">
      <c r="A72" s="33">
        <v>42185</v>
      </c>
      <c r="B72" s="34">
        <v>171</v>
      </c>
      <c r="C72" s="35" t="s">
        <v>1376</v>
      </c>
      <c r="D72" s="35" t="s">
        <v>1377</v>
      </c>
      <c r="E72" s="35" t="s">
        <v>29</v>
      </c>
      <c r="F72" s="35" t="s">
        <v>20</v>
      </c>
      <c r="G72" s="35" t="s">
        <v>1439</v>
      </c>
      <c r="H72" s="36"/>
      <c r="I72" s="36">
        <v>1250</v>
      </c>
      <c r="J72" s="36">
        <v>138556.47</v>
      </c>
    </row>
    <row r="73" spans="1:10" x14ac:dyDescent="0.15">
      <c r="A73" s="33">
        <v>42185</v>
      </c>
      <c r="B73" s="34">
        <v>171</v>
      </c>
      <c r="C73" s="35" t="s">
        <v>1378</v>
      </c>
      <c r="D73" s="35" t="s">
        <v>1379</v>
      </c>
      <c r="E73" s="35" t="s">
        <v>1380</v>
      </c>
      <c r="F73" s="35" t="s">
        <v>20</v>
      </c>
      <c r="G73" s="35" t="s">
        <v>274</v>
      </c>
      <c r="H73" s="36"/>
      <c r="I73" s="36">
        <v>1574.8</v>
      </c>
      <c r="J73" s="36">
        <v>136981.67000000001</v>
      </c>
    </row>
    <row r="74" spans="1:10" x14ac:dyDescent="0.15">
      <c r="A74" s="33">
        <v>42185</v>
      </c>
      <c r="B74" s="34">
        <v>171</v>
      </c>
      <c r="C74" s="35" t="s">
        <v>1381</v>
      </c>
      <c r="D74" s="35" t="s">
        <v>1382</v>
      </c>
      <c r="E74" s="35" t="s">
        <v>320</v>
      </c>
      <c r="F74" s="35" t="s">
        <v>20</v>
      </c>
      <c r="G74" s="35" t="s">
        <v>274</v>
      </c>
      <c r="H74" s="36"/>
      <c r="I74" s="36">
        <v>908.02</v>
      </c>
      <c r="J74" s="36">
        <v>136073.65</v>
      </c>
    </row>
    <row r="75" spans="1:10" x14ac:dyDescent="0.15">
      <c r="A75" s="33">
        <v>42185</v>
      </c>
      <c r="B75" s="34">
        <v>171</v>
      </c>
      <c r="C75" s="35" t="s">
        <v>1383</v>
      </c>
      <c r="D75" s="35" t="s">
        <v>1384</v>
      </c>
      <c r="E75" s="35" t="s">
        <v>198</v>
      </c>
      <c r="F75" s="35" t="s">
        <v>20</v>
      </c>
      <c r="G75" s="35" t="s">
        <v>259</v>
      </c>
      <c r="H75" s="36"/>
      <c r="I75" s="36">
        <v>97</v>
      </c>
      <c r="J75" s="36">
        <v>135976.65</v>
      </c>
    </row>
    <row r="76" spans="1:10" x14ac:dyDescent="0.15">
      <c r="A76" s="33">
        <v>42185</v>
      </c>
      <c r="B76" s="34">
        <v>171</v>
      </c>
      <c r="C76" s="35" t="s">
        <v>1385</v>
      </c>
      <c r="D76" s="35" t="s">
        <v>1386</v>
      </c>
      <c r="E76" s="35" t="s">
        <v>404</v>
      </c>
      <c r="F76" s="35" t="s">
        <v>20</v>
      </c>
      <c r="G76" s="35" t="s">
        <v>263</v>
      </c>
      <c r="H76" s="36"/>
      <c r="I76" s="36">
        <v>143.1</v>
      </c>
      <c r="J76" s="36">
        <v>135833.54999999999</v>
      </c>
    </row>
    <row r="77" spans="1:10" x14ac:dyDescent="0.15">
      <c r="A77" s="33">
        <v>42185</v>
      </c>
      <c r="B77" s="34">
        <v>171</v>
      </c>
      <c r="C77" s="35" t="s">
        <v>1387</v>
      </c>
      <c r="D77" s="35" t="s">
        <v>1388</v>
      </c>
      <c r="E77" s="35" t="s">
        <v>178</v>
      </c>
      <c r="F77" s="35" t="s">
        <v>20</v>
      </c>
      <c r="G77" s="35" t="s">
        <v>1439</v>
      </c>
      <c r="H77" s="36"/>
      <c r="I77" s="36">
        <v>420</v>
      </c>
      <c r="J77" s="36">
        <v>135413.54999999999</v>
      </c>
    </row>
    <row r="78" spans="1:10" x14ac:dyDescent="0.15">
      <c r="A78" s="33">
        <v>42185</v>
      </c>
      <c r="B78" s="34">
        <v>171</v>
      </c>
      <c r="C78" s="35" t="s">
        <v>1389</v>
      </c>
      <c r="D78" s="35" t="s">
        <v>1390</v>
      </c>
      <c r="E78" s="35" t="s">
        <v>368</v>
      </c>
      <c r="F78" s="35" t="s">
        <v>20</v>
      </c>
      <c r="G78" s="35" t="s">
        <v>263</v>
      </c>
      <c r="H78" s="36"/>
      <c r="I78" s="36">
        <v>447.6</v>
      </c>
      <c r="J78" s="36">
        <v>134965.95000000001</v>
      </c>
    </row>
    <row r="79" spans="1:10" x14ac:dyDescent="0.15">
      <c r="A79" s="33">
        <v>42185</v>
      </c>
      <c r="B79" s="34">
        <v>171</v>
      </c>
      <c r="C79" s="35" t="s">
        <v>1391</v>
      </c>
      <c r="D79" s="35" t="s">
        <v>1392</v>
      </c>
      <c r="E79" s="35" t="s">
        <v>705</v>
      </c>
      <c r="F79" s="35" t="s">
        <v>20</v>
      </c>
      <c r="G79" s="35" t="s">
        <v>1445</v>
      </c>
      <c r="H79" s="36"/>
      <c r="I79" s="36">
        <v>2289.6</v>
      </c>
      <c r="J79" s="36">
        <v>132676.35</v>
      </c>
    </row>
    <row r="80" spans="1:10" x14ac:dyDescent="0.15">
      <c r="A80" s="33">
        <v>42185</v>
      </c>
      <c r="B80" s="34">
        <v>171</v>
      </c>
      <c r="C80" s="35" t="s">
        <v>1393</v>
      </c>
      <c r="D80" s="35" t="s">
        <v>1394</v>
      </c>
      <c r="E80" s="35" t="s">
        <v>106</v>
      </c>
      <c r="F80" s="35" t="s">
        <v>20</v>
      </c>
      <c r="G80" s="35" t="s">
        <v>496</v>
      </c>
      <c r="H80" s="36"/>
      <c r="I80" s="36">
        <v>136.74</v>
      </c>
      <c r="J80" s="36">
        <v>132539.60999999999</v>
      </c>
    </row>
    <row r="81" spans="1:10" x14ac:dyDescent="0.15">
      <c r="A81" s="33">
        <v>42185</v>
      </c>
      <c r="B81" s="34">
        <v>171</v>
      </c>
      <c r="C81" s="35" t="s">
        <v>1395</v>
      </c>
      <c r="D81" s="35" t="s">
        <v>1396</v>
      </c>
      <c r="E81" s="35" t="s">
        <v>388</v>
      </c>
      <c r="F81" s="35" t="s">
        <v>20</v>
      </c>
      <c r="G81" s="35" t="s">
        <v>500</v>
      </c>
      <c r="H81" s="36"/>
      <c r="I81" s="36">
        <v>305</v>
      </c>
      <c r="J81" s="36">
        <v>132234.60999999999</v>
      </c>
    </row>
    <row r="82" spans="1:10" x14ac:dyDescent="0.15">
      <c r="A82" s="33">
        <v>42185</v>
      </c>
      <c r="B82" s="34">
        <v>171</v>
      </c>
      <c r="C82" s="35" t="s">
        <v>1397</v>
      </c>
      <c r="D82" s="35" t="s">
        <v>1398</v>
      </c>
      <c r="E82" s="35" t="s">
        <v>1399</v>
      </c>
      <c r="F82" s="35" t="s">
        <v>20</v>
      </c>
      <c r="G82" s="35" t="s">
        <v>1440</v>
      </c>
      <c r="H82" s="36"/>
      <c r="I82" s="36">
        <v>487.6</v>
      </c>
      <c r="J82" s="36">
        <v>131747.01</v>
      </c>
    </row>
    <row r="83" spans="1:10" x14ac:dyDescent="0.15">
      <c r="A83" s="33">
        <v>42185</v>
      </c>
      <c r="B83" s="34">
        <v>171</v>
      </c>
      <c r="C83" s="35" t="s">
        <v>1400</v>
      </c>
      <c r="D83" s="35" t="s">
        <v>1401</v>
      </c>
      <c r="E83" s="35" t="s">
        <v>210</v>
      </c>
      <c r="F83" s="35" t="s">
        <v>20</v>
      </c>
      <c r="G83" s="35" t="s">
        <v>274</v>
      </c>
      <c r="H83" s="36"/>
      <c r="I83" s="36">
        <v>134.58000000000001</v>
      </c>
      <c r="J83" s="36">
        <v>131612.43</v>
      </c>
    </row>
    <row r="84" spans="1:10" x14ac:dyDescent="0.15">
      <c r="A84" s="33">
        <v>42185</v>
      </c>
      <c r="B84" s="34">
        <v>171</v>
      </c>
      <c r="C84" s="35" t="s">
        <v>1402</v>
      </c>
      <c r="D84" s="35" t="s">
        <v>1403</v>
      </c>
      <c r="E84" s="35" t="s">
        <v>81</v>
      </c>
      <c r="F84" s="35" t="s">
        <v>20</v>
      </c>
      <c r="G84" s="35" t="s">
        <v>1251</v>
      </c>
      <c r="H84" s="36"/>
      <c r="I84" s="36">
        <v>850</v>
      </c>
      <c r="J84" s="36">
        <v>130762.43</v>
      </c>
    </row>
    <row r="85" spans="1:10" x14ac:dyDescent="0.15">
      <c r="A85" s="33">
        <v>42185</v>
      </c>
      <c r="B85" s="34">
        <v>171</v>
      </c>
      <c r="C85" s="35" t="s">
        <v>1404</v>
      </c>
      <c r="D85" s="35" t="s">
        <v>1405</v>
      </c>
      <c r="E85" s="35" t="s">
        <v>1406</v>
      </c>
      <c r="F85" s="35" t="s">
        <v>20</v>
      </c>
      <c r="G85" s="35" t="s">
        <v>1446</v>
      </c>
      <c r="H85" s="36"/>
      <c r="I85" s="36">
        <v>970.78</v>
      </c>
      <c r="J85" s="36">
        <v>129791.65</v>
      </c>
    </row>
    <row r="86" spans="1:10" x14ac:dyDescent="0.15">
      <c r="A86" s="33">
        <v>42185</v>
      </c>
      <c r="B86" s="34">
        <v>171</v>
      </c>
      <c r="C86" s="35" t="s">
        <v>1407</v>
      </c>
      <c r="D86" s="35" t="s">
        <v>1408</v>
      </c>
      <c r="E86" s="35" t="s">
        <v>1409</v>
      </c>
      <c r="F86" s="35" t="s">
        <v>20</v>
      </c>
      <c r="G86" s="35" t="s">
        <v>1447</v>
      </c>
      <c r="H86" s="36"/>
      <c r="I86" s="36">
        <v>39856</v>
      </c>
      <c r="J86" s="36">
        <v>89935.65</v>
      </c>
    </row>
    <row r="87" spans="1:10" x14ac:dyDescent="0.15">
      <c r="A87" s="33">
        <v>42185</v>
      </c>
      <c r="B87" s="34">
        <v>171</v>
      </c>
      <c r="C87" s="35" t="s">
        <v>1410</v>
      </c>
      <c r="D87" s="35" t="s">
        <v>1411</v>
      </c>
      <c r="E87" s="35" t="s">
        <v>1412</v>
      </c>
      <c r="G87" s="35" t="s">
        <v>486</v>
      </c>
      <c r="H87" s="36"/>
      <c r="I87" s="36">
        <f>2241+2241+2200+1800+54+7.8</f>
        <v>8543.7999999999993</v>
      </c>
      <c r="J87" s="36">
        <v>76671.850000000006</v>
      </c>
    </row>
    <row r="88" spans="1:10" x14ac:dyDescent="0.15">
      <c r="A88" s="33"/>
      <c r="B88" s="34"/>
      <c r="C88" s="35"/>
      <c r="D88" s="35"/>
      <c r="E88" s="35" t="s">
        <v>670</v>
      </c>
      <c r="F88" s="35"/>
      <c r="G88" s="35" t="s">
        <v>259</v>
      </c>
      <c r="H88" s="36"/>
      <c r="I88" s="36">
        <f>2540+2180</f>
        <v>4720</v>
      </c>
      <c r="J88" s="36"/>
    </row>
    <row r="89" spans="1:10" x14ac:dyDescent="0.15">
      <c r="A89" s="33">
        <v>42185</v>
      </c>
      <c r="B89" s="34">
        <v>171</v>
      </c>
      <c r="C89" s="35" t="s">
        <v>1413</v>
      </c>
      <c r="D89" s="35" t="s">
        <v>1414</v>
      </c>
      <c r="E89" s="35" t="s">
        <v>1415</v>
      </c>
      <c r="G89" s="35" t="s">
        <v>1442</v>
      </c>
      <c r="H89" s="36"/>
      <c r="I89" s="36">
        <f>895+53.7+700+42</f>
        <v>1690.7</v>
      </c>
      <c r="J89" s="36">
        <v>62812.35</v>
      </c>
    </row>
    <row r="90" spans="1:10" x14ac:dyDescent="0.15">
      <c r="A90" s="33"/>
      <c r="B90" s="34"/>
      <c r="C90" s="35"/>
      <c r="D90" s="35"/>
      <c r="E90" s="35" t="s">
        <v>1416</v>
      </c>
      <c r="F90" s="35"/>
      <c r="G90" s="35" t="s">
        <v>263</v>
      </c>
      <c r="H90" s="36"/>
      <c r="I90" s="36">
        <f>9580+574.8+1900+114</f>
        <v>12168.8</v>
      </c>
      <c r="J90" s="36"/>
    </row>
    <row r="91" spans="1:10" x14ac:dyDescent="0.15">
      <c r="A91" s="33">
        <v>42185</v>
      </c>
      <c r="B91" s="34">
        <v>175</v>
      </c>
      <c r="C91" s="35" t="s">
        <v>1417</v>
      </c>
      <c r="D91" s="35" t="s">
        <v>22</v>
      </c>
      <c r="E91" s="35" t="s">
        <v>1418</v>
      </c>
      <c r="F91" s="35" t="s">
        <v>20</v>
      </c>
      <c r="G91" s="35" t="s">
        <v>508</v>
      </c>
      <c r="H91" s="36"/>
      <c r="I91" s="36">
        <v>73589.87</v>
      </c>
      <c r="J91" s="36">
        <v>-13931.17</v>
      </c>
    </row>
    <row r="92" spans="1:10" x14ac:dyDescent="0.15">
      <c r="A92" s="33"/>
      <c r="B92" s="34"/>
      <c r="C92" s="35"/>
      <c r="D92" s="35"/>
      <c r="E92" s="35" t="s">
        <v>279</v>
      </c>
      <c r="F92" s="35"/>
      <c r="G92" s="35" t="s">
        <v>279</v>
      </c>
      <c r="H92" s="36"/>
      <c r="I92" s="36">
        <v>1125</v>
      </c>
      <c r="J92" s="36"/>
    </row>
    <row r="93" spans="1:10" x14ac:dyDescent="0.15">
      <c r="A93" s="33"/>
      <c r="B93" s="34"/>
      <c r="C93" s="35"/>
      <c r="D93" s="35"/>
      <c r="E93" s="35" t="s">
        <v>1256</v>
      </c>
      <c r="F93" s="35"/>
      <c r="G93" s="35" t="s">
        <v>510</v>
      </c>
      <c r="H93" s="36"/>
      <c r="I93" s="36">
        <v>288</v>
      </c>
      <c r="J93" s="36"/>
    </row>
    <row r="94" spans="1:10" x14ac:dyDescent="0.15">
      <c r="A94" s="33"/>
      <c r="B94" s="34"/>
      <c r="C94" s="35"/>
      <c r="D94" s="35"/>
      <c r="E94" s="35" t="s">
        <v>280</v>
      </c>
      <c r="F94" s="35"/>
      <c r="G94" s="35" t="s">
        <v>1448</v>
      </c>
      <c r="H94" s="36"/>
      <c r="I94" s="36">
        <v>150</v>
      </c>
      <c r="J94" s="36"/>
    </row>
    <row r="95" spans="1:10" x14ac:dyDescent="0.15">
      <c r="A95" s="33"/>
      <c r="B95" s="34"/>
      <c r="C95" s="35"/>
      <c r="D95" s="35"/>
      <c r="E95" s="35" t="s">
        <v>19</v>
      </c>
      <c r="F95" s="35"/>
      <c r="G95" s="35" t="s">
        <v>253</v>
      </c>
      <c r="H95" s="36"/>
      <c r="I95" s="36">
        <v>666.31</v>
      </c>
      <c r="J95" s="36"/>
    </row>
    <row r="96" spans="1:10" x14ac:dyDescent="0.15">
      <c r="A96" s="33"/>
      <c r="B96" s="34"/>
      <c r="C96" s="35"/>
      <c r="D96" s="35"/>
      <c r="E96" s="35" t="s">
        <v>210</v>
      </c>
      <c r="F96" s="35"/>
      <c r="G96" s="35" t="s">
        <v>274</v>
      </c>
      <c r="H96" s="36"/>
      <c r="I96" s="36">
        <v>363.9</v>
      </c>
      <c r="J96" s="36"/>
    </row>
    <row r="97" spans="1:10" x14ac:dyDescent="0.15">
      <c r="A97" s="33"/>
      <c r="B97" s="34"/>
      <c r="C97" s="35"/>
      <c r="D97" s="35"/>
      <c r="E97" s="35" t="s">
        <v>388</v>
      </c>
      <c r="F97" s="35"/>
      <c r="G97" s="35" t="s">
        <v>500</v>
      </c>
      <c r="H97" s="36"/>
      <c r="I97" s="36">
        <v>85.3</v>
      </c>
      <c r="J97" s="36"/>
    </row>
    <row r="98" spans="1:10" x14ac:dyDescent="0.15">
      <c r="A98" s="33"/>
      <c r="B98" s="34"/>
      <c r="C98" s="35"/>
      <c r="D98" s="35"/>
      <c r="E98" s="35" t="s">
        <v>106</v>
      </c>
      <c r="F98" s="35"/>
      <c r="G98" s="35" t="s">
        <v>496</v>
      </c>
      <c r="H98" s="36"/>
      <c r="I98" s="36">
        <v>91.99</v>
      </c>
      <c r="J98" s="36"/>
    </row>
    <row r="99" spans="1:10" x14ac:dyDescent="0.15">
      <c r="A99" s="33"/>
      <c r="B99" s="34"/>
      <c r="C99" s="35"/>
      <c r="D99" s="35"/>
      <c r="E99" s="35" t="s">
        <v>767</v>
      </c>
      <c r="F99" s="35"/>
      <c r="G99" s="35" t="s">
        <v>1444</v>
      </c>
      <c r="H99" s="36"/>
      <c r="I99" s="36">
        <v>53</v>
      </c>
      <c r="J99" s="36"/>
    </row>
    <row r="100" spans="1:10" x14ac:dyDescent="0.15">
      <c r="A100" s="33"/>
      <c r="B100" s="34"/>
      <c r="C100" s="35"/>
      <c r="D100" s="35"/>
      <c r="E100" s="35" t="s">
        <v>743</v>
      </c>
      <c r="F100" s="35"/>
      <c r="G100" s="35" t="s">
        <v>259</v>
      </c>
      <c r="H100" s="36"/>
      <c r="I100" s="36">
        <v>295.65000000000003</v>
      </c>
      <c r="J100" s="36"/>
    </row>
    <row r="101" spans="1:10" x14ac:dyDescent="0.15">
      <c r="A101" s="33"/>
      <c r="B101" s="34"/>
      <c r="C101" s="35"/>
      <c r="D101" s="35"/>
      <c r="E101" s="35" t="s">
        <v>277</v>
      </c>
      <c r="F101" s="35"/>
      <c r="G101" s="35" t="s">
        <v>277</v>
      </c>
      <c r="H101" s="36"/>
      <c r="I101" s="36">
        <v>34.5</v>
      </c>
      <c r="J101" s="36"/>
    </row>
    <row r="102" spans="1:10" x14ac:dyDescent="0.15">
      <c r="A102" s="33">
        <v>42185</v>
      </c>
      <c r="B102" s="34">
        <v>175</v>
      </c>
      <c r="C102" s="35" t="s">
        <v>1419</v>
      </c>
      <c r="D102" s="35" t="s">
        <v>1420</v>
      </c>
      <c r="E102" s="35" t="s">
        <v>1421</v>
      </c>
      <c r="F102" s="35" t="s">
        <v>20</v>
      </c>
      <c r="G102" s="35" t="s">
        <v>751</v>
      </c>
      <c r="H102" s="36"/>
      <c r="I102" s="36">
        <v>19524</v>
      </c>
      <c r="J102" s="36">
        <v>-33455.17</v>
      </c>
    </row>
    <row r="103" spans="1:10" x14ac:dyDescent="0.15">
      <c r="A103" s="33">
        <v>42185</v>
      </c>
      <c r="B103" s="34">
        <v>175</v>
      </c>
      <c r="C103" s="35" t="s">
        <v>1422</v>
      </c>
      <c r="D103" s="35" t="s">
        <v>1423</v>
      </c>
      <c r="E103" s="35" t="s">
        <v>1424</v>
      </c>
      <c r="F103" s="35" t="s">
        <v>20</v>
      </c>
      <c r="G103" s="35" t="s">
        <v>1449</v>
      </c>
      <c r="H103" s="36"/>
      <c r="I103" s="36">
        <v>1196.5</v>
      </c>
      <c r="J103" s="36">
        <v>-34651.67</v>
      </c>
    </row>
    <row r="104" spans="1:10" x14ac:dyDescent="0.15">
      <c r="A104" s="25">
        <v>42185</v>
      </c>
      <c r="B104" s="26">
        <v>175</v>
      </c>
      <c r="C104" s="27" t="s">
        <v>1425</v>
      </c>
      <c r="D104" s="27" t="s">
        <v>1426</v>
      </c>
      <c r="E104" s="27" t="s">
        <v>1427</v>
      </c>
      <c r="F104" s="27" t="s">
        <v>20</v>
      </c>
      <c r="G104" s="27" t="s">
        <v>753</v>
      </c>
      <c r="H104" s="28"/>
      <c r="I104" s="28">
        <v>3532.05</v>
      </c>
      <c r="J104" s="28">
        <v>-38183.72</v>
      </c>
    </row>
    <row r="105" spans="1:10" x14ac:dyDescent="0.15">
      <c r="A105" s="25">
        <v>42185</v>
      </c>
      <c r="B105" s="26">
        <v>176</v>
      </c>
      <c r="C105" s="27" t="s">
        <v>1428</v>
      </c>
      <c r="D105" s="27" t="s">
        <v>20</v>
      </c>
      <c r="E105" s="27" t="s">
        <v>722</v>
      </c>
      <c r="F105" s="27" t="s">
        <v>1429</v>
      </c>
      <c r="G105" s="27" t="s">
        <v>277</v>
      </c>
      <c r="H105" s="28"/>
      <c r="I105" s="28">
        <v>9.1999999999999993</v>
      </c>
      <c r="J105" s="28">
        <v>-38192.92</v>
      </c>
    </row>
    <row r="106" spans="1:10" x14ac:dyDescent="0.15">
      <c r="A106" s="25">
        <v>42185</v>
      </c>
      <c r="B106" s="26">
        <v>176</v>
      </c>
      <c r="C106" s="27" t="s">
        <v>1430</v>
      </c>
      <c r="D106" s="27" t="s">
        <v>20</v>
      </c>
      <c r="E106" s="27" t="s">
        <v>1043</v>
      </c>
      <c r="F106" s="27" t="s">
        <v>1429</v>
      </c>
      <c r="G106" s="27" t="s">
        <v>277</v>
      </c>
      <c r="H106" s="28"/>
      <c r="I106" s="28">
        <v>2.69</v>
      </c>
      <c r="J106" s="28">
        <v>-38195.61</v>
      </c>
    </row>
    <row r="107" spans="1:10" x14ac:dyDescent="0.15">
      <c r="A107" s="25">
        <v>42185</v>
      </c>
      <c r="B107" s="26">
        <v>176</v>
      </c>
      <c r="C107" s="27" t="s">
        <v>1431</v>
      </c>
      <c r="D107" s="27" t="s">
        <v>20</v>
      </c>
      <c r="E107" s="27" t="s">
        <v>1432</v>
      </c>
      <c r="F107" s="27" t="s">
        <v>20</v>
      </c>
      <c r="G107" s="27" t="s">
        <v>1065</v>
      </c>
      <c r="H107" s="28">
        <v>200000</v>
      </c>
      <c r="I107" s="28"/>
      <c r="J107" s="28">
        <v>162346.74</v>
      </c>
    </row>
    <row r="108" spans="1:10" x14ac:dyDescent="0.15">
      <c r="A108" s="25"/>
      <c r="B108" s="26"/>
      <c r="C108" s="27"/>
      <c r="D108" s="27"/>
      <c r="E108" s="27"/>
      <c r="F108" s="27"/>
      <c r="G108" s="27" t="s">
        <v>1450</v>
      </c>
      <c r="H108" s="28">
        <v>542.35</v>
      </c>
      <c r="I108" s="28"/>
      <c r="J108" s="28"/>
    </row>
    <row r="109" spans="1:10" ht="12" thickBot="1" x14ac:dyDescent="0.2">
      <c r="A109" s="43"/>
      <c r="B109" s="44"/>
      <c r="C109" s="44"/>
      <c r="D109" s="44"/>
      <c r="E109" s="44"/>
      <c r="F109" s="44"/>
      <c r="G109" s="44"/>
      <c r="H109" s="45">
        <v>434171.56</v>
      </c>
      <c r="I109" s="45">
        <v>876805.97999999986</v>
      </c>
      <c r="J109" s="44"/>
    </row>
    <row r="111" spans="1:10" x14ac:dyDescent="0.15">
      <c r="I111" s="12">
        <f>SUBTOTAL(9,I6:I108)</f>
        <v>872805.98</v>
      </c>
    </row>
  </sheetData>
  <autoFilter ref="A4:J109"/>
  <mergeCells count="3">
    <mergeCell ref="A1:J1"/>
    <mergeCell ref="A2:J2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39"/>
  <sheetViews>
    <sheetView workbookViewId="0">
      <selection activeCell="E106" sqref="E10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6" width="39.375" bestFit="1" customWidth="1"/>
    <col min="7" max="7" width="20.5" bestFit="1" customWidth="1"/>
    <col min="8" max="8" width="11.375" bestFit="1" customWidth="1"/>
    <col min="9" max="9" width="12.625" style="12" bestFit="1" customWidth="1"/>
    <col min="10" max="10" width="11.375" bestFit="1" customWidth="1"/>
  </cols>
  <sheetData>
    <row r="1" spans="1:10" ht="15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12.75" x14ac:dyDescent="0.15">
      <c r="A2" s="78" t="s">
        <v>1451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12.75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12" thickBot="1" x14ac:dyDescent="0.2">
      <c r="A4" s="47" t="s">
        <v>3</v>
      </c>
      <c r="B4" s="47" t="s">
        <v>4</v>
      </c>
      <c r="C4" s="47" t="s">
        <v>5</v>
      </c>
      <c r="D4" s="47" t="s">
        <v>6</v>
      </c>
      <c r="E4" s="47" t="s">
        <v>7</v>
      </c>
      <c r="F4" s="47" t="s">
        <v>8</v>
      </c>
      <c r="G4" s="47"/>
      <c r="H4" s="47" t="s">
        <v>9</v>
      </c>
      <c r="I4" s="14" t="s">
        <v>10</v>
      </c>
      <c r="J4" s="47" t="s">
        <v>11</v>
      </c>
    </row>
    <row r="5" spans="1:10" ht="12" thickTop="1" x14ac:dyDescent="0.15">
      <c r="A5" s="48"/>
      <c r="B5" s="49"/>
      <c r="C5" s="50"/>
      <c r="D5" s="50"/>
      <c r="E5" s="50" t="s">
        <v>12</v>
      </c>
      <c r="F5" s="50"/>
      <c r="G5" s="50"/>
      <c r="H5" s="51"/>
      <c r="I5" s="51"/>
      <c r="J5" s="51">
        <v>162346.74</v>
      </c>
    </row>
    <row r="6" spans="1:10" x14ac:dyDescent="0.15">
      <c r="A6" s="48">
        <v>42186</v>
      </c>
      <c r="B6" s="49">
        <v>61</v>
      </c>
      <c r="C6" s="50" t="s">
        <v>1452</v>
      </c>
      <c r="D6" s="50" t="s">
        <v>1453</v>
      </c>
      <c r="E6" s="50" t="s">
        <v>15</v>
      </c>
      <c r="F6" s="50" t="s">
        <v>16</v>
      </c>
      <c r="G6" s="50" t="s">
        <v>252</v>
      </c>
      <c r="H6" s="51"/>
      <c r="I6" s="18">
        <v>10667.84</v>
      </c>
      <c r="J6" s="51">
        <v>151678.9</v>
      </c>
    </row>
    <row r="7" spans="1:10" x14ac:dyDescent="0.15">
      <c r="A7" s="48">
        <v>42188</v>
      </c>
      <c r="B7" s="49">
        <v>61</v>
      </c>
      <c r="C7" s="50" t="s">
        <v>1454</v>
      </c>
      <c r="D7" s="50" t="s">
        <v>1455</v>
      </c>
      <c r="E7" s="50" t="s">
        <v>29</v>
      </c>
      <c r="F7" s="50" t="s">
        <v>20</v>
      </c>
      <c r="G7" s="50" t="s">
        <v>259</v>
      </c>
      <c r="H7" s="51"/>
      <c r="I7" s="18">
        <v>5350</v>
      </c>
      <c r="J7" s="51">
        <v>146328.9</v>
      </c>
    </row>
    <row r="8" spans="1:10" x14ac:dyDescent="0.15">
      <c r="A8" s="48">
        <v>42188</v>
      </c>
      <c r="B8" s="49">
        <v>61</v>
      </c>
      <c r="C8" s="50" t="s">
        <v>1456</v>
      </c>
      <c r="D8" s="50" t="s">
        <v>1457</v>
      </c>
      <c r="E8" s="50" t="s">
        <v>1458</v>
      </c>
      <c r="F8" s="50" t="s">
        <v>20</v>
      </c>
      <c r="G8" s="50" t="s">
        <v>263</v>
      </c>
      <c r="H8" s="51"/>
      <c r="I8" s="18">
        <v>4000</v>
      </c>
      <c r="J8" s="51">
        <v>142328.9</v>
      </c>
    </row>
    <row r="9" spans="1:10" x14ac:dyDescent="0.15">
      <c r="A9" s="48">
        <v>42188</v>
      </c>
      <c r="B9" s="49">
        <v>62</v>
      </c>
      <c r="C9" s="50" t="s">
        <v>1459</v>
      </c>
      <c r="D9" s="50" t="s">
        <v>117</v>
      </c>
      <c r="E9" s="50" t="s">
        <v>1460</v>
      </c>
      <c r="F9" s="50" t="s">
        <v>20</v>
      </c>
      <c r="G9" s="50" t="s">
        <v>259</v>
      </c>
      <c r="H9" s="51">
        <v>20000</v>
      </c>
      <c r="I9" s="18">
        <v>-20000</v>
      </c>
      <c r="J9" s="51">
        <v>162328.9</v>
      </c>
    </row>
    <row r="10" spans="1:10" x14ac:dyDescent="0.15">
      <c r="A10" s="48">
        <v>42193</v>
      </c>
      <c r="B10" s="49">
        <v>61</v>
      </c>
      <c r="C10" s="50" t="s">
        <v>1461</v>
      </c>
      <c r="D10" s="50" t="s">
        <v>1462</v>
      </c>
      <c r="E10" s="50" t="s">
        <v>1316</v>
      </c>
      <c r="F10" s="50" t="s">
        <v>20</v>
      </c>
      <c r="G10" s="50" t="s">
        <v>1441</v>
      </c>
      <c r="H10" s="51"/>
      <c r="I10" s="18">
        <v>2500</v>
      </c>
      <c r="J10" s="51">
        <v>159828.9</v>
      </c>
    </row>
    <row r="11" spans="1:10" x14ac:dyDescent="0.15">
      <c r="A11" s="48">
        <v>42193</v>
      </c>
      <c r="B11" s="49">
        <v>61</v>
      </c>
      <c r="C11" s="50" t="s">
        <v>1463</v>
      </c>
      <c r="D11" s="50" t="s">
        <v>1464</v>
      </c>
      <c r="E11" s="50" t="s">
        <v>78</v>
      </c>
      <c r="F11" s="50" t="s">
        <v>20</v>
      </c>
      <c r="G11" s="50" t="s">
        <v>259</v>
      </c>
      <c r="H11" s="51"/>
      <c r="I11" s="18">
        <v>2000</v>
      </c>
      <c r="J11" s="51">
        <v>157828.9</v>
      </c>
    </row>
    <row r="12" spans="1:10" x14ac:dyDescent="0.15">
      <c r="A12" s="48">
        <v>42193</v>
      </c>
      <c r="B12" s="49">
        <v>61</v>
      </c>
      <c r="C12" s="50" t="s">
        <v>1465</v>
      </c>
      <c r="D12" s="50" t="s">
        <v>1466</v>
      </c>
      <c r="E12" s="50" t="s">
        <v>1467</v>
      </c>
      <c r="F12" s="50" t="s">
        <v>20</v>
      </c>
      <c r="G12" s="50" t="s">
        <v>259</v>
      </c>
      <c r="H12" s="51"/>
      <c r="I12" s="18">
        <v>7500</v>
      </c>
      <c r="J12" s="51">
        <v>150328.9</v>
      </c>
    </row>
    <row r="13" spans="1:10" x14ac:dyDescent="0.15">
      <c r="A13" s="48">
        <v>42193</v>
      </c>
      <c r="B13" s="49">
        <v>61</v>
      </c>
      <c r="C13" s="50" t="s">
        <v>1468</v>
      </c>
      <c r="D13" s="50" t="s">
        <v>1469</v>
      </c>
      <c r="E13" s="50" t="s">
        <v>670</v>
      </c>
      <c r="F13" s="50" t="s">
        <v>20</v>
      </c>
      <c r="G13" s="50" t="s">
        <v>259</v>
      </c>
      <c r="H13" s="51"/>
      <c r="I13" s="18">
        <v>1202.06</v>
      </c>
      <c r="J13" s="51">
        <v>149126.84</v>
      </c>
    </row>
    <row r="14" spans="1:10" x14ac:dyDescent="0.15">
      <c r="A14" s="48">
        <v>42193</v>
      </c>
      <c r="B14" s="49">
        <v>61</v>
      </c>
      <c r="C14" s="50" t="s">
        <v>1470</v>
      </c>
      <c r="D14" s="50" t="s">
        <v>1471</v>
      </c>
      <c r="E14" s="50" t="s">
        <v>198</v>
      </c>
      <c r="F14" s="50" t="s">
        <v>20</v>
      </c>
      <c r="G14" s="50" t="s">
        <v>259</v>
      </c>
      <c r="H14" s="51"/>
      <c r="I14" s="18">
        <v>2654.35</v>
      </c>
      <c r="J14" s="51">
        <v>146472.49</v>
      </c>
    </row>
    <row r="15" spans="1:10" x14ac:dyDescent="0.15">
      <c r="A15" s="48">
        <v>42193</v>
      </c>
      <c r="B15" s="49">
        <v>61</v>
      </c>
      <c r="C15" s="50" t="s">
        <v>1472</v>
      </c>
      <c r="D15" s="50" t="s">
        <v>1473</v>
      </c>
      <c r="E15" s="50" t="s">
        <v>670</v>
      </c>
      <c r="F15" s="50" t="s">
        <v>20</v>
      </c>
      <c r="G15" s="50" t="s">
        <v>259</v>
      </c>
      <c r="H15" s="51"/>
      <c r="I15" s="18">
        <v>700</v>
      </c>
      <c r="J15" s="51">
        <v>145772.49</v>
      </c>
    </row>
    <row r="16" spans="1:10" x14ac:dyDescent="0.15">
      <c r="A16" s="48">
        <v>42193</v>
      </c>
      <c r="B16" s="49">
        <v>61</v>
      </c>
      <c r="C16" s="50" t="s">
        <v>1474</v>
      </c>
      <c r="D16" s="50" t="s">
        <v>1475</v>
      </c>
      <c r="E16" s="50" t="s">
        <v>1335</v>
      </c>
      <c r="F16" s="46"/>
      <c r="G16" s="50" t="s">
        <v>486</v>
      </c>
      <c r="H16" s="51"/>
      <c r="I16" s="18">
        <v>3985.5299999999997</v>
      </c>
      <c r="J16" s="51">
        <v>140518.31</v>
      </c>
    </row>
    <row r="17" spans="1:10" x14ac:dyDescent="0.15">
      <c r="A17" s="48"/>
      <c r="B17" s="49"/>
      <c r="C17" s="50"/>
      <c r="D17" s="50"/>
      <c r="E17" s="50" t="s">
        <v>1412</v>
      </c>
      <c r="F17" s="50"/>
      <c r="G17" s="50" t="s">
        <v>486</v>
      </c>
      <c r="H17" s="51"/>
      <c r="I17" s="18">
        <v>1268.6499999999999</v>
      </c>
      <c r="J17" s="51"/>
    </row>
    <row r="18" spans="1:10" x14ac:dyDescent="0.15">
      <c r="A18" s="48">
        <v>42194</v>
      </c>
      <c r="B18" s="49">
        <v>61</v>
      </c>
      <c r="C18" s="50" t="s">
        <v>1476</v>
      </c>
      <c r="D18" s="50" t="s">
        <v>1398</v>
      </c>
      <c r="E18" s="50" t="s">
        <v>19</v>
      </c>
      <c r="F18" s="50" t="s">
        <v>20</v>
      </c>
      <c r="G18" s="50" t="s">
        <v>253</v>
      </c>
      <c r="H18" s="51"/>
      <c r="I18" s="18">
        <v>170</v>
      </c>
      <c r="J18" s="51">
        <v>140348.31</v>
      </c>
    </row>
    <row r="19" spans="1:10" x14ac:dyDescent="0.15">
      <c r="A19" s="48">
        <v>42194</v>
      </c>
      <c r="B19" s="49">
        <v>62</v>
      </c>
      <c r="C19" s="50" t="s">
        <v>1477</v>
      </c>
      <c r="D19" s="50" t="s">
        <v>1478</v>
      </c>
      <c r="E19" s="50" t="s">
        <v>1479</v>
      </c>
      <c r="F19" s="50" t="s">
        <v>20</v>
      </c>
      <c r="G19" s="50" t="s">
        <v>259</v>
      </c>
      <c r="H19" s="18">
        <v>1000</v>
      </c>
      <c r="I19" s="51">
        <v>-1000</v>
      </c>
      <c r="J19" s="51">
        <v>141348.31</v>
      </c>
    </row>
    <row r="20" spans="1:10" x14ac:dyDescent="0.15">
      <c r="A20" s="48">
        <v>42194</v>
      </c>
      <c r="B20" s="49">
        <v>65</v>
      </c>
      <c r="C20" s="50" t="s">
        <v>1480</v>
      </c>
      <c r="D20" s="50" t="s">
        <v>22</v>
      </c>
      <c r="E20" s="50" t="s">
        <v>1481</v>
      </c>
      <c r="F20" s="50" t="s">
        <v>20</v>
      </c>
      <c r="G20" s="50" t="s">
        <v>1668</v>
      </c>
      <c r="H20" s="51"/>
      <c r="I20" s="18">
        <v>36699.85</v>
      </c>
      <c r="J20" s="51">
        <v>104648.46</v>
      </c>
    </row>
    <row r="21" spans="1:10" x14ac:dyDescent="0.15">
      <c r="A21" s="48">
        <v>42195</v>
      </c>
      <c r="B21" s="49">
        <v>61</v>
      </c>
      <c r="C21" s="50" t="s">
        <v>1482</v>
      </c>
      <c r="D21" s="50" t="s">
        <v>1483</v>
      </c>
      <c r="E21" s="50" t="s">
        <v>210</v>
      </c>
      <c r="F21" s="50" t="s">
        <v>20</v>
      </c>
      <c r="G21" s="50" t="s">
        <v>512</v>
      </c>
      <c r="H21" s="51"/>
      <c r="I21" s="18">
        <v>415.6</v>
      </c>
      <c r="J21" s="51">
        <v>104232.86</v>
      </c>
    </row>
    <row r="22" spans="1:10" x14ac:dyDescent="0.15">
      <c r="A22" s="48">
        <v>42199</v>
      </c>
      <c r="B22" s="49">
        <v>61</v>
      </c>
      <c r="C22" s="50" t="s">
        <v>1484</v>
      </c>
      <c r="D22" s="50" t="s">
        <v>1485</v>
      </c>
      <c r="E22" s="50" t="s">
        <v>121</v>
      </c>
      <c r="F22" s="50" t="s">
        <v>20</v>
      </c>
      <c r="G22" s="50" t="s">
        <v>266</v>
      </c>
      <c r="H22" s="51"/>
      <c r="I22" s="18">
        <v>106</v>
      </c>
      <c r="J22" s="51">
        <v>104126.86</v>
      </c>
    </row>
    <row r="23" spans="1:10" x14ac:dyDescent="0.15">
      <c r="A23" s="48">
        <v>42199</v>
      </c>
      <c r="B23" s="49">
        <v>61</v>
      </c>
      <c r="C23" s="50" t="s">
        <v>1486</v>
      </c>
      <c r="D23" s="50" t="s">
        <v>1487</v>
      </c>
      <c r="E23" s="50" t="s">
        <v>210</v>
      </c>
      <c r="F23" s="50" t="s">
        <v>20</v>
      </c>
      <c r="G23" s="50" t="s">
        <v>512</v>
      </c>
      <c r="H23" s="51"/>
      <c r="I23" s="18">
        <v>149.80000000000001</v>
      </c>
      <c r="J23" s="51">
        <v>103977.06</v>
      </c>
    </row>
    <row r="24" spans="1:10" x14ac:dyDescent="0.15">
      <c r="A24" s="48">
        <v>42199</v>
      </c>
      <c r="B24" s="49">
        <v>61</v>
      </c>
      <c r="C24" s="50" t="s">
        <v>1488</v>
      </c>
      <c r="D24" s="50" t="s">
        <v>1489</v>
      </c>
      <c r="E24" s="50" t="s">
        <v>45</v>
      </c>
      <c r="F24" s="50" t="s">
        <v>20</v>
      </c>
      <c r="G24" s="50" t="s">
        <v>259</v>
      </c>
      <c r="H24" s="51"/>
      <c r="I24" s="18">
        <v>15485.4</v>
      </c>
      <c r="J24" s="51">
        <v>88491.66</v>
      </c>
    </row>
    <row r="25" spans="1:10" x14ac:dyDescent="0.15">
      <c r="A25" s="48">
        <v>42199</v>
      </c>
      <c r="B25" s="49">
        <v>62</v>
      </c>
      <c r="C25" s="50" t="s">
        <v>1490</v>
      </c>
      <c r="D25" s="50" t="s">
        <v>117</v>
      </c>
      <c r="E25" s="50" t="s">
        <v>1467</v>
      </c>
      <c r="F25" s="50" t="s">
        <v>20</v>
      </c>
      <c r="G25" s="50" t="s">
        <v>265</v>
      </c>
      <c r="H25" s="51">
        <v>1200000</v>
      </c>
      <c r="I25" s="51"/>
      <c r="J25" s="51">
        <v>1288491.6599999999</v>
      </c>
    </row>
    <row r="26" spans="1:10" x14ac:dyDescent="0.15">
      <c r="A26" s="48">
        <v>42201</v>
      </c>
      <c r="B26" s="49">
        <v>61</v>
      </c>
      <c r="C26" s="50" t="s">
        <v>1491</v>
      </c>
      <c r="D26" s="50" t="s">
        <v>1492</v>
      </c>
      <c r="E26" s="50" t="s">
        <v>385</v>
      </c>
      <c r="F26" s="50" t="s">
        <v>20</v>
      </c>
      <c r="G26" s="50" t="s">
        <v>259</v>
      </c>
      <c r="H26" s="51"/>
      <c r="I26" s="18">
        <v>23484.06</v>
      </c>
      <c r="J26" s="51">
        <v>1265007.6000000001</v>
      </c>
    </row>
    <row r="27" spans="1:10" x14ac:dyDescent="0.15">
      <c r="A27" s="48">
        <v>42201</v>
      </c>
      <c r="B27" s="49">
        <v>62</v>
      </c>
      <c r="C27" s="50" t="s">
        <v>1493</v>
      </c>
      <c r="D27" s="50" t="s">
        <v>972</v>
      </c>
      <c r="E27" s="50" t="s">
        <v>1494</v>
      </c>
      <c r="F27" s="50" t="s">
        <v>20</v>
      </c>
      <c r="G27" s="50" t="s">
        <v>1669</v>
      </c>
      <c r="H27" s="18">
        <v>60</v>
      </c>
      <c r="I27" s="51"/>
      <c r="J27" s="51">
        <v>1265067.6000000001</v>
      </c>
    </row>
    <row r="28" spans="1:10" x14ac:dyDescent="0.15">
      <c r="A28" s="48">
        <v>42201</v>
      </c>
      <c r="B28" s="49">
        <v>62</v>
      </c>
      <c r="C28" s="50" t="s">
        <v>1495</v>
      </c>
      <c r="D28" s="50" t="s">
        <v>1496</v>
      </c>
      <c r="E28" s="50" t="s">
        <v>1497</v>
      </c>
      <c r="F28" s="50" t="s">
        <v>20</v>
      </c>
      <c r="G28" s="50" t="s">
        <v>486</v>
      </c>
      <c r="H28" s="18">
        <v>3000</v>
      </c>
      <c r="I28" s="51">
        <v>-3000</v>
      </c>
      <c r="J28" s="51">
        <v>1268067.6000000001</v>
      </c>
    </row>
    <row r="29" spans="1:10" x14ac:dyDescent="0.15">
      <c r="A29" s="48">
        <v>42201</v>
      </c>
      <c r="B29" s="49">
        <v>66</v>
      </c>
      <c r="C29" s="50" t="s">
        <v>1498</v>
      </c>
      <c r="D29" s="50" t="s">
        <v>20</v>
      </c>
      <c r="E29" s="50" t="s">
        <v>25</v>
      </c>
      <c r="F29" s="50" t="s">
        <v>20</v>
      </c>
      <c r="G29" s="50" t="s">
        <v>255</v>
      </c>
      <c r="H29" s="18">
        <v>1300</v>
      </c>
      <c r="I29" s="51"/>
      <c r="J29" s="51">
        <v>1269367.6000000001</v>
      </c>
    </row>
    <row r="30" spans="1:10" x14ac:dyDescent="0.15">
      <c r="A30" s="48">
        <v>42208</v>
      </c>
      <c r="B30" s="49">
        <v>61</v>
      </c>
      <c r="C30" s="50" t="s">
        <v>1499</v>
      </c>
      <c r="D30" s="50" t="s">
        <v>1500</v>
      </c>
      <c r="E30" s="50" t="s">
        <v>373</v>
      </c>
      <c r="F30" s="50" t="s">
        <v>198</v>
      </c>
      <c r="G30" s="50" t="s">
        <v>259</v>
      </c>
      <c r="H30" s="51"/>
      <c r="I30" s="18">
        <v>490</v>
      </c>
      <c r="J30" s="51">
        <v>1268877.6000000001</v>
      </c>
    </row>
    <row r="31" spans="1:10" x14ac:dyDescent="0.15">
      <c r="A31" s="48">
        <v>42208</v>
      </c>
      <c r="B31" s="49">
        <v>61</v>
      </c>
      <c r="C31" s="50" t="s">
        <v>1501</v>
      </c>
      <c r="D31" s="50" t="s">
        <v>1502</v>
      </c>
      <c r="E31" s="50" t="s">
        <v>401</v>
      </c>
      <c r="F31" s="50" t="s">
        <v>20</v>
      </c>
      <c r="G31" s="50" t="s">
        <v>1670</v>
      </c>
      <c r="H31" s="51"/>
      <c r="I31" s="18">
        <v>6360</v>
      </c>
      <c r="J31" s="51">
        <v>1262517.6000000001</v>
      </c>
    </row>
    <row r="32" spans="1:10" x14ac:dyDescent="0.15">
      <c r="A32" s="48">
        <v>42208</v>
      </c>
      <c r="B32" s="49">
        <v>61</v>
      </c>
      <c r="C32" s="50" t="s">
        <v>1503</v>
      </c>
      <c r="D32" s="50" t="s">
        <v>1504</v>
      </c>
      <c r="E32" s="50" t="s">
        <v>1467</v>
      </c>
      <c r="F32" s="50" t="s">
        <v>20</v>
      </c>
      <c r="G32" s="50" t="s">
        <v>259</v>
      </c>
      <c r="H32" s="51"/>
      <c r="I32" s="18">
        <v>4185</v>
      </c>
      <c r="J32" s="51">
        <v>1258332.6000000001</v>
      </c>
    </row>
    <row r="33" spans="1:10" x14ac:dyDescent="0.15">
      <c r="A33" s="48">
        <v>42208</v>
      </c>
      <c r="B33" s="49">
        <v>61</v>
      </c>
      <c r="C33" s="50" t="s">
        <v>1505</v>
      </c>
      <c r="D33" s="50" t="s">
        <v>1506</v>
      </c>
      <c r="E33" s="50" t="s">
        <v>670</v>
      </c>
      <c r="F33" s="50" t="s">
        <v>20</v>
      </c>
      <c r="G33" s="50" t="s">
        <v>259</v>
      </c>
      <c r="H33" s="51"/>
      <c r="I33" s="18">
        <v>1017.6</v>
      </c>
      <c r="J33" s="51">
        <v>1257315</v>
      </c>
    </row>
    <row r="34" spans="1:10" x14ac:dyDescent="0.15">
      <c r="A34" s="48">
        <v>42208</v>
      </c>
      <c r="B34" s="49">
        <v>61</v>
      </c>
      <c r="C34" s="50" t="s">
        <v>1507</v>
      </c>
      <c r="D34" s="50" t="s">
        <v>1508</v>
      </c>
      <c r="E34" s="50" t="s">
        <v>198</v>
      </c>
      <c r="F34" s="50" t="s">
        <v>20</v>
      </c>
      <c r="G34" s="50" t="s">
        <v>259</v>
      </c>
      <c r="H34" s="51"/>
      <c r="I34" s="18">
        <v>2522.8000000000002</v>
      </c>
      <c r="J34" s="51">
        <v>1254792.2</v>
      </c>
    </row>
    <row r="35" spans="1:10" x14ac:dyDescent="0.15">
      <c r="A35" s="48">
        <v>42208</v>
      </c>
      <c r="B35" s="49">
        <v>61</v>
      </c>
      <c r="C35" s="50" t="s">
        <v>1509</v>
      </c>
      <c r="D35" s="50" t="s">
        <v>1510</v>
      </c>
      <c r="E35" s="50" t="s">
        <v>130</v>
      </c>
      <c r="G35" s="50" t="s">
        <v>1439</v>
      </c>
      <c r="H35" s="51"/>
      <c r="I35" s="18">
        <f>403.2-93.6</f>
        <v>309.60000000000002</v>
      </c>
      <c r="J35" s="51">
        <v>1254389</v>
      </c>
    </row>
    <row r="36" spans="1:10" s="46" customFormat="1" x14ac:dyDescent="0.15">
      <c r="A36" s="48"/>
      <c r="B36" s="49"/>
      <c r="C36" s="50"/>
      <c r="D36" s="50"/>
      <c r="E36" s="50" t="s">
        <v>147</v>
      </c>
      <c r="F36" s="50"/>
      <c r="G36" s="50" t="s">
        <v>259</v>
      </c>
      <c r="H36" s="51"/>
      <c r="I36" s="18">
        <v>93.6</v>
      </c>
      <c r="J36" s="51"/>
    </row>
    <row r="37" spans="1:10" x14ac:dyDescent="0.15">
      <c r="A37" s="48">
        <v>42208</v>
      </c>
      <c r="B37" s="49">
        <v>61</v>
      </c>
      <c r="C37" s="50" t="s">
        <v>1511</v>
      </c>
      <c r="D37" s="50" t="s">
        <v>1512</v>
      </c>
      <c r="E37" s="50" t="s">
        <v>39</v>
      </c>
      <c r="F37" s="50" t="s">
        <v>20</v>
      </c>
      <c r="G37" s="50" t="s">
        <v>1671</v>
      </c>
      <c r="H37" s="51"/>
      <c r="I37" s="18">
        <v>1000</v>
      </c>
      <c r="J37" s="51">
        <v>1253389</v>
      </c>
    </row>
    <row r="38" spans="1:10" x14ac:dyDescent="0.15">
      <c r="A38" s="48">
        <v>42208</v>
      </c>
      <c r="B38" s="49">
        <v>61</v>
      </c>
      <c r="C38" s="50" t="s">
        <v>1513</v>
      </c>
      <c r="D38" s="50" t="s">
        <v>1512</v>
      </c>
      <c r="E38" s="50" t="s">
        <v>331</v>
      </c>
      <c r="F38" s="50" t="s">
        <v>20</v>
      </c>
      <c r="G38" s="50" t="s">
        <v>1672</v>
      </c>
      <c r="H38" s="51"/>
      <c r="I38" s="18">
        <v>530</v>
      </c>
      <c r="J38" s="51">
        <v>1252859</v>
      </c>
    </row>
    <row r="39" spans="1:10" x14ac:dyDescent="0.15">
      <c r="A39" s="48">
        <v>42208</v>
      </c>
      <c r="B39" s="49">
        <v>61</v>
      </c>
      <c r="C39" s="50" t="s">
        <v>1514</v>
      </c>
      <c r="D39" s="50" t="s">
        <v>1515</v>
      </c>
      <c r="E39" s="50" t="s">
        <v>767</v>
      </c>
      <c r="F39" s="50" t="s">
        <v>20</v>
      </c>
      <c r="G39" s="50" t="s">
        <v>1444</v>
      </c>
      <c r="H39" s="51"/>
      <c r="I39" s="18">
        <v>8586</v>
      </c>
      <c r="J39" s="51">
        <v>1244273</v>
      </c>
    </row>
    <row r="40" spans="1:10" x14ac:dyDescent="0.15">
      <c r="A40" s="48">
        <v>42208</v>
      </c>
      <c r="B40" s="49">
        <v>61</v>
      </c>
      <c r="C40" s="50" t="s">
        <v>1516</v>
      </c>
      <c r="D40" s="50" t="s">
        <v>1517</v>
      </c>
      <c r="E40" s="50" t="s">
        <v>613</v>
      </c>
      <c r="F40" s="50" t="s">
        <v>20</v>
      </c>
      <c r="G40" s="50" t="s">
        <v>259</v>
      </c>
      <c r="H40" s="51"/>
      <c r="I40" s="18">
        <v>1650</v>
      </c>
      <c r="J40" s="51">
        <v>1242623</v>
      </c>
    </row>
    <row r="41" spans="1:10" x14ac:dyDescent="0.15">
      <c r="A41" s="48">
        <v>42208</v>
      </c>
      <c r="B41" s="49">
        <v>61</v>
      </c>
      <c r="C41" s="50" t="s">
        <v>1518</v>
      </c>
      <c r="D41" s="50" t="s">
        <v>1519</v>
      </c>
      <c r="E41" s="50" t="s">
        <v>140</v>
      </c>
      <c r="G41" s="50" t="s">
        <v>1446</v>
      </c>
      <c r="H41" s="51"/>
      <c r="I41" s="18">
        <f>2109.06-148.4</f>
        <v>1960.6599999999999</v>
      </c>
      <c r="J41" s="51">
        <v>1240513.94</v>
      </c>
    </row>
    <row r="42" spans="1:10" s="46" customFormat="1" x14ac:dyDescent="0.15">
      <c r="A42" s="48"/>
      <c r="B42" s="49"/>
      <c r="C42" s="50"/>
      <c r="D42" s="50"/>
      <c r="E42" s="50" t="s">
        <v>106</v>
      </c>
      <c r="F42" s="50"/>
      <c r="G42" s="50" t="s">
        <v>264</v>
      </c>
      <c r="H42" s="51"/>
      <c r="I42" s="18">
        <v>148.4</v>
      </c>
      <c r="J42" s="51"/>
    </row>
    <row r="43" spans="1:10" x14ac:dyDescent="0.15">
      <c r="A43" s="48">
        <v>42208</v>
      </c>
      <c r="B43" s="49">
        <v>61</v>
      </c>
      <c r="C43" s="50" t="s">
        <v>1520</v>
      </c>
      <c r="D43" s="50" t="s">
        <v>1521</v>
      </c>
      <c r="E43" s="50" t="s">
        <v>198</v>
      </c>
      <c r="G43" s="50" t="s">
        <v>259</v>
      </c>
      <c r="H43" s="51"/>
      <c r="I43" s="18">
        <f>10484.4-137.8</f>
        <v>10346.6</v>
      </c>
      <c r="J43" s="51">
        <v>1230029.54</v>
      </c>
    </row>
    <row r="44" spans="1:10" s="46" customFormat="1" x14ac:dyDescent="0.15">
      <c r="A44" s="48"/>
      <c r="B44" s="49"/>
      <c r="C44" s="50"/>
      <c r="D44" s="50"/>
      <c r="E44" s="50" t="s">
        <v>1097</v>
      </c>
      <c r="F44" s="50"/>
      <c r="G44" s="50" t="s">
        <v>1058</v>
      </c>
      <c r="H44" s="51"/>
      <c r="I44" s="18">
        <v>137.80000000000001</v>
      </c>
      <c r="J44" s="51"/>
    </row>
    <row r="45" spans="1:10" x14ac:dyDescent="0.15">
      <c r="A45" s="48">
        <v>42208</v>
      </c>
      <c r="B45" s="49">
        <v>61</v>
      </c>
      <c r="C45" s="50" t="s">
        <v>1522</v>
      </c>
      <c r="D45" s="50" t="s">
        <v>1523</v>
      </c>
      <c r="E45" s="50" t="s">
        <v>670</v>
      </c>
      <c r="F45" s="50" t="s">
        <v>20</v>
      </c>
      <c r="G45" s="50" t="s">
        <v>259</v>
      </c>
      <c r="H45" s="51"/>
      <c r="I45" s="18">
        <v>2085</v>
      </c>
      <c r="J45" s="51">
        <v>1227944.54</v>
      </c>
    </row>
    <row r="46" spans="1:10" x14ac:dyDescent="0.15">
      <c r="A46" s="48">
        <v>42208</v>
      </c>
      <c r="B46" s="49">
        <v>61</v>
      </c>
      <c r="C46" s="50" t="s">
        <v>1524</v>
      </c>
      <c r="D46" s="50" t="s">
        <v>1525</v>
      </c>
      <c r="E46" s="50" t="s">
        <v>767</v>
      </c>
      <c r="F46" s="50" t="s">
        <v>20</v>
      </c>
      <c r="G46" s="50" t="s">
        <v>1444</v>
      </c>
      <c r="H46" s="51"/>
      <c r="I46" s="18">
        <v>65</v>
      </c>
      <c r="J46" s="51">
        <v>1227879.54</v>
      </c>
    </row>
    <row r="47" spans="1:10" x14ac:dyDescent="0.15">
      <c r="A47" s="48">
        <v>42209</v>
      </c>
      <c r="B47" s="49">
        <v>61</v>
      </c>
      <c r="C47" s="50" t="s">
        <v>1526</v>
      </c>
      <c r="D47" s="50" t="s">
        <v>1527</v>
      </c>
      <c r="E47" s="50" t="s">
        <v>1528</v>
      </c>
      <c r="F47" s="50" t="s">
        <v>20</v>
      </c>
      <c r="G47" s="50" t="s">
        <v>1673</v>
      </c>
      <c r="H47" s="51"/>
      <c r="I47" s="18">
        <v>1500</v>
      </c>
      <c r="J47" s="51">
        <v>1226379.54</v>
      </c>
    </row>
    <row r="48" spans="1:10" x14ac:dyDescent="0.15">
      <c r="A48" s="48">
        <v>42209</v>
      </c>
      <c r="B48" s="49">
        <v>61</v>
      </c>
      <c r="C48" s="50" t="s">
        <v>1529</v>
      </c>
      <c r="D48" s="50" t="s">
        <v>1530</v>
      </c>
      <c r="E48" s="50" t="s">
        <v>157</v>
      </c>
      <c r="G48" s="50" t="s">
        <v>1439</v>
      </c>
      <c r="H48" s="51"/>
      <c r="I48" s="18">
        <f>850-350</f>
        <v>500</v>
      </c>
      <c r="J48" s="51">
        <v>1225529.54</v>
      </c>
    </row>
    <row r="49" spans="1:10" s="46" customFormat="1" x14ac:dyDescent="0.15">
      <c r="A49" s="48"/>
      <c r="B49" s="49"/>
      <c r="C49" s="50"/>
      <c r="D49" s="50"/>
      <c r="E49" s="50" t="s">
        <v>198</v>
      </c>
      <c r="F49" s="50"/>
      <c r="G49" s="50" t="s">
        <v>259</v>
      </c>
      <c r="H49" s="51"/>
      <c r="I49" s="18">
        <v>350</v>
      </c>
      <c r="J49" s="51"/>
    </row>
    <row r="50" spans="1:10" x14ac:dyDescent="0.15">
      <c r="A50" s="48">
        <v>42209</v>
      </c>
      <c r="B50" s="49">
        <v>61</v>
      </c>
      <c r="C50" s="50" t="s">
        <v>1531</v>
      </c>
      <c r="D50" s="50" t="s">
        <v>1532</v>
      </c>
      <c r="E50" s="50" t="s">
        <v>1467</v>
      </c>
      <c r="F50" s="50" t="s">
        <v>20</v>
      </c>
      <c r="G50" s="50" t="s">
        <v>259</v>
      </c>
      <c r="H50" s="51"/>
      <c r="I50" s="18">
        <v>500</v>
      </c>
      <c r="J50" s="51">
        <v>1225029.54</v>
      </c>
    </row>
    <row r="51" spans="1:10" x14ac:dyDescent="0.15">
      <c r="A51" s="48">
        <v>42209</v>
      </c>
      <c r="B51" s="49">
        <v>61</v>
      </c>
      <c r="C51" s="50" t="s">
        <v>1533</v>
      </c>
      <c r="D51" s="50" t="s">
        <v>1534</v>
      </c>
      <c r="E51" s="50" t="s">
        <v>198</v>
      </c>
      <c r="F51" s="50" t="s">
        <v>1467</v>
      </c>
      <c r="G51" s="50" t="s">
        <v>259</v>
      </c>
      <c r="H51" s="51"/>
      <c r="I51" s="18">
        <v>920.69</v>
      </c>
      <c r="J51" s="51">
        <v>1224108.8500000001</v>
      </c>
    </row>
    <row r="52" spans="1:10" x14ac:dyDescent="0.15">
      <c r="A52" s="48">
        <v>42209</v>
      </c>
      <c r="B52" s="49">
        <v>61</v>
      </c>
      <c r="C52" s="50" t="s">
        <v>1535</v>
      </c>
      <c r="D52" s="50" t="s">
        <v>1536</v>
      </c>
      <c r="E52" s="50" t="s">
        <v>1412</v>
      </c>
      <c r="G52" s="50" t="s">
        <v>486</v>
      </c>
      <c r="H52" s="51"/>
      <c r="I52" s="18">
        <f>931.5+595.2</f>
        <v>1526.7</v>
      </c>
      <c r="J52" s="51">
        <v>1220494.1499999999</v>
      </c>
    </row>
    <row r="53" spans="1:10" s="46" customFormat="1" x14ac:dyDescent="0.15">
      <c r="A53" s="48"/>
      <c r="B53" s="49"/>
      <c r="C53" s="50"/>
      <c r="D53" s="50"/>
      <c r="E53" s="50" t="s">
        <v>1335</v>
      </c>
      <c r="F53" s="50"/>
      <c r="G53" s="50" t="s">
        <v>486</v>
      </c>
      <c r="H53" s="51"/>
      <c r="I53" s="18">
        <f>1687.5+336.7+63.8</f>
        <v>2088</v>
      </c>
      <c r="J53" s="51"/>
    </row>
    <row r="54" spans="1:10" x14ac:dyDescent="0.15">
      <c r="A54" s="48">
        <v>42209</v>
      </c>
      <c r="B54" s="49">
        <v>61</v>
      </c>
      <c r="C54" s="50" t="s">
        <v>1537</v>
      </c>
      <c r="D54" s="50" t="s">
        <v>1538</v>
      </c>
      <c r="E54" s="50" t="s">
        <v>81</v>
      </c>
      <c r="F54" s="50" t="s">
        <v>20</v>
      </c>
      <c r="G54" s="50" t="s">
        <v>1672</v>
      </c>
      <c r="H54" s="51"/>
      <c r="I54" s="18">
        <v>339.2</v>
      </c>
      <c r="J54" s="51">
        <v>1220154.95</v>
      </c>
    </row>
    <row r="55" spans="1:10" x14ac:dyDescent="0.15">
      <c r="A55" s="48">
        <v>42209</v>
      </c>
      <c r="B55" s="49">
        <v>61</v>
      </c>
      <c r="C55" s="50" t="s">
        <v>1539</v>
      </c>
      <c r="D55" s="50" t="s">
        <v>1540</v>
      </c>
      <c r="E55" s="50" t="s">
        <v>334</v>
      </c>
      <c r="F55" s="50" t="s">
        <v>20</v>
      </c>
      <c r="G55" s="50" t="s">
        <v>1439</v>
      </c>
      <c r="H55" s="51"/>
      <c r="I55" s="18">
        <v>250.6</v>
      </c>
      <c r="J55" s="51">
        <v>1219904.3500000001</v>
      </c>
    </row>
    <row r="56" spans="1:10" x14ac:dyDescent="0.15">
      <c r="A56" s="48">
        <v>42209</v>
      </c>
      <c r="B56" s="49">
        <v>61</v>
      </c>
      <c r="C56" s="50" t="s">
        <v>1541</v>
      </c>
      <c r="D56" s="50" t="s">
        <v>1542</v>
      </c>
      <c r="E56" s="50" t="s">
        <v>29</v>
      </c>
      <c r="F56" s="50" t="s">
        <v>20</v>
      </c>
      <c r="G56" s="50" t="s">
        <v>259</v>
      </c>
      <c r="H56" s="51"/>
      <c r="I56" s="18">
        <v>3000</v>
      </c>
      <c r="J56" s="51">
        <v>1216904.3500000001</v>
      </c>
    </row>
    <row r="57" spans="1:10" x14ac:dyDescent="0.15">
      <c r="A57" s="48">
        <v>42209</v>
      </c>
      <c r="B57" s="49">
        <v>61</v>
      </c>
      <c r="C57" s="50" t="s">
        <v>1543</v>
      </c>
      <c r="D57" s="50" t="s">
        <v>1544</v>
      </c>
      <c r="E57" s="50" t="s">
        <v>81</v>
      </c>
      <c r="F57" s="50" t="s">
        <v>20</v>
      </c>
      <c r="G57" s="50" t="s">
        <v>1672</v>
      </c>
      <c r="H57" s="51"/>
      <c r="I57" s="18">
        <v>84.8</v>
      </c>
      <c r="J57" s="51">
        <v>1216819.55</v>
      </c>
    </row>
    <row r="58" spans="1:10" x14ac:dyDescent="0.15">
      <c r="A58" s="48">
        <v>42209</v>
      </c>
      <c r="B58" s="49">
        <v>61</v>
      </c>
      <c r="C58" s="50" t="s">
        <v>1545</v>
      </c>
      <c r="D58" s="50" t="s">
        <v>1546</v>
      </c>
      <c r="E58" s="50" t="s">
        <v>848</v>
      </c>
      <c r="F58" s="50" t="s">
        <v>20</v>
      </c>
      <c r="G58" s="50" t="s">
        <v>1439</v>
      </c>
      <c r="H58" s="51"/>
      <c r="I58" s="18">
        <v>11.2</v>
      </c>
      <c r="J58" s="51">
        <v>1216808.3500000001</v>
      </c>
    </row>
    <row r="59" spans="1:10" x14ac:dyDescent="0.15">
      <c r="A59" s="48">
        <v>42209</v>
      </c>
      <c r="B59" s="49">
        <v>61</v>
      </c>
      <c r="C59" s="50" t="s">
        <v>1547</v>
      </c>
      <c r="D59" s="50" t="s">
        <v>1548</v>
      </c>
      <c r="E59" s="50" t="s">
        <v>29</v>
      </c>
      <c r="F59" s="50" t="s">
        <v>20</v>
      </c>
      <c r="G59" s="50" t="s">
        <v>259</v>
      </c>
      <c r="H59" s="51"/>
      <c r="I59" s="18">
        <v>1500</v>
      </c>
      <c r="J59" s="51">
        <v>1215308.3500000001</v>
      </c>
    </row>
    <row r="60" spans="1:10" x14ac:dyDescent="0.15">
      <c r="A60" s="48">
        <v>42209</v>
      </c>
      <c r="B60" s="49">
        <v>61</v>
      </c>
      <c r="C60" s="50" t="s">
        <v>1549</v>
      </c>
      <c r="D60" s="50" t="s">
        <v>1550</v>
      </c>
      <c r="E60" s="50" t="s">
        <v>808</v>
      </c>
      <c r="F60" s="50" t="s">
        <v>20</v>
      </c>
      <c r="G60" s="50" t="s">
        <v>1058</v>
      </c>
      <c r="H60" s="51"/>
      <c r="I60" s="18">
        <v>1815</v>
      </c>
      <c r="J60" s="51">
        <v>1213493.3500000001</v>
      </c>
    </row>
    <row r="61" spans="1:10" x14ac:dyDescent="0.15">
      <c r="A61" s="48">
        <v>42209</v>
      </c>
      <c r="B61" s="49">
        <v>61</v>
      </c>
      <c r="C61" s="50" t="s">
        <v>1551</v>
      </c>
      <c r="D61" s="50" t="s">
        <v>1552</v>
      </c>
      <c r="E61" s="50" t="s">
        <v>1467</v>
      </c>
      <c r="F61" s="50" t="s">
        <v>20</v>
      </c>
      <c r="G61" s="50" t="s">
        <v>259</v>
      </c>
      <c r="H61" s="51"/>
      <c r="I61" s="18">
        <v>2650</v>
      </c>
      <c r="J61" s="51">
        <v>1210843.3500000001</v>
      </c>
    </row>
    <row r="62" spans="1:10" x14ac:dyDescent="0.15">
      <c r="A62" s="48">
        <v>42209</v>
      </c>
      <c r="B62" s="49">
        <v>61</v>
      </c>
      <c r="C62" s="50" t="s">
        <v>1553</v>
      </c>
      <c r="D62" s="50" t="s">
        <v>1554</v>
      </c>
      <c r="E62" s="50" t="s">
        <v>313</v>
      </c>
      <c r="G62" s="50" t="s">
        <v>1674</v>
      </c>
      <c r="H62" s="51"/>
      <c r="I62" s="58">
        <f>2900+360+195.6</f>
        <v>3455.6</v>
      </c>
      <c r="J62" s="51">
        <v>1207069.75</v>
      </c>
    </row>
    <row r="63" spans="1:10" s="46" customFormat="1" x14ac:dyDescent="0.15">
      <c r="A63" s="48"/>
      <c r="B63" s="49"/>
      <c r="C63" s="50"/>
      <c r="D63" s="50"/>
      <c r="E63" s="50" t="s">
        <v>1555</v>
      </c>
      <c r="F63" s="50"/>
      <c r="G63" s="50" t="s">
        <v>1250</v>
      </c>
      <c r="H63" s="51"/>
      <c r="I63" s="18">
        <f>300+18</f>
        <v>318</v>
      </c>
      <c r="J63" s="51"/>
    </row>
    <row r="64" spans="1:10" x14ac:dyDescent="0.15">
      <c r="A64" s="48">
        <v>42209</v>
      </c>
      <c r="B64" s="49">
        <v>61</v>
      </c>
      <c r="C64" s="50" t="s">
        <v>1556</v>
      </c>
      <c r="D64" s="50" t="s">
        <v>1557</v>
      </c>
      <c r="E64" s="50" t="s">
        <v>210</v>
      </c>
      <c r="F64" s="50" t="s">
        <v>20</v>
      </c>
      <c r="G64" s="50" t="s">
        <v>512</v>
      </c>
      <c r="H64" s="51"/>
      <c r="I64" s="18">
        <v>4366.42</v>
      </c>
      <c r="J64" s="51">
        <v>1202703.33</v>
      </c>
    </row>
    <row r="65" spans="1:10" x14ac:dyDescent="0.15">
      <c r="A65" s="48">
        <v>42209</v>
      </c>
      <c r="B65" s="49">
        <v>61</v>
      </c>
      <c r="C65" s="50" t="s">
        <v>1558</v>
      </c>
      <c r="D65" s="50" t="s">
        <v>1559</v>
      </c>
      <c r="E65" s="50" t="s">
        <v>91</v>
      </c>
      <c r="F65" s="50"/>
      <c r="G65" s="50" t="s">
        <v>1439</v>
      </c>
      <c r="H65" s="51"/>
      <c r="I65" s="18">
        <v>308</v>
      </c>
      <c r="J65" s="51">
        <v>1202395.33</v>
      </c>
    </row>
    <row r="66" spans="1:10" x14ac:dyDescent="0.15">
      <c r="A66" s="48">
        <v>42209</v>
      </c>
      <c r="B66" s="49">
        <v>61</v>
      </c>
      <c r="C66" s="50" t="s">
        <v>1560</v>
      </c>
      <c r="D66" s="50" t="s">
        <v>1561</v>
      </c>
      <c r="E66" s="50" t="s">
        <v>1467</v>
      </c>
      <c r="F66" s="50" t="s">
        <v>20</v>
      </c>
      <c r="G66" s="50" t="s">
        <v>259</v>
      </c>
      <c r="H66" s="51"/>
      <c r="I66" s="18">
        <v>738.29</v>
      </c>
      <c r="J66" s="51">
        <v>1201657.04</v>
      </c>
    </row>
    <row r="67" spans="1:10" x14ac:dyDescent="0.15">
      <c r="A67" s="48">
        <v>42209</v>
      </c>
      <c r="B67" s="49">
        <v>61</v>
      </c>
      <c r="C67" s="50" t="s">
        <v>1562</v>
      </c>
      <c r="D67" s="50" t="s">
        <v>1563</v>
      </c>
      <c r="E67" s="50" t="s">
        <v>1564</v>
      </c>
      <c r="F67" s="50" t="s">
        <v>20</v>
      </c>
      <c r="G67" s="50" t="s">
        <v>1257</v>
      </c>
      <c r="H67" s="51"/>
      <c r="I67" s="18">
        <v>260</v>
      </c>
      <c r="J67" s="51">
        <v>1201397.04</v>
      </c>
    </row>
    <row r="68" spans="1:10" x14ac:dyDescent="0.15">
      <c r="A68" s="48">
        <v>42209</v>
      </c>
      <c r="B68" s="49">
        <v>61</v>
      </c>
      <c r="C68" s="50" t="s">
        <v>1565</v>
      </c>
      <c r="D68" s="50" t="s">
        <v>1566</v>
      </c>
      <c r="E68" s="50" t="s">
        <v>124</v>
      </c>
      <c r="F68" s="50" t="s">
        <v>20</v>
      </c>
      <c r="G68" s="50" t="s">
        <v>506</v>
      </c>
      <c r="H68" s="51"/>
      <c r="I68" s="18">
        <v>5000</v>
      </c>
      <c r="J68" s="51">
        <v>1196397.04</v>
      </c>
    </row>
    <row r="69" spans="1:10" x14ac:dyDescent="0.15">
      <c r="A69" s="48">
        <v>42209</v>
      </c>
      <c r="B69" s="49">
        <v>61</v>
      </c>
      <c r="C69" s="50" t="s">
        <v>1567</v>
      </c>
      <c r="D69" s="50" t="s">
        <v>1568</v>
      </c>
      <c r="E69" s="50" t="s">
        <v>1333</v>
      </c>
      <c r="F69" s="50" t="s">
        <v>20</v>
      </c>
      <c r="G69" s="50" t="s">
        <v>259</v>
      </c>
      <c r="H69" s="51"/>
      <c r="I69" s="18">
        <v>1166</v>
      </c>
      <c r="J69" s="51">
        <v>1195231.04</v>
      </c>
    </row>
    <row r="70" spans="1:10" x14ac:dyDescent="0.15">
      <c r="A70" s="48">
        <v>42209</v>
      </c>
      <c r="B70" s="49">
        <v>61</v>
      </c>
      <c r="C70" s="50" t="s">
        <v>1569</v>
      </c>
      <c r="D70" s="50" t="s">
        <v>1570</v>
      </c>
      <c r="E70" s="50" t="s">
        <v>198</v>
      </c>
      <c r="F70" s="50" t="s">
        <v>20</v>
      </c>
      <c r="G70" s="50" t="s">
        <v>259</v>
      </c>
      <c r="H70" s="51"/>
      <c r="I70" s="18">
        <v>1729.8</v>
      </c>
      <c r="J70" s="51">
        <v>1193501.24</v>
      </c>
    </row>
    <row r="71" spans="1:10" x14ac:dyDescent="0.15">
      <c r="A71" s="48">
        <v>42209</v>
      </c>
      <c r="B71" s="49">
        <v>61</v>
      </c>
      <c r="C71" s="50" t="s">
        <v>1571</v>
      </c>
      <c r="D71" s="50" t="s">
        <v>1572</v>
      </c>
      <c r="E71" s="50" t="s">
        <v>367</v>
      </c>
      <c r="F71" s="50" t="s">
        <v>20</v>
      </c>
      <c r="G71" s="50" t="s">
        <v>263</v>
      </c>
      <c r="H71" s="51"/>
      <c r="I71" s="18">
        <v>2650</v>
      </c>
      <c r="J71" s="51">
        <v>1190851.24</v>
      </c>
    </row>
    <row r="72" spans="1:10" x14ac:dyDescent="0.15">
      <c r="A72" s="48">
        <v>42209</v>
      </c>
      <c r="B72" s="49">
        <v>61</v>
      </c>
      <c r="C72" s="50" t="s">
        <v>1573</v>
      </c>
      <c r="D72" s="50" t="s">
        <v>1574</v>
      </c>
      <c r="E72" s="50" t="s">
        <v>178</v>
      </c>
      <c r="G72" s="50" t="s">
        <v>1439</v>
      </c>
      <c r="H72" s="51"/>
      <c r="I72" s="18">
        <v>150</v>
      </c>
      <c r="J72" s="51">
        <v>1190281.24</v>
      </c>
    </row>
    <row r="73" spans="1:10" s="46" customFormat="1" x14ac:dyDescent="0.15">
      <c r="A73" s="48"/>
      <c r="B73" s="49"/>
      <c r="C73" s="50"/>
      <c r="D73" s="50"/>
      <c r="E73" s="50" t="s">
        <v>78</v>
      </c>
      <c r="G73" s="50" t="s">
        <v>259</v>
      </c>
      <c r="H73" s="51"/>
      <c r="I73" s="18">
        <v>240</v>
      </c>
      <c r="J73" s="51"/>
    </row>
    <row r="74" spans="1:10" s="46" customFormat="1" x14ac:dyDescent="0.15">
      <c r="A74" s="48"/>
      <c r="B74" s="49"/>
      <c r="C74" s="50"/>
      <c r="D74" s="50"/>
      <c r="E74" s="50" t="s">
        <v>1198</v>
      </c>
      <c r="F74" s="50"/>
      <c r="G74" s="50" t="s">
        <v>259</v>
      </c>
      <c r="H74" s="51"/>
      <c r="I74" s="18">
        <v>180</v>
      </c>
      <c r="J74" s="51"/>
    </row>
    <row r="75" spans="1:10" x14ac:dyDescent="0.15">
      <c r="A75" s="48">
        <v>42209</v>
      </c>
      <c r="B75" s="49">
        <v>61</v>
      </c>
      <c r="C75" s="50" t="s">
        <v>1575</v>
      </c>
      <c r="D75" s="50" t="s">
        <v>1576</v>
      </c>
      <c r="E75" s="50" t="s">
        <v>1467</v>
      </c>
      <c r="G75" s="50" t="s">
        <v>259</v>
      </c>
      <c r="H75" s="51"/>
      <c r="I75" s="18">
        <f>600+36+600+36</f>
        <v>1272</v>
      </c>
      <c r="J75" s="51">
        <v>1187207.24</v>
      </c>
    </row>
    <row r="76" spans="1:10" s="46" customFormat="1" x14ac:dyDescent="0.15">
      <c r="A76" s="48"/>
      <c r="B76" s="49"/>
      <c r="C76" s="50"/>
      <c r="D76" s="50"/>
      <c r="E76" s="50" t="s">
        <v>1577</v>
      </c>
      <c r="G76" s="50" t="s">
        <v>1058</v>
      </c>
      <c r="H76" s="51"/>
      <c r="I76" s="18">
        <f>220+13.2+380+22.8</f>
        <v>636</v>
      </c>
      <c r="J76" s="51"/>
    </row>
    <row r="77" spans="1:10" s="46" customFormat="1" x14ac:dyDescent="0.15">
      <c r="A77" s="48"/>
      <c r="B77" s="49"/>
      <c r="C77" s="50"/>
      <c r="D77" s="50"/>
      <c r="E77" s="50" t="s">
        <v>867</v>
      </c>
      <c r="F77" s="50"/>
      <c r="G77" s="50" t="s">
        <v>1250</v>
      </c>
      <c r="H77" s="51"/>
      <c r="I77" s="18">
        <f>1100+66</f>
        <v>1166</v>
      </c>
      <c r="J77" s="51"/>
    </row>
    <row r="78" spans="1:10" x14ac:dyDescent="0.15">
      <c r="A78" s="48">
        <v>42209</v>
      </c>
      <c r="B78" s="49">
        <v>61</v>
      </c>
      <c r="C78" s="50" t="s">
        <v>1578</v>
      </c>
      <c r="D78" s="50" t="s">
        <v>1579</v>
      </c>
      <c r="E78" s="50" t="s">
        <v>355</v>
      </c>
      <c r="F78" s="50" t="s">
        <v>20</v>
      </c>
      <c r="G78" s="50" t="s">
        <v>498</v>
      </c>
      <c r="H78" s="51"/>
      <c r="I78" s="18">
        <v>796.55</v>
      </c>
      <c r="J78" s="51">
        <v>1186410.69</v>
      </c>
    </row>
    <row r="79" spans="1:10" x14ac:dyDescent="0.15">
      <c r="A79" s="48">
        <v>42209</v>
      </c>
      <c r="B79" s="49">
        <v>61</v>
      </c>
      <c r="C79" s="50" t="s">
        <v>1580</v>
      </c>
      <c r="D79" s="50" t="s">
        <v>1581</v>
      </c>
      <c r="E79" s="50" t="s">
        <v>358</v>
      </c>
      <c r="F79" s="50" t="s">
        <v>20</v>
      </c>
      <c r="G79" s="50" t="s">
        <v>498</v>
      </c>
      <c r="H79" s="51"/>
      <c r="I79" s="18">
        <v>1692.3</v>
      </c>
      <c r="J79" s="51">
        <v>1184718.3899999999</v>
      </c>
    </row>
    <row r="80" spans="1:10" x14ac:dyDescent="0.15">
      <c r="A80" s="48">
        <v>42209</v>
      </c>
      <c r="B80" s="49">
        <v>61</v>
      </c>
      <c r="C80" s="50" t="s">
        <v>1582</v>
      </c>
      <c r="D80" s="50" t="s">
        <v>1583</v>
      </c>
      <c r="E80" s="50" t="s">
        <v>358</v>
      </c>
      <c r="F80" s="50" t="s">
        <v>20</v>
      </c>
      <c r="G80" s="50" t="s">
        <v>498</v>
      </c>
      <c r="H80" s="51"/>
      <c r="I80" s="18">
        <v>20</v>
      </c>
      <c r="J80" s="51">
        <v>1184698.3899999999</v>
      </c>
    </row>
    <row r="81" spans="1:10" x14ac:dyDescent="0.15">
      <c r="A81" s="48">
        <v>42209</v>
      </c>
      <c r="B81" s="49">
        <v>61</v>
      </c>
      <c r="C81" s="50" t="s">
        <v>1584</v>
      </c>
      <c r="D81" s="50" t="s">
        <v>1585</v>
      </c>
      <c r="E81" s="50" t="s">
        <v>1335</v>
      </c>
      <c r="F81" s="50" t="s">
        <v>20</v>
      </c>
      <c r="G81" s="50" t="s">
        <v>486</v>
      </c>
      <c r="H81" s="51"/>
      <c r="I81" s="18">
        <v>460.83</v>
      </c>
      <c r="J81" s="51">
        <v>1184237.56</v>
      </c>
    </row>
    <row r="82" spans="1:10" x14ac:dyDescent="0.15">
      <c r="A82" s="48">
        <v>42209</v>
      </c>
      <c r="B82" s="49">
        <v>61</v>
      </c>
      <c r="C82" s="50" t="s">
        <v>1586</v>
      </c>
      <c r="D82" s="50" t="s">
        <v>1587</v>
      </c>
      <c r="E82" s="50" t="s">
        <v>106</v>
      </c>
      <c r="F82" s="50" t="s">
        <v>20</v>
      </c>
      <c r="G82" s="50" t="s">
        <v>264</v>
      </c>
      <c r="H82" s="51"/>
      <c r="I82" s="18">
        <v>155.5</v>
      </c>
      <c r="J82" s="51">
        <v>1184082.06</v>
      </c>
    </row>
    <row r="83" spans="1:10" x14ac:dyDescent="0.15">
      <c r="A83" s="48">
        <v>42209</v>
      </c>
      <c r="B83" s="49">
        <v>61</v>
      </c>
      <c r="C83" s="50" t="s">
        <v>1588</v>
      </c>
      <c r="D83" s="50" t="s">
        <v>1589</v>
      </c>
      <c r="E83" s="50" t="s">
        <v>210</v>
      </c>
      <c r="F83" s="50" t="s">
        <v>20</v>
      </c>
      <c r="G83" s="50" t="s">
        <v>512</v>
      </c>
      <c r="H83" s="51"/>
      <c r="I83" s="18">
        <v>217.3</v>
      </c>
      <c r="J83" s="51">
        <v>1183864.76</v>
      </c>
    </row>
    <row r="84" spans="1:10" x14ac:dyDescent="0.15">
      <c r="A84" s="48">
        <v>42209</v>
      </c>
      <c r="B84" s="49">
        <v>61</v>
      </c>
      <c r="C84" s="50" t="s">
        <v>1590</v>
      </c>
      <c r="D84" s="50" t="s">
        <v>1591</v>
      </c>
      <c r="E84" s="50" t="s">
        <v>181</v>
      </c>
      <c r="F84" s="50" t="s">
        <v>20</v>
      </c>
      <c r="G84" s="50" t="s">
        <v>1439</v>
      </c>
      <c r="H84" s="51"/>
      <c r="I84" s="18">
        <v>100</v>
      </c>
      <c r="J84" s="51">
        <v>1183764.76</v>
      </c>
    </row>
    <row r="85" spans="1:10" x14ac:dyDescent="0.15">
      <c r="A85" s="48">
        <v>42209</v>
      </c>
      <c r="B85" s="49">
        <v>61</v>
      </c>
      <c r="C85" s="50" t="s">
        <v>1592</v>
      </c>
      <c r="D85" s="50" t="s">
        <v>1593</v>
      </c>
      <c r="E85" s="50" t="s">
        <v>45</v>
      </c>
      <c r="F85" s="50" t="s">
        <v>20</v>
      </c>
      <c r="G85" s="50" t="s">
        <v>259</v>
      </c>
      <c r="H85" s="51"/>
      <c r="I85" s="18">
        <v>1500</v>
      </c>
      <c r="J85" s="51">
        <v>1182264.76</v>
      </c>
    </row>
    <row r="86" spans="1:10" x14ac:dyDescent="0.15">
      <c r="A86" s="48">
        <v>42209</v>
      </c>
      <c r="B86" s="49">
        <v>61</v>
      </c>
      <c r="C86" s="50" t="s">
        <v>1594</v>
      </c>
      <c r="D86" s="50" t="s">
        <v>1595</v>
      </c>
      <c r="E86" s="50" t="s">
        <v>1596</v>
      </c>
      <c r="F86" s="50" t="s">
        <v>20</v>
      </c>
      <c r="G86" s="50" t="s">
        <v>263</v>
      </c>
      <c r="H86" s="51"/>
      <c r="I86" s="18">
        <v>13515</v>
      </c>
      <c r="J86" s="51">
        <v>1168749.76</v>
      </c>
    </row>
    <row r="87" spans="1:10" x14ac:dyDescent="0.15">
      <c r="A87" s="48">
        <v>42209</v>
      </c>
      <c r="B87" s="49">
        <v>61</v>
      </c>
      <c r="C87" s="50" t="s">
        <v>1597</v>
      </c>
      <c r="D87" s="50" t="s">
        <v>1598</v>
      </c>
      <c r="E87" s="50" t="s">
        <v>301</v>
      </c>
      <c r="F87" s="50" t="s">
        <v>20</v>
      </c>
      <c r="G87" s="50" t="s">
        <v>259</v>
      </c>
      <c r="H87" s="51"/>
      <c r="I87" s="18">
        <v>11500</v>
      </c>
      <c r="J87" s="51">
        <v>1157249.76</v>
      </c>
    </row>
    <row r="88" spans="1:10" x14ac:dyDescent="0.15">
      <c r="A88" s="48">
        <v>42209</v>
      </c>
      <c r="B88" s="49">
        <v>61</v>
      </c>
      <c r="C88" s="50" t="s">
        <v>1599</v>
      </c>
      <c r="D88" s="50" t="s">
        <v>1600</v>
      </c>
      <c r="E88" s="50" t="s">
        <v>670</v>
      </c>
      <c r="F88" s="50" t="s">
        <v>20</v>
      </c>
      <c r="G88" s="50" t="s">
        <v>259</v>
      </c>
      <c r="H88" s="51"/>
      <c r="I88" s="18">
        <v>16380</v>
      </c>
      <c r="J88" s="51">
        <v>1140869.76</v>
      </c>
    </row>
    <row r="89" spans="1:10" x14ac:dyDescent="0.15">
      <c r="A89" s="48">
        <v>42209</v>
      </c>
      <c r="B89" s="49">
        <v>61</v>
      </c>
      <c r="C89" s="50" t="s">
        <v>1601</v>
      </c>
      <c r="D89" s="50" t="s">
        <v>1602</v>
      </c>
      <c r="E89" s="50" t="s">
        <v>1467</v>
      </c>
      <c r="F89" s="50" t="s">
        <v>20</v>
      </c>
      <c r="G89" s="50" t="s">
        <v>259</v>
      </c>
      <c r="H89" s="51"/>
      <c r="I89" s="18">
        <v>17755</v>
      </c>
      <c r="J89" s="51">
        <v>1123114.76</v>
      </c>
    </row>
    <row r="90" spans="1:10" x14ac:dyDescent="0.15">
      <c r="A90" s="48">
        <v>42209</v>
      </c>
      <c r="B90" s="49">
        <v>61</v>
      </c>
      <c r="C90" s="50" t="s">
        <v>1603</v>
      </c>
      <c r="D90" s="50" t="s">
        <v>1604</v>
      </c>
      <c r="E90" s="50" t="s">
        <v>1467</v>
      </c>
      <c r="F90" s="50" t="s">
        <v>20</v>
      </c>
      <c r="G90" s="50" t="s">
        <v>259</v>
      </c>
      <c r="H90" s="51"/>
      <c r="I90" s="18">
        <v>23468.400000000001</v>
      </c>
      <c r="J90" s="51">
        <v>1099646.3600000001</v>
      </c>
    </row>
    <row r="91" spans="1:10" x14ac:dyDescent="0.15">
      <c r="A91" s="48">
        <v>42209</v>
      </c>
      <c r="B91" s="49">
        <v>61</v>
      </c>
      <c r="C91" s="50" t="s">
        <v>1605</v>
      </c>
      <c r="D91" s="50" t="s">
        <v>1606</v>
      </c>
      <c r="E91" s="50" t="s">
        <v>313</v>
      </c>
      <c r="F91" s="50" t="s">
        <v>20</v>
      </c>
      <c r="G91" s="50" t="s">
        <v>1674</v>
      </c>
      <c r="H91" s="51"/>
      <c r="I91" s="58">
        <v>12720</v>
      </c>
      <c r="J91" s="51">
        <v>1086926.3600000001</v>
      </c>
    </row>
    <row r="92" spans="1:10" x14ac:dyDescent="0.15">
      <c r="A92" s="48">
        <v>42209</v>
      </c>
      <c r="B92" s="49">
        <v>61</v>
      </c>
      <c r="C92" s="50" t="s">
        <v>1607</v>
      </c>
      <c r="D92" s="50" t="s">
        <v>1608</v>
      </c>
      <c r="E92" s="50" t="s">
        <v>401</v>
      </c>
      <c r="F92" s="50" t="s">
        <v>20</v>
      </c>
      <c r="G92" s="50" t="s">
        <v>1670</v>
      </c>
      <c r="H92" s="51"/>
      <c r="I92" s="18">
        <v>12985</v>
      </c>
      <c r="J92" s="51">
        <v>1073941.3600000001</v>
      </c>
    </row>
    <row r="93" spans="1:10" x14ac:dyDescent="0.15">
      <c r="A93" s="48">
        <v>42209</v>
      </c>
      <c r="B93" s="49">
        <v>61</v>
      </c>
      <c r="C93" s="50" t="s">
        <v>1609</v>
      </c>
      <c r="D93" s="50" t="s">
        <v>1610</v>
      </c>
      <c r="E93" s="50" t="s">
        <v>1611</v>
      </c>
      <c r="F93" s="50" t="s">
        <v>20</v>
      </c>
      <c r="G93" s="50" t="s">
        <v>1240</v>
      </c>
      <c r="H93" s="51"/>
      <c r="I93" s="18">
        <v>484175.77</v>
      </c>
      <c r="J93" s="51">
        <v>589765.59</v>
      </c>
    </row>
    <row r="94" spans="1:10" x14ac:dyDescent="0.15">
      <c r="A94" s="48">
        <v>42209</v>
      </c>
      <c r="B94" s="49">
        <v>61</v>
      </c>
      <c r="C94" s="50" t="s">
        <v>1612</v>
      </c>
      <c r="D94" s="50" t="s">
        <v>1613</v>
      </c>
      <c r="E94" s="50" t="s">
        <v>301</v>
      </c>
      <c r="F94" s="50" t="s">
        <v>20</v>
      </c>
      <c r="G94" s="50" t="s">
        <v>259</v>
      </c>
      <c r="H94" s="51"/>
      <c r="I94" s="18">
        <v>530</v>
      </c>
      <c r="J94" s="51">
        <v>589235.59</v>
      </c>
    </row>
    <row r="95" spans="1:10" x14ac:dyDescent="0.15">
      <c r="A95" s="48">
        <v>42209</v>
      </c>
      <c r="B95" s="49">
        <v>61</v>
      </c>
      <c r="C95" s="50" t="s">
        <v>1614</v>
      </c>
      <c r="D95" s="50" t="s">
        <v>1615</v>
      </c>
      <c r="E95" s="50" t="s">
        <v>1333</v>
      </c>
      <c r="F95" s="50" t="s">
        <v>198</v>
      </c>
      <c r="G95" s="50" t="s">
        <v>259</v>
      </c>
      <c r="H95" s="51"/>
      <c r="I95" s="18">
        <v>692.4</v>
      </c>
      <c r="J95" s="51">
        <v>588543.18999999994</v>
      </c>
    </row>
    <row r="96" spans="1:10" x14ac:dyDescent="0.15">
      <c r="A96" s="48">
        <v>42209</v>
      </c>
      <c r="B96" s="49">
        <v>61</v>
      </c>
      <c r="C96" s="50" t="s">
        <v>1616</v>
      </c>
      <c r="D96" s="50" t="s">
        <v>1617</v>
      </c>
      <c r="E96" s="50" t="s">
        <v>1467</v>
      </c>
      <c r="F96" s="50" t="s">
        <v>20</v>
      </c>
      <c r="G96" s="50" t="s">
        <v>259</v>
      </c>
      <c r="H96" s="51"/>
      <c r="I96" s="51">
        <v>5300</v>
      </c>
      <c r="J96" s="51">
        <v>583243.18999999994</v>
      </c>
    </row>
    <row r="97" spans="1:10" x14ac:dyDescent="0.15">
      <c r="A97" s="48">
        <v>42209</v>
      </c>
      <c r="B97" s="49">
        <v>61</v>
      </c>
      <c r="C97" s="50" t="s">
        <v>1618</v>
      </c>
      <c r="D97" s="50" t="s">
        <v>1619</v>
      </c>
      <c r="E97" s="50" t="s">
        <v>45</v>
      </c>
      <c r="F97" s="50" t="s">
        <v>20</v>
      </c>
      <c r="G97" s="50" t="s">
        <v>259</v>
      </c>
      <c r="H97" s="51"/>
      <c r="I97" s="18">
        <v>1500</v>
      </c>
      <c r="J97" s="51">
        <v>581743.18999999994</v>
      </c>
    </row>
    <row r="98" spans="1:10" x14ac:dyDescent="0.15">
      <c r="A98" s="48">
        <v>42209</v>
      </c>
      <c r="B98" s="49">
        <v>61</v>
      </c>
      <c r="C98" s="50" t="s">
        <v>1620</v>
      </c>
      <c r="D98" s="50" t="s">
        <v>1621</v>
      </c>
      <c r="E98" s="50" t="s">
        <v>45</v>
      </c>
      <c r="F98" s="50" t="s">
        <v>20</v>
      </c>
      <c r="G98" s="50" t="s">
        <v>259</v>
      </c>
      <c r="H98" s="51"/>
      <c r="I98" s="18">
        <v>1500</v>
      </c>
      <c r="J98" s="51">
        <v>580243.18999999994</v>
      </c>
    </row>
    <row r="99" spans="1:10" x14ac:dyDescent="0.15">
      <c r="A99" s="48">
        <v>42209</v>
      </c>
      <c r="B99" s="49">
        <v>61</v>
      </c>
      <c r="C99" s="50" t="s">
        <v>1592</v>
      </c>
      <c r="D99" s="50" t="s">
        <v>1622</v>
      </c>
      <c r="E99" s="50" t="s">
        <v>45</v>
      </c>
      <c r="F99" s="50" t="s">
        <v>20</v>
      </c>
      <c r="G99" s="50" t="s">
        <v>259</v>
      </c>
      <c r="H99" s="51"/>
      <c r="I99" s="18">
        <v>1500</v>
      </c>
      <c r="J99" s="51">
        <v>578743.18999999994</v>
      </c>
    </row>
    <row r="100" spans="1:10" x14ac:dyDescent="0.15">
      <c r="A100" s="48">
        <v>42209</v>
      </c>
      <c r="B100" s="49">
        <v>61</v>
      </c>
      <c r="C100" s="50" t="s">
        <v>1623</v>
      </c>
      <c r="D100" s="50" t="s">
        <v>1624</v>
      </c>
      <c r="E100" s="50" t="s">
        <v>45</v>
      </c>
      <c r="F100" s="50" t="s">
        <v>20</v>
      </c>
      <c r="G100" s="50" t="s">
        <v>259</v>
      </c>
      <c r="H100" s="51"/>
      <c r="I100" s="18">
        <v>1500</v>
      </c>
      <c r="J100" s="51">
        <v>577243.18999999994</v>
      </c>
    </row>
    <row r="101" spans="1:10" x14ac:dyDescent="0.15">
      <c r="A101" s="48">
        <v>42209</v>
      </c>
      <c r="B101" s="49">
        <v>61</v>
      </c>
      <c r="C101" s="50" t="s">
        <v>1625</v>
      </c>
      <c r="D101" s="50" t="s">
        <v>1626</v>
      </c>
      <c r="E101" s="50" t="s">
        <v>45</v>
      </c>
      <c r="F101" s="50" t="s">
        <v>20</v>
      </c>
      <c r="G101" s="50" t="s">
        <v>259</v>
      </c>
      <c r="H101" s="51"/>
      <c r="I101" s="18">
        <v>1500</v>
      </c>
      <c r="J101" s="51">
        <v>575743.18999999994</v>
      </c>
    </row>
    <row r="102" spans="1:10" x14ac:dyDescent="0.15">
      <c r="A102" s="48">
        <v>42209</v>
      </c>
      <c r="B102" s="49">
        <v>62</v>
      </c>
      <c r="C102" s="50" t="s">
        <v>1627</v>
      </c>
      <c r="D102" s="50" t="s">
        <v>1628</v>
      </c>
      <c r="E102" s="50" t="s">
        <v>1629</v>
      </c>
      <c r="F102" s="50" t="s">
        <v>20</v>
      </c>
      <c r="G102" s="50" t="s">
        <v>486</v>
      </c>
      <c r="H102" s="51">
        <v>3000</v>
      </c>
      <c r="I102" s="51">
        <v>-3000</v>
      </c>
      <c r="J102" s="51">
        <v>578743.18999999994</v>
      </c>
    </row>
    <row r="103" spans="1:10" x14ac:dyDescent="0.15">
      <c r="A103" s="48">
        <v>42213</v>
      </c>
      <c r="B103" s="49">
        <v>61</v>
      </c>
      <c r="C103" s="50" t="s">
        <v>22</v>
      </c>
      <c r="D103" s="50" t="s">
        <v>20</v>
      </c>
      <c r="E103" s="50" t="s">
        <v>416</v>
      </c>
      <c r="F103" s="50" t="s">
        <v>20</v>
      </c>
      <c r="G103" s="50" t="s">
        <v>277</v>
      </c>
      <c r="H103" s="51"/>
      <c r="I103" s="51">
        <v>0.6</v>
      </c>
      <c r="J103" s="51">
        <v>578742.59</v>
      </c>
    </row>
    <row r="104" spans="1:10" x14ac:dyDescent="0.15">
      <c r="A104" s="48">
        <v>42214</v>
      </c>
      <c r="B104" s="49">
        <v>61</v>
      </c>
      <c r="C104" s="50" t="s">
        <v>1630</v>
      </c>
      <c r="D104" s="50" t="s">
        <v>1631</v>
      </c>
      <c r="E104" s="50" t="s">
        <v>1467</v>
      </c>
      <c r="F104" s="50" t="s">
        <v>20</v>
      </c>
      <c r="G104" s="50" t="s">
        <v>259</v>
      </c>
      <c r="H104" s="51"/>
      <c r="I104" s="18">
        <v>7500</v>
      </c>
      <c r="J104" s="51">
        <v>571242.59</v>
      </c>
    </row>
    <row r="105" spans="1:10" x14ac:dyDescent="0.15">
      <c r="A105" s="48">
        <v>42214</v>
      </c>
      <c r="B105" s="49">
        <v>61</v>
      </c>
      <c r="C105" s="50" t="s">
        <v>1632</v>
      </c>
      <c r="D105" s="50" t="s">
        <v>1633</v>
      </c>
      <c r="E105" s="50" t="s">
        <v>320</v>
      </c>
      <c r="F105" s="50" t="s">
        <v>20</v>
      </c>
      <c r="G105" s="50" t="s">
        <v>512</v>
      </c>
      <c r="H105" s="51"/>
      <c r="I105" s="18">
        <v>911</v>
      </c>
      <c r="J105" s="51">
        <v>570331.59</v>
      </c>
    </row>
    <row r="106" spans="1:10" x14ac:dyDescent="0.15">
      <c r="A106" s="48">
        <v>42214</v>
      </c>
      <c r="B106" s="49">
        <v>61</v>
      </c>
      <c r="C106" s="50" t="s">
        <v>1634</v>
      </c>
      <c r="D106" s="50" t="s">
        <v>1635</v>
      </c>
      <c r="E106" s="50" t="s">
        <v>210</v>
      </c>
      <c r="F106" s="50" t="s">
        <v>20</v>
      </c>
      <c r="G106" s="50" t="s">
        <v>512</v>
      </c>
      <c r="H106" s="51"/>
      <c r="I106" s="18">
        <v>392.75</v>
      </c>
      <c r="J106" s="51">
        <v>569938.84</v>
      </c>
    </row>
    <row r="107" spans="1:10" x14ac:dyDescent="0.15">
      <c r="A107" s="48">
        <v>42214</v>
      </c>
      <c r="B107" s="49">
        <v>61</v>
      </c>
      <c r="C107" s="50" t="s">
        <v>1636</v>
      </c>
      <c r="D107" s="50" t="s">
        <v>1637</v>
      </c>
      <c r="E107" s="50" t="s">
        <v>401</v>
      </c>
      <c r="F107" s="50" t="s">
        <v>20</v>
      </c>
      <c r="G107" s="50" t="s">
        <v>1670</v>
      </c>
      <c r="H107" s="51"/>
      <c r="I107" s="18">
        <v>18147.2</v>
      </c>
      <c r="J107" s="51">
        <v>551791.64</v>
      </c>
    </row>
    <row r="108" spans="1:10" x14ac:dyDescent="0.15">
      <c r="A108" s="48">
        <v>42214</v>
      </c>
      <c r="B108" s="49">
        <v>66</v>
      </c>
      <c r="C108" s="50" t="s">
        <v>1638</v>
      </c>
      <c r="D108" s="50" t="s">
        <v>20</v>
      </c>
      <c r="E108" s="50" t="s">
        <v>1269</v>
      </c>
      <c r="F108" s="50" t="s">
        <v>20</v>
      </c>
      <c r="G108" s="50" t="s">
        <v>1065</v>
      </c>
      <c r="H108" s="51"/>
      <c r="I108" s="18">
        <v>250000</v>
      </c>
      <c r="J108" s="51">
        <v>301791.64</v>
      </c>
    </row>
    <row r="109" spans="1:10" x14ac:dyDescent="0.15">
      <c r="A109" s="48">
        <v>42215</v>
      </c>
      <c r="B109" s="49">
        <v>62</v>
      </c>
      <c r="C109" s="50" t="s">
        <v>1639</v>
      </c>
      <c r="D109" s="50" t="s">
        <v>972</v>
      </c>
      <c r="E109" s="50" t="s">
        <v>1467</v>
      </c>
      <c r="F109" s="50" t="s">
        <v>20</v>
      </c>
      <c r="G109" s="50" t="s">
        <v>259</v>
      </c>
      <c r="H109" s="18">
        <v>915.8</v>
      </c>
      <c r="I109" s="51">
        <v>-915.8</v>
      </c>
      <c r="J109" s="51">
        <v>302707.44</v>
      </c>
    </row>
    <row r="110" spans="1:10" x14ac:dyDescent="0.15">
      <c r="A110" s="48">
        <v>42216</v>
      </c>
      <c r="B110" s="49">
        <v>61</v>
      </c>
      <c r="C110" s="50" t="s">
        <v>1640</v>
      </c>
      <c r="D110" s="50" t="s">
        <v>1641</v>
      </c>
      <c r="E110" s="50" t="s">
        <v>222</v>
      </c>
      <c r="F110" s="50" t="s">
        <v>20</v>
      </c>
      <c r="G110" s="50" t="s">
        <v>507</v>
      </c>
      <c r="H110" s="51"/>
      <c r="I110" s="18">
        <v>373.35</v>
      </c>
      <c r="J110" s="51">
        <v>302334.09000000003</v>
      </c>
    </row>
    <row r="111" spans="1:10" x14ac:dyDescent="0.15">
      <c r="A111" s="48">
        <v>42216</v>
      </c>
      <c r="B111" s="49">
        <v>61</v>
      </c>
      <c r="C111" s="50" t="s">
        <v>1642</v>
      </c>
      <c r="D111" s="50" t="s">
        <v>1643</v>
      </c>
      <c r="E111" s="50" t="s">
        <v>67</v>
      </c>
      <c r="G111" s="50" t="s">
        <v>1439</v>
      </c>
      <c r="H111" s="51"/>
      <c r="I111" s="18">
        <v>35</v>
      </c>
      <c r="J111" s="51">
        <v>302229.09000000003</v>
      </c>
    </row>
    <row r="112" spans="1:10" s="46" customFormat="1" x14ac:dyDescent="0.15">
      <c r="A112" s="48"/>
      <c r="B112" s="49"/>
      <c r="C112" s="50"/>
      <c r="D112" s="50"/>
      <c r="E112" s="50" t="s">
        <v>147</v>
      </c>
      <c r="F112" s="50"/>
      <c r="G112" s="50" t="s">
        <v>486</v>
      </c>
      <c r="H112" s="51"/>
      <c r="I112" s="18">
        <f>56</f>
        <v>56</v>
      </c>
      <c r="J112" s="51"/>
    </row>
    <row r="113" spans="1:10" s="46" customFormat="1" x14ac:dyDescent="0.15">
      <c r="A113" s="48"/>
      <c r="B113" s="49"/>
      <c r="C113" s="50"/>
      <c r="D113" s="50"/>
      <c r="E113" s="50" t="s">
        <v>767</v>
      </c>
      <c r="F113" s="50"/>
      <c r="G113" s="50" t="s">
        <v>1444</v>
      </c>
      <c r="H113" s="51"/>
      <c r="I113" s="18">
        <v>14</v>
      </c>
      <c r="J113" s="51"/>
    </row>
    <row r="114" spans="1:10" x14ac:dyDescent="0.15">
      <c r="A114" s="48">
        <v>42216</v>
      </c>
      <c r="B114" s="49">
        <v>61</v>
      </c>
      <c r="C114" s="50" t="s">
        <v>1644</v>
      </c>
      <c r="D114" s="50" t="s">
        <v>1645</v>
      </c>
      <c r="E114" s="50" t="s">
        <v>45</v>
      </c>
      <c r="F114" s="50" t="s">
        <v>20</v>
      </c>
      <c r="G114" s="50" t="s">
        <v>259</v>
      </c>
      <c r="H114" s="51"/>
      <c r="I114" s="18">
        <v>746.9</v>
      </c>
      <c r="J114" s="51">
        <v>301482.19</v>
      </c>
    </row>
    <row r="115" spans="1:10" x14ac:dyDescent="0.15">
      <c r="A115" s="48">
        <v>42216</v>
      </c>
      <c r="B115" s="49">
        <v>61</v>
      </c>
      <c r="C115" s="50" t="s">
        <v>1646</v>
      </c>
      <c r="D115" s="50" t="s">
        <v>1647</v>
      </c>
      <c r="E115" s="50" t="s">
        <v>81</v>
      </c>
      <c r="F115" s="50" t="s">
        <v>20</v>
      </c>
      <c r="G115" s="50" t="s">
        <v>1672</v>
      </c>
      <c r="H115" s="51"/>
      <c r="I115" s="18">
        <v>850</v>
      </c>
      <c r="J115" s="51">
        <v>300632.19</v>
      </c>
    </row>
    <row r="116" spans="1:10" x14ac:dyDescent="0.15">
      <c r="A116" s="48">
        <v>42216</v>
      </c>
      <c r="B116" s="49">
        <v>61</v>
      </c>
      <c r="C116" s="50" t="s">
        <v>1648</v>
      </c>
      <c r="D116" s="50" t="s">
        <v>1649</v>
      </c>
      <c r="E116" s="50" t="s">
        <v>670</v>
      </c>
      <c r="F116" s="50" t="s">
        <v>20</v>
      </c>
      <c r="G116" s="50" t="s">
        <v>259</v>
      </c>
      <c r="H116" s="51"/>
      <c r="I116" s="18">
        <v>3000</v>
      </c>
      <c r="J116" s="51">
        <v>297632.19</v>
      </c>
    </row>
    <row r="117" spans="1:10" x14ac:dyDescent="0.15">
      <c r="A117" s="48">
        <v>42216</v>
      </c>
      <c r="B117" s="49">
        <v>61</v>
      </c>
      <c r="C117" s="50" t="s">
        <v>1650</v>
      </c>
      <c r="D117" s="50" t="s">
        <v>1651</v>
      </c>
      <c r="E117" s="50" t="s">
        <v>124</v>
      </c>
      <c r="F117" s="50" t="s">
        <v>20</v>
      </c>
      <c r="G117" s="50" t="s">
        <v>506</v>
      </c>
      <c r="H117" s="51"/>
      <c r="I117" s="18">
        <v>4500</v>
      </c>
      <c r="J117" s="51">
        <v>293132.19</v>
      </c>
    </row>
    <row r="118" spans="1:10" x14ac:dyDescent="0.15">
      <c r="A118" s="48">
        <v>42216</v>
      </c>
      <c r="B118" s="49">
        <v>65</v>
      </c>
      <c r="C118" s="50" t="s">
        <v>1652</v>
      </c>
      <c r="D118" s="50" t="s">
        <v>22</v>
      </c>
      <c r="E118" s="50" t="s">
        <v>1481</v>
      </c>
      <c r="F118" s="50" t="s">
        <v>20</v>
      </c>
      <c r="G118" s="50" t="s">
        <v>508</v>
      </c>
      <c r="H118" s="51"/>
      <c r="I118" s="18">
        <v>74209.34</v>
      </c>
      <c r="J118" s="51">
        <v>214114.83</v>
      </c>
    </row>
    <row r="119" spans="1:10" s="46" customFormat="1" x14ac:dyDescent="0.15">
      <c r="A119" s="48"/>
      <c r="B119" s="49"/>
      <c r="C119" s="50"/>
      <c r="D119" s="50"/>
      <c r="E119" s="50" t="s">
        <v>279</v>
      </c>
      <c r="F119" s="50"/>
      <c r="G119" s="50" t="s">
        <v>279</v>
      </c>
      <c r="H119" s="51"/>
      <c r="I119" s="18">
        <v>980</v>
      </c>
      <c r="J119" s="51"/>
    </row>
    <row r="120" spans="1:10" s="46" customFormat="1" x14ac:dyDescent="0.15">
      <c r="A120" s="48"/>
      <c r="B120" s="49"/>
      <c r="C120" s="50"/>
      <c r="D120" s="50"/>
      <c r="E120" s="50" t="s">
        <v>1675</v>
      </c>
      <c r="F120" s="50"/>
      <c r="G120" s="50" t="s">
        <v>490</v>
      </c>
      <c r="H120" s="51"/>
      <c r="I120" s="18">
        <v>261</v>
      </c>
      <c r="J120" s="51"/>
    </row>
    <row r="121" spans="1:10" s="46" customFormat="1" x14ac:dyDescent="0.15">
      <c r="A121" s="48"/>
      <c r="B121" s="49"/>
      <c r="C121" s="50"/>
      <c r="D121" s="50"/>
      <c r="E121" s="50" t="s">
        <v>280</v>
      </c>
      <c r="F121" s="50"/>
      <c r="G121" s="50" t="s">
        <v>280</v>
      </c>
      <c r="H121" s="51"/>
      <c r="I121" s="18">
        <v>272.95999999999998</v>
      </c>
      <c r="J121" s="51"/>
    </row>
    <row r="122" spans="1:10" s="46" customFormat="1" x14ac:dyDescent="0.15">
      <c r="A122" s="48"/>
      <c r="B122" s="49"/>
      <c r="C122" s="50"/>
      <c r="D122" s="50"/>
      <c r="E122" s="50" t="s">
        <v>19</v>
      </c>
      <c r="F122" s="50"/>
      <c r="G122" s="50" t="s">
        <v>253</v>
      </c>
      <c r="H122" s="51"/>
      <c r="I122" s="18">
        <v>1230.8699999999999</v>
      </c>
      <c r="J122" s="51"/>
    </row>
    <row r="123" spans="1:10" s="46" customFormat="1" x14ac:dyDescent="0.15">
      <c r="A123" s="48"/>
      <c r="B123" s="49"/>
      <c r="C123" s="50"/>
      <c r="D123" s="50"/>
      <c r="E123" s="50" t="s">
        <v>210</v>
      </c>
      <c r="F123" s="50"/>
      <c r="G123" s="50" t="s">
        <v>485</v>
      </c>
      <c r="H123" s="51"/>
      <c r="I123" s="18">
        <v>353.9</v>
      </c>
      <c r="J123" s="51"/>
    </row>
    <row r="124" spans="1:10" s="46" customFormat="1" x14ac:dyDescent="0.15">
      <c r="A124" s="48"/>
      <c r="B124" s="49"/>
      <c r="C124" s="50"/>
      <c r="D124" s="50"/>
      <c r="E124" s="50" t="s">
        <v>1052</v>
      </c>
      <c r="F124" s="50"/>
      <c r="G124" s="50" t="s">
        <v>1052</v>
      </c>
      <c r="H124" s="51"/>
      <c r="I124" s="18">
        <v>58.5</v>
      </c>
      <c r="J124" s="51"/>
    </row>
    <row r="125" spans="1:10" s="46" customFormat="1" x14ac:dyDescent="0.15">
      <c r="A125" s="48"/>
      <c r="B125" s="49"/>
      <c r="C125" s="50"/>
      <c r="D125" s="50"/>
      <c r="E125" s="50" t="s">
        <v>106</v>
      </c>
      <c r="F125" s="50"/>
      <c r="G125" s="50" t="s">
        <v>264</v>
      </c>
      <c r="H125" s="51"/>
      <c r="I125" s="18">
        <v>176.99</v>
      </c>
      <c r="J125" s="51"/>
    </row>
    <row r="126" spans="1:10" s="46" customFormat="1" x14ac:dyDescent="0.15">
      <c r="A126" s="48"/>
      <c r="B126" s="49"/>
      <c r="C126" s="50"/>
      <c r="D126" s="50"/>
      <c r="E126" s="50" t="s">
        <v>81</v>
      </c>
      <c r="F126" s="50"/>
      <c r="G126" s="50" t="s">
        <v>1672</v>
      </c>
      <c r="H126" s="51"/>
      <c r="I126" s="18">
        <v>62</v>
      </c>
      <c r="J126" s="51"/>
    </row>
    <row r="127" spans="1:10" s="46" customFormat="1" x14ac:dyDescent="0.15">
      <c r="A127" s="48"/>
      <c r="B127" s="49"/>
      <c r="C127" s="50"/>
      <c r="D127" s="50"/>
      <c r="E127" s="50" t="s">
        <v>1676</v>
      </c>
      <c r="F127" s="50"/>
      <c r="G127" s="50" t="s">
        <v>1677</v>
      </c>
      <c r="H127" s="51"/>
      <c r="I127" s="18">
        <v>4</v>
      </c>
      <c r="J127" s="51"/>
    </row>
    <row r="128" spans="1:10" s="46" customFormat="1" x14ac:dyDescent="0.15">
      <c r="A128" s="48"/>
      <c r="B128" s="49"/>
      <c r="C128" s="50"/>
      <c r="D128" s="50"/>
      <c r="E128" s="50" t="s">
        <v>767</v>
      </c>
      <c r="F128" s="50"/>
      <c r="G128" s="50" t="s">
        <v>1444</v>
      </c>
      <c r="H128" s="51"/>
      <c r="I128" s="18">
        <v>516.4</v>
      </c>
      <c r="J128" s="51"/>
    </row>
    <row r="129" spans="1:10" s="46" customFormat="1" x14ac:dyDescent="0.15">
      <c r="A129" s="48"/>
      <c r="B129" s="49"/>
      <c r="C129" s="50"/>
      <c r="D129" s="50"/>
      <c r="E129" s="50" t="s">
        <v>743</v>
      </c>
      <c r="F129" s="50"/>
      <c r="G129" s="50" t="s">
        <v>259</v>
      </c>
      <c r="H129" s="51"/>
      <c r="I129" s="18">
        <v>856.9</v>
      </c>
      <c r="J129" s="51"/>
    </row>
    <row r="130" spans="1:10" s="46" customFormat="1" x14ac:dyDescent="0.15">
      <c r="A130" s="48"/>
      <c r="B130" s="49"/>
      <c r="C130" s="50"/>
      <c r="D130" s="50"/>
      <c r="E130" s="50" t="s">
        <v>416</v>
      </c>
      <c r="F130" s="50"/>
      <c r="G130" s="50" t="s">
        <v>277</v>
      </c>
      <c r="H130" s="51"/>
      <c r="I130" s="18">
        <v>34.5</v>
      </c>
      <c r="J130" s="51"/>
    </row>
    <row r="131" spans="1:10" x14ac:dyDescent="0.15">
      <c r="A131" s="48">
        <v>42216</v>
      </c>
      <c r="B131" s="49">
        <v>65</v>
      </c>
      <c r="C131" s="50" t="s">
        <v>1653</v>
      </c>
      <c r="D131" s="50" t="s">
        <v>1654</v>
      </c>
      <c r="E131" s="50" t="s">
        <v>1655</v>
      </c>
      <c r="F131" s="50" t="s">
        <v>20</v>
      </c>
      <c r="G131" s="50" t="s">
        <v>751</v>
      </c>
      <c r="H131" s="51"/>
      <c r="I131" s="18">
        <v>18180</v>
      </c>
      <c r="J131" s="51">
        <v>195934.83</v>
      </c>
    </row>
    <row r="132" spans="1:10" x14ac:dyDescent="0.15">
      <c r="A132" s="48">
        <v>42216</v>
      </c>
      <c r="B132" s="49">
        <v>65</v>
      </c>
      <c r="C132" s="50" t="s">
        <v>1656</v>
      </c>
      <c r="D132" s="50" t="s">
        <v>1657</v>
      </c>
      <c r="E132" s="50" t="s">
        <v>1658</v>
      </c>
      <c r="F132" s="50" t="s">
        <v>20</v>
      </c>
      <c r="G132" s="50" t="s">
        <v>1449</v>
      </c>
      <c r="H132" s="51"/>
      <c r="I132" s="18">
        <v>1148.0999999999999</v>
      </c>
      <c r="J132" s="51">
        <v>194786.73</v>
      </c>
    </row>
    <row r="133" spans="1:10" x14ac:dyDescent="0.15">
      <c r="A133" s="48">
        <v>42216</v>
      </c>
      <c r="B133" s="49">
        <v>65</v>
      </c>
      <c r="C133" s="50" t="s">
        <v>1659</v>
      </c>
      <c r="D133" s="50" t="s">
        <v>1660</v>
      </c>
      <c r="E133" s="50" t="s">
        <v>1661</v>
      </c>
      <c r="F133" s="50" t="s">
        <v>20</v>
      </c>
      <c r="G133" s="50" t="s">
        <v>753</v>
      </c>
      <c r="H133" s="51"/>
      <c r="I133" s="18">
        <v>7876.6</v>
      </c>
      <c r="J133" s="51">
        <v>186910.13</v>
      </c>
    </row>
    <row r="134" spans="1:10" x14ac:dyDescent="0.15">
      <c r="A134" s="48">
        <v>42216</v>
      </c>
      <c r="B134" s="49">
        <v>66</v>
      </c>
      <c r="C134" s="50" t="s">
        <v>1662</v>
      </c>
      <c r="D134" s="50" t="s">
        <v>20</v>
      </c>
      <c r="E134" s="50" t="s">
        <v>1663</v>
      </c>
      <c r="F134" s="50" t="s">
        <v>20</v>
      </c>
      <c r="G134" s="50" t="s">
        <v>277</v>
      </c>
      <c r="H134" s="51"/>
      <c r="I134" s="18">
        <v>15.4</v>
      </c>
      <c r="J134" s="51">
        <v>186894.73</v>
      </c>
    </row>
    <row r="135" spans="1:10" x14ac:dyDescent="0.15">
      <c r="A135" s="48">
        <v>42216</v>
      </c>
      <c r="B135" s="49">
        <v>66</v>
      </c>
      <c r="C135" s="50" t="s">
        <v>1662</v>
      </c>
      <c r="D135" s="50" t="s">
        <v>20</v>
      </c>
      <c r="E135" s="50" t="s">
        <v>1664</v>
      </c>
      <c r="F135" s="50" t="s">
        <v>1665</v>
      </c>
      <c r="G135" s="50" t="s">
        <v>277</v>
      </c>
      <c r="H135" s="51"/>
      <c r="I135" s="18">
        <v>5.03</v>
      </c>
      <c r="J135" s="51">
        <v>186889.7</v>
      </c>
    </row>
    <row r="136" spans="1:10" x14ac:dyDescent="0.15">
      <c r="A136" s="52">
        <v>42216</v>
      </c>
      <c r="B136" s="54">
        <v>61</v>
      </c>
      <c r="C136" s="55" t="s">
        <v>1666</v>
      </c>
      <c r="D136" s="55" t="s">
        <v>1667</v>
      </c>
      <c r="E136" s="55" t="s">
        <v>1316</v>
      </c>
      <c r="F136" s="55" t="s">
        <v>20</v>
      </c>
      <c r="G136" s="55" t="s">
        <v>1441</v>
      </c>
      <c r="H136" s="57"/>
      <c r="I136" s="22">
        <v>2500</v>
      </c>
      <c r="J136" s="57">
        <v>184389.7</v>
      </c>
    </row>
    <row r="137" spans="1:10" ht="12" thickBot="1" x14ac:dyDescent="0.2">
      <c r="A137" s="53"/>
      <c r="B137" s="46"/>
      <c r="C137" s="46"/>
      <c r="D137" s="46"/>
      <c r="E137" s="46"/>
      <c r="F137" s="46"/>
      <c r="G137" s="46"/>
      <c r="H137" s="56">
        <v>1229275.8</v>
      </c>
      <c r="I137" s="56">
        <v>1207232.8400000003</v>
      </c>
      <c r="J137" s="46"/>
    </row>
    <row r="138" spans="1:10" ht="12" thickTop="1" x14ac:dyDescent="0.15">
      <c r="A138" s="46"/>
      <c r="B138" s="46"/>
      <c r="C138" s="46"/>
      <c r="D138" s="46"/>
      <c r="E138" s="46"/>
      <c r="F138" s="46"/>
      <c r="G138" s="46"/>
      <c r="H138" s="46"/>
      <c r="J138" s="46"/>
    </row>
    <row r="139" spans="1:10" x14ac:dyDescent="0.15">
      <c r="I139" s="12">
        <f>SUBTOTAL(9,I5:I136)</f>
        <v>1179317.04</v>
      </c>
    </row>
  </sheetData>
  <autoFilter ref="A4:J137"/>
  <mergeCells count="3">
    <mergeCell ref="A1:J1"/>
    <mergeCell ref="A2:J2"/>
    <mergeCell ref="A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38"/>
  <sheetViews>
    <sheetView workbookViewId="0">
      <selection activeCell="I50" sqref="I50"/>
    </sheetView>
  </sheetViews>
  <sheetFormatPr defaultRowHeight="11.25" x14ac:dyDescent="0.15"/>
  <cols>
    <col min="1" max="1" width="10.125" style="46" bestFit="1" customWidth="1"/>
    <col min="2" max="2" width="5.25" style="46" bestFit="1" customWidth="1"/>
    <col min="3" max="3" width="9.75" style="46" bestFit="1" customWidth="1"/>
    <col min="4" max="4" width="10.625" style="46" bestFit="1" customWidth="1"/>
    <col min="5" max="5" width="39.875" style="46" bestFit="1" customWidth="1"/>
    <col min="6" max="6" width="36.75" style="46" bestFit="1" customWidth="1"/>
    <col min="7" max="7" width="13.375" style="46" customWidth="1"/>
    <col min="8" max="8" width="12.625" style="46" customWidth="1"/>
    <col min="9" max="9" width="12.625" style="12" customWidth="1"/>
    <col min="10" max="10" width="12.625" style="46" customWidth="1"/>
    <col min="11" max="16384" width="9" style="46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80"/>
      <c r="J1" s="77"/>
    </row>
    <row r="2" spans="1:10" ht="20.100000000000001" customHeight="1" x14ac:dyDescent="0.15">
      <c r="A2" s="78" t="s">
        <v>1678</v>
      </c>
      <c r="B2" s="78"/>
      <c r="C2" s="78"/>
      <c r="D2" s="78"/>
      <c r="E2" s="78"/>
      <c r="F2" s="78"/>
      <c r="G2" s="78"/>
      <c r="H2" s="78"/>
      <c r="I2" s="81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79"/>
      <c r="I3" s="82"/>
      <c r="J3" s="79"/>
    </row>
    <row r="4" spans="1:10" ht="23.1" customHeight="1" thickBot="1" x14ac:dyDescent="0.2">
      <c r="A4" s="47" t="s">
        <v>3</v>
      </c>
      <c r="B4" s="47" t="s">
        <v>4</v>
      </c>
      <c r="C4" s="47" t="s">
        <v>5</v>
      </c>
      <c r="D4" s="47" t="s">
        <v>6</v>
      </c>
      <c r="E4" s="47" t="s">
        <v>7</v>
      </c>
      <c r="F4" s="47" t="s">
        <v>8</v>
      </c>
      <c r="G4" s="47"/>
      <c r="H4" s="47" t="s">
        <v>9</v>
      </c>
      <c r="I4" s="14" t="s">
        <v>10</v>
      </c>
      <c r="J4" s="47" t="s">
        <v>11</v>
      </c>
    </row>
    <row r="5" spans="1:10" ht="12" thickTop="1" x14ac:dyDescent="0.15">
      <c r="A5" s="48"/>
      <c r="B5" s="49"/>
      <c r="C5" s="50"/>
      <c r="D5" s="50"/>
      <c r="E5" s="50" t="s">
        <v>12</v>
      </c>
      <c r="F5" s="50"/>
      <c r="G5" s="50"/>
      <c r="H5" s="51"/>
      <c r="I5" s="51"/>
      <c r="J5" s="51">
        <v>184389.7</v>
      </c>
    </row>
    <row r="6" spans="1:10" x14ac:dyDescent="0.15">
      <c r="A6" s="48">
        <v>42217</v>
      </c>
      <c r="B6" s="49">
        <v>71</v>
      </c>
      <c r="C6" s="50" t="s">
        <v>1679</v>
      </c>
      <c r="D6" s="50" t="s">
        <v>1680</v>
      </c>
      <c r="E6" s="50" t="s">
        <v>15</v>
      </c>
      <c r="F6" s="50" t="s">
        <v>16</v>
      </c>
      <c r="G6" s="50" t="s">
        <v>1904</v>
      </c>
      <c r="H6" s="51"/>
      <c r="I6" s="51">
        <v>10667.84</v>
      </c>
      <c r="J6" s="51">
        <v>173721.86</v>
      </c>
    </row>
    <row r="7" spans="1:10" x14ac:dyDescent="0.15">
      <c r="A7" s="48">
        <v>42217</v>
      </c>
      <c r="B7" s="49">
        <v>71</v>
      </c>
      <c r="C7" s="50" t="s">
        <v>1681</v>
      </c>
      <c r="D7" s="50" t="s">
        <v>1682</v>
      </c>
      <c r="E7" s="50" t="s">
        <v>19</v>
      </c>
      <c r="F7" s="50" t="s">
        <v>20</v>
      </c>
      <c r="G7" s="50" t="s">
        <v>253</v>
      </c>
      <c r="H7" s="51"/>
      <c r="I7" s="51">
        <v>170</v>
      </c>
      <c r="J7" s="51">
        <v>173551.86</v>
      </c>
    </row>
    <row r="8" spans="1:10" x14ac:dyDescent="0.15">
      <c r="A8" s="48">
        <v>42223</v>
      </c>
      <c r="B8" s="49">
        <v>71</v>
      </c>
      <c r="C8" s="50" t="s">
        <v>1683</v>
      </c>
      <c r="D8" s="50" t="s">
        <v>1684</v>
      </c>
      <c r="E8" s="50" t="s">
        <v>670</v>
      </c>
      <c r="F8" s="50" t="s">
        <v>20</v>
      </c>
      <c r="G8" s="50" t="s">
        <v>259</v>
      </c>
      <c r="H8" s="51"/>
      <c r="I8" s="51">
        <v>3282.78</v>
      </c>
      <c r="J8" s="51">
        <v>170269.08</v>
      </c>
    </row>
    <row r="9" spans="1:10" x14ac:dyDescent="0.15">
      <c r="A9" s="48">
        <v>42226</v>
      </c>
      <c r="B9" s="49">
        <v>72</v>
      </c>
      <c r="C9" s="50" t="s">
        <v>1685</v>
      </c>
      <c r="D9" s="50" t="s">
        <v>20</v>
      </c>
      <c r="E9" s="50" t="s">
        <v>535</v>
      </c>
      <c r="F9" s="50" t="s">
        <v>20</v>
      </c>
      <c r="G9" s="50" t="s">
        <v>265</v>
      </c>
      <c r="H9" s="51">
        <v>1000000</v>
      </c>
      <c r="I9" s="51"/>
      <c r="J9" s="51">
        <v>1170269.08</v>
      </c>
    </row>
    <row r="10" spans="1:10" x14ac:dyDescent="0.15">
      <c r="A10" s="48">
        <v>42226</v>
      </c>
      <c r="B10" s="49">
        <v>76</v>
      </c>
      <c r="C10" s="50" t="s">
        <v>1686</v>
      </c>
      <c r="D10" s="50" t="s">
        <v>20</v>
      </c>
      <c r="E10" s="50" t="s">
        <v>1687</v>
      </c>
      <c r="F10" s="50" t="s">
        <v>1688</v>
      </c>
      <c r="G10" s="50" t="s">
        <v>255</v>
      </c>
      <c r="H10" s="51">
        <v>2400</v>
      </c>
      <c r="I10" s="51"/>
      <c r="J10" s="51">
        <v>1172669.08</v>
      </c>
    </row>
    <row r="11" spans="1:10" x14ac:dyDescent="0.15">
      <c r="A11" s="48">
        <v>42227</v>
      </c>
      <c r="B11" s="49">
        <v>72</v>
      </c>
      <c r="C11" s="50" t="s">
        <v>1689</v>
      </c>
      <c r="D11" s="50" t="s">
        <v>972</v>
      </c>
      <c r="E11" s="50" t="s">
        <v>1528</v>
      </c>
      <c r="F11" s="50" t="s">
        <v>20</v>
      </c>
      <c r="G11" s="50" t="s">
        <v>1905</v>
      </c>
      <c r="H11" s="51">
        <v>300</v>
      </c>
      <c r="I11" s="51">
        <v>-300</v>
      </c>
      <c r="J11" s="51">
        <v>1172969.08</v>
      </c>
    </row>
    <row r="12" spans="1:10" x14ac:dyDescent="0.15">
      <c r="A12" s="48">
        <v>42228</v>
      </c>
      <c r="B12" s="49">
        <v>71</v>
      </c>
      <c r="C12" s="50" t="s">
        <v>1690</v>
      </c>
      <c r="D12" s="50" t="s">
        <v>1691</v>
      </c>
      <c r="E12" s="50" t="s">
        <v>401</v>
      </c>
      <c r="F12" s="50" t="s">
        <v>20</v>
      </c>
      <c r="G12" s="50" t="s">
        <v>1906</v>
      </c>
      <c r="H12" s="51"/>
      <c r="I12" s="51">
        <v>6360</v>
      </c>
      <c r="J12" s="51">
        <v>1166609.08</v>
      </c>
    </row>
    <row r="13" spans="1:10" x14ac:dyDescent="0.15">
      <c r="A13" s="48">
        <v>42228</v>
      </c>
      <c r="B13" s="49">
        <v>71</v>
      </c>
      <c r="C13" s="50" t="s">
        <v>1692</v>
      </c>
      <c r="D13" s="50" t="s">
        <v>1693</v>
      </c>
      <c r="E13" s="50" t="s">
        <v>816</v>
      </c>
      <c r="F13" s="50" t="s">
        <v>20</v>
      </c>
      <c r="G13" s="50" t="s">
        <v>1674</v>
      </c>
      <c r="H13" s="51"/>
      <c r="I13" s="12">
        <v>2500</v>
      </c>
      <c r="J13" s="51">
        <v>1164109.08</v>
      </c>
    </row>
    <row r="14" spans="1:10" x14ac:dyDescent="0.15">
      <c r="A14" s="48">
        <v>42228</v>
      </c>
      <c r="B14" s="49">
        <v>71</v>
      </c>
      <c r="C14" s="50" t="s">
        <v>1694</v>
      </c>
      <c r="D14" s="50" t="s">
        <v>1695</v>
      </c>
      <c r="E14" s="50" t="s">
        <v>81</v>
      </c>
      <c r="F14" s="50" t="s">
        <v>20</v>
      </c>
      <c r="G14" s="50" t="s">
        <v>261</v>
      </c>
      <c r="H14" s="51"/>
      <c r="I14" s="51">
        <v>58.3</v>
      </c>
      <c r="J14" s="51">
        <v>1164050.78</v>
      </c>
    </row>
    <row r="15" spans="1:10" x14ac:dyDescent="0.15">
      <c r="A15" s="48">
        <v>42228</v>
      </c>
      <c r="B15" s="49">
        <v>71</v>
      </c>
      <c r="C15" s="50" t="s">
        <v>1696</v>
      </c>
      <c r="D15" s="50" t="s">
        <v>1697</v>
      </c>
      <c r="E15" s="50" t="s">
        <v>1698</v>
      </c>
      <c r="G15" s="50" t="s">
        <v>1907</v>
      </c>
      <c r="H15" s="51"/>
      <c r="I15" s="51">
        <v>2100</v>
      </c>
      <c r="J15" s="51">
        <v>1161612.78</v>
      </c>
    </row>
    <row r="16" spans="1:10" x14ac:dyDescent="0.15">
      <c r="A16" s="48"/>
      <c r="B16" s="49"/>
      <c r="C16" s="50"/>
      <c r="D16" s="50"/>
      <c r="E16" s="50" t="s">
        <v>140</v>
      </c>
      <c r="F16" s="50"/>
      <c r="G16" s="50" t="s">
        <v>730</v>
      </c>
      <c r="H16" s="51"/>
      <c r="I16" s="51">
        <f>200+138</f>
        <v>338</v>
      </c>
      <c r="J16" s="51"/>
    </row>
    <row r="17" spans="1:10" x14ac:dyDescent="0.15">
      <c r="A17" s="48">
        <v>42228</v>
      </c>
      <c r="B17" s="49">
        <v>71</v>
      </c>
      <c r="C17" s="50" t="s">
        <v>1699</v>
      </c>
      <c r="D17" s="50" t="s">
        <v>1700</v>
      </c>
      <c r="E17" s="50" t="s">
        <v>198</v>
      </c>
      <c r="F17" s="50" t="s">
        <v>20</v>
      </c>
      <c r="G17" s="50" t="s">
        <v>259</v>
      </c>
      <c r="H17" s="51"/>
      <c r="I17" s="51">
        <v>1696</v>
      </c>
      <c r="J17" s="51">
        <v>1159916.78</v>
      </c>
    </row>
    <row r="18" spans="1:10" x14ac:dyDescent="0.15">
      <c r="A18" s="48">
        <v>42228</v>
      </c>
      <c r="B18" s="49">
        <v>71</v>
      </c>
      <c r="C18" s="50" t="s">
        <v>1701</v>
      </c>
      <c r="D18" s="50" t="s">
        <v>1702</v>
      </c>
      <c r="E18" s="50" t="s">
        <v>121</v>
      </c>
      <c r="F18" s="50" t="s">
        <v>20</v>
      </c>
      <c r="G18" s="50" t="s">
        <v>1908</v>
      </c>
      <c r="H18" s="51"/>
      <c r="I18" s="51">
        <v>106</v>
      </c>
      <c r="J18" s="51">
        <v>1159810.78</v>
      </c>
    </row>
    <row r="19" spans="1:10" x14ac:dyDescent="0.15">
      <c r="A19" s="48">
        <v>42228</v>
      </c>
      <c r="B19" s="49">
        <v>71</v>
      </c>
      <c r="C19" s="50" t="s">
        <v>1703</v>
      </c>
      <c r="D19" s="50" t="s">
        <v>1704</v>
      </c>
      <c r="E19" s="50" t="s">
        <v>78</v>
      </c>
      <c r="F19" s="50" t="s">
        <v>20</v>
      </c>
      <c r="G19" s="50" t="s">
        <v>259</v>
      </c>
      <c r="H19" s="51"/>
      <c r="I19" s="51">
        <v>240</v>
      </c>
      <c r="J19" s="51">
        <v>1159570.78</v>
      </c>
    </row>
    <row r="20" spans="1:10" x14ac:dyDescent="0.15">
      <c r="A20" s="48">
        <v>42228</v>
      </c>
      <c r="B20" s="49">
        <v>71</v>
      </c>
      <c r="C20" s="50" t="s">
        <v>1705</v>
      </c>
      <c r="D20" s="50" t="s">
        <v>1706</v>
      </c>
      <c r="E20" s="50" t="s">
        <v>198</v>
      </c>
      <c r="G20" s="50" t="s">
        <v>259</v>
      </c>
      <c r="H20" s="51"/>
      <c r="I20" s="51">
        <f>350+400+250</f>
        <v>1000</v>
      </c>
      <c r="J20" s="51">
        <v>1158480.78</v>
      </c>
    </row>
    <row r="21" spans="1:10" x14ac:dyDescent="0.15">
      <c r="A21" s="48"/>
      <c r="B21" s="49"/>
      <c r="C21" s="50"/>
      <c r="D21" s="50"/>
      <c r="E21" s="50" t="s">
        <v>1707</v>
      </c>
      <c r="F21" s="50"/>
      <c r="G21" s="50" t="s">
        <v>259</v>
      </c>
      <c r="H21" s="51"/>
      <c r="I21" s="51">
        <v>90</v>
      </c>
      <c r="J21" s="51"/>
    </row>
    <row r="22" spans="1:10" x14ac:dyDescent="0.15">
      <c r="A22" s="48">
        <v>42228</v>
      </c>
      <c r="B22" s="49">
        <v>71</v>
      </c>
      <c r="C22" s="50" t="s">
        <v>1708</v>
      </c>
      <c r="D22" s="50" t="s">
        <v>1709</v>
      </c>
      <c r="E22" s="50" t="s">
        <v>576</v>
      </c>
      <c r="F22" s="50" t="s">
        <v>20</v>
      </c>
      <c r="G22" s="50" t="s">
        <v>1909</v>
      </c>
      <c r="H22" s="51"/>
      <c r="I22" s="51">
        <v>1431</v>
      </c>
      <c r="J22" s="51">
        <v>1157049.78</v>
      </c>
    </row>
    <row r="23" spans="1:10" x14ac:dyDescent="0.15">
      <c r="A23" s="48">
        <v>42228</v>
      </c>
      <c r="B23" s="49">
        <v>71</v>
      </c>
      <c r="C23" s="50" t="s">
        <v>1710</v>
      </c>
      <c r="D23" s="50" t="s">
        <v>1711</v>
      </c>
      <c r="E23" s="50" t="s">
        <v>564</v>
      </c>
      <c r="F23" s="50" t="s">
        <v>20</v>
      </c>
      <c r="G23" s="50" t="s">
        <v>742</v>
      </c>
      <c r="H23" s="51"/>
      <c r="I23" s="51">
        <v>2262.91</v>
      </c>
      <c r="J23" s="51">
        <v>1154786.8700000001</v>
      </c>
    </row>
    <row r="24" spans="1:10" x14ac:dyDescent="0.15">
      <c r="A24" s="48">
        <v>42228</v>
      </c>
      <c r="B24" s="49">
        <v>71</v>
      </c>
      <c r="C24" s="50" t="s">
        <v>1712</v>
      </c>
      <c r="D24" s="50" t="s">
        <v>1713</v>
      </c>
      <c r="E24" s="50" t="s">
        <v>198</v>
      </c>
      <c r="F24" s="50" t="s">
        <v>20</v>
      </c>
      <c r="G24" s="50" t="s">
        <v>259</v>
      </c>
      <c r="H24" s="51"/>
      <c r="I24" s="51">
        <v>5411.81</v>
      </c>
      <c r="J24" s="51">
        <v>1149375.06</v>
      </c>
    </row>
    <row r="25" spans="1:10" x14ac:dyDescent="0.15">
      <c r="A25" s="48">
        <v>42228</v>
      </c>
      <c r="B25" s="49">
        <v>71</v>
      </c>
      <c r="C25" s="50" t="s">
        <v>1714</v>
      </c>
      <c r="D25" s="50" t="s">
        <v>1715</v>
      </c>
      <c r="E25" s="50" t="s">
        <v>301</v>
      </c>
      <c r="F25" s="50" t="s">
        <v>20</v>
      </c>
      <c r="G25" s="50" t="s">
        <v>259</v>
      </c>
      <c r="H25" s="51"/>
      <c r="I25" s="51">
        <v>300</v>
      </c>
      <c r="J25" s="51">
        <v>1149075.06</v>
      </c>
    </row>
    <row r="26" spans="1:10" x14ac:dyDescent="0.15">
      <c r="A26" s="48">
        <v>42228</v>
      </c>
      <c r="B26" s="49">
        <v>71</v>
      </c>
      <c r="C26" s="50" t="s">
        <v>1716</v>
      </c>
      <c r="D26" s="50" t="s">
        <v>1717</v>
      </c>
      <c r="E26" s="50" t="s">
        <v>576</v>
      </c>
      <c r="F26" s="50" t="s">
        <v>20</v>
      </c>
      <c r="G26" s="50" t="s">
        <v>1909</v>
      </c>
      <c r="H26" s="51"/>
      <c r="I26" s="51">
        <v>1431</v>
      </c>
      <c r="J26" s="51">
        <v>1147644.06</v>
      </c>
    </row>
    <row r="27" spans="1:10" x14ac:dyDescent="0.15">
      <c r="A27" s="48">
        <v>42228</v>
      </c>
      <c r="B27" s="49">
        <v>71</v>
      </c>
      <c r="C27" s="50" t="s">
        <v>1718</v>
      </c>
      <c r="D27" s="50" t="s">
        <v>1719</v>
      </c>
      <c r="E27" s="50" t="s">
        <v>81</v>
      </c>
      <c r="F27" s="50" t="s">
        <v>20</v>
      </c>
      <c r="G27" s="50" t="s">
        <v>261</v>
      </c>
      <c r="H27" s="51"/>
      <c r="I27" s="51">
        <v>90.1</v>
      </c>
      <c r="J27" s="51">
        <v>1147553.96</v>
      </c>
    </row>
    <row r="28" spans="1:10" x14ac:dyDescent="0.15">
      <c r="A28" s="48">
        <v>42228</v>
      </c>
      <c r="B28" s="49">
        <v>71</v>
      </c>
      <c r="C28" s="50" t="s">
        <v>1720</v>
      </c>
      <c r="D28" s="50" t="s">
        <v>1721</v>
      </c>
      <c r="E28" s="50" t="s">
        <v>78</v>
      </c>
      <c r="F28" s="50" t="s">
        <v>20</v>
      </c>
      <c r="G28" s="50" t="s">
        <v>259</v>
      </c>
      <c r="H28" s="51"/>
      <c r="I28" s="51">
        <v>1000</v>
      </c>
      <c r="J28" s="51">
        <v>1146553.96</v>
      </c>
    </row>
    <row r="29" spans="1:10" x14ac:dyDescent="0.15">
      <c r="A29" s="48">
        <v>42228</v>
      </c>
      <c r="B29" s="49">
        <v>71</v>
      </c>
      <c r="C29" s="50" t="s">
        <v>1722</v>
      </c>
      <c r="D29" s="50" t="s">
        <v>1723</v>
      </c>
      <c r="E29" s="50" t="s">
        <v>576</v>
      </c>
      <c r="F29" s="50" t="s">
        <v>20</v>
      </c>
      <c r="G29" s="50" t="s">
        <v>1909</v>
      </c>
      <c r="H29" s="51"/>
      <c r="I29" s="51">
        <v>1431</v>
      </c>
      <c r="J29" s="51">
        <v>1145122.96</v>
      </c>
    </row>
    <row r="30" spans="1:10" x14ac:dyDescent="0.15">
      <c r="A30" s="48">
        <v>42228</v>
      </c>
      <c r="B30" s="49">
        <v>71</v>
      </c>
      <c r="C30" s="50" t="s">
        <v>1724</v>
      </c>
      <c r="D30" s="50" t="s">
        <v>1725</v>
      </c>
      <c r="E30" s="50" t="s">
        <v>942</v>
      </c>
      <c r="F30" s="50" t="s">
        <v>20</v>
      </c>
      <c r="G30" s="50" t="s">
        <v>1067</v>
      </c>
      <c r="H30" s="51"/>
      <c r="I30" s="51">
        <v>1500</v>
      </c>
      <c r="J30" s="51">
        <v>1143622.96</v>
      </c>
    </row>
    <row r="31" spans="1:10" x14ac:dyDescent="0.15">
      <c r="A31" s="48">
        <v>42228</v>
      </c>
      <c r="B31" s="49">
        <v>71</v>
      </c>
      <c r="C31" s="50" t="s">
        <v>1726</v>
      </c>
      <c r="D31" s="50" t="s">
        <v>1727</v>
      </c>
      <c r="E31" s="50" t="s">
        <v>1728</v>
      </c>
      <c r="F31" s="50" t="s">
        <v>20</v>
      </c>
      <c r="G31" s="50" t="s">
        <v>259</v>
      </c>
      <c r="H31" s="51"/>
      <c r="I31" s="51">
        <v>237.44</v>
      </c>
      <c r="J31" s="51">
        <v>1143385.52</v>
      </c>
    </row>
    <row r="32" spans="1:10" x14ac:dyDescent="0.15">
      <c r="A32" s="48">
        <v>42228</v>
      </c>
      <c r="B32" s="49">
        <v>71</v>
      </c>
      <c r="C32" s="50" t="s">
        <v>1729</v>
      </c>
      <c r="D32" s="50" t="s">
        <v>1730</v>
      </c>
      <c r="E32" s="50" t="s">
        <v>355</v>
      </c>
      <c r="F32" s="50" t="s">
        <v>20</v>
      </c>
      <c r="G32" s="50" t="s">
        <v>1910</v>
      </c>
      <c r="H32" s="51"/>
      <c r="I32" s="51">
        <v>691.8</v>
      </c>
      <c r="J32" s="51">
        <v>1142693.72</v>
      </c>
    </row>
    <row r="33" spans="1:10" x14ac:dyDescent="0.15">
      <c r="A33" s="48">
        <v>42228</v>
      </c>
      <c r="B33" s="49">
        <v>71</v>
      </c>
      <c r="C33" s="50" t="s">
        <v>1731</v>
      </c>
      <c r="D33" s="50" t="s">
        <v>1732</v>
      </c>
      <c r="E33" s="50" t="s">
        <v>358</v>
      </c>
      <c r="F33" s="50" t="s">
        <v>20</v>
      </c>
      <c r="G33" s="50" t="s">
        <v>1910</v>
      </c>
      <c r="H33" s="51"/>
      <c r="I33" s="51">
        <v>1293.6500000000001</v>
      </c>
      <c r="J33" s="51">
        <v>1141400.07</v>
      </c>
    </row>
    <row r="34" spans="1:10" x14ac:dyDescent="0.15">
      <c r="A34" s="48">
        <v>42228</v>
      </c>
      <c r="B34" s="49">
        <v>71</v>
      </c>
      <c r="C34" s="50" t="s">
        <v>1733</v>
      </c>
      <c r="D34" s="50" t="s">
        <v>1734</v>
      </c>
      <c r="E34" s="50" t="s">
        <v>358</v>
      </c>
      <c r="F34" s="50" t="s">
        <v>20</v>
      </c>
      <c r="G34" s="50" t="s">
        <v>1910</v>
      </c>
      <c r="H34" s="51"/>
      <c r="I34" s="51">
        <v>28</v>
      </c>
      <c r="J34" s="51">
        <v>1141372.07</v>
      </c>
    </row>
    <row r="35" spans="1:10" x14ac:dyDescent="0.15">
      <c r="A35" s="48">
        <v>42228</v>
      </c>
      <c r="B35" s="49">
        <v>71</v>
      </c>
      <c r="C35" s="50" t="s">
        <v>1735</v>
      </c>
      <c r="D35" s="50" t="s">
        <v>1736</v>
      </c>
      <c r="E35" s="50" t="s">
        <v>358</v>
      </c>
      <c r="F35" s="50" t="s">
        <v>20</v>
      </c>
      <c r="G35" s="50" t="s">
        <v>1910</v>
      </c>
      <c r="H35" s="51"/>
      <c r="I35" s="51">
        <v>13.8</v>
      </c>
      <c r="J35" s="51">
        <v>1141358.27</v>
      </c>
    </row>
    <row r="36" spans="1:10" x14ac:dyDescent="0.15">
      <c r="A36" s="48">
        <v>42228</v>
      </c>
      <c r="B36" s="49">
        <v>71</v>
      </c>
      <c r="C36" s="50" t="s">
        <v>1737</v>
      </c>
      <c r="D36" s="50" t="s">
        <v>1738</v>
      </c>
      <c r="E36" s="50" t="s">
        <v>1739</v>
      </c>
      <c r="F36" s="50" t="s">
        <v>20</v>
      </c>
      <c r="G36" s="50" t="s">
        <v>259</v>
      </c>
      <c r="H36" s="51"/>
      <c r="I36" s="51">
        <v>360</v>
      </c>
      <c r="J36" s="51">
        <v>1140998.27</v>
      </c>
    </row>
    <row r="37" spans="1:10" x14ac:dyDescent="0.15">
      <c r="A37" s="48">
        <v>42228</v>
      </c>
      <c r="B37" s="49">
        <v>71</v>
      </c>
      <c r="C37" s="50" t="s">
        <v>1740</v>
      </c>
      <c r="D37" s="50" t="s">
        <v>1741</v>
      </c>
      <c r="E37" s="50" t="s">
        <v>301</v>
      </c>
      <c r="G37" s="50" t="s">
        <v>259</v>
      </c>
      <c r="H37" s="51"/>
      <c r="I37" s="51">
        <f>280+16.8</f>
        <v>296.8</v>
      </c>
      <c r="J37" s="51">
        <v>1140256.27</v>
      </c>
    </row>
    <row r="38" spans="1:10" x14ac:dyDescent="0.15">
      <c r="A38" s="48"/>
      <c r="B38" s="49"/>
      <c r="C38" s="50"/>
      <c r="D38" s="50"/>
      <c r="E38" s="50" t="s">
        <v>1728</v>
      </c>
      <c r="F38" s="50"/>
      <c r="G38" s="50" t="s">
        <v>259</v>
      </c>
      <c r="H38" s="51"/>
      <c r="I38" s="51">
        <f>420+25.2</f>
        <v>445.2</v>
      </c>
      <c r="J38" s="51"/>
    </row>
    <row r="39" spans="1:10" x14ac:dyDescent="0.15">
      <c r="A39" s="48">
        <v>42228</v>
      </c>
      <c r="B39" s="49">
        <v>71</v>
      </c>
      <c r="C39" s="50" t="s">
        <v>1742</v>
      </c>
      <c r="D39" s="50" t="s">
        <v>1743</v>
      </c>
      <c r="E39" s="50" t="s">
        <v>313</v>
      </c>
      <c r="G39" s="50" t="s">
        <v>1674</v>
      </c>
      <c r="H39" s="51"/>
      <c r="I39" s="12">
        <f>320+19.2</f>
        <v>339.2</v>
      </c>
      <c r="J39" s="51">
        <v>1135163.57</v>
      </c>
    </row>
    <row r="40" spans="1:10" x14ac:dyDescent="0.15">
      <c r="A40" s="48"/>
      <c r="B40" s="49"/>
      <c r="C40" s="50"/>
      <c r="D40" s="50"/>
      <c r="E40" s="50" t="s">
        <v>1744</v>
      </c>
      <c r="G40" s="50" t="s">
        <v>259</v>
      </c>
      <c r="H40" s="51"/>
      <c r="I40" s="51">
        <f>1305+78.3</f>
        <v>1383.3</v>
      </c>
      <c r="J40" s="51"/>
    </row>
    <row r="41" spans="1:10" x14ac:dyDescent="0.15">
      <c r="A41" s="48"/>
      <c r="B41" s="49"/>
      <c r="C41" s="50"/>
      <c r="D41" s="50"/>
      <c r="E41" s="50" t="s">
        <v>1902</v>
      </c>
      <c r="F41" s="50"/>
      <c r="G41" s="50" t="s">
        <v>1674</v>
      </c>
      <c r="H41" s="51"/>
      <c r="I41" s="12">
        <f>2500+680+190.8-0.6</f>
        <v>3370.2000000000003</v>
      </c>
      <c r="J41" s="51"/>
    </row>
    <row r="42" spans="1:10" x14ac:dyDescent="0.15">
      <c r="A42" s="48">
        <v>42228</v>
      </c>
      <c r="B42" s="49">
        <v>71</v>
      </c>
      <c r="C42" s="50" t="s">
        <v>1745</v>
      </c>
      <c r="D42" s="50" t="s">
        <v>1746</v>
      </c>
      <c r="E42" s="50" t="s">
        <v>301</v>
      </c>
      <c r="F42" s="50" t="s">
        <v>20</v>
      </c>
      <c r="G42" s="50" t="s">
        <v>259</v>
      </c>
      <c r="H42" s="51"/>
      <c r="I42" s="51">
        <v>11500</v>
      </c>
      <c r="J42" s="51">
        <v>1123663.57</v>
      </c>
    </row>
    <row r="43" spans="1:10" x14ac:dyDescent="0.15">
      <c r="A43" s="48">
        <v>42228</v>
      </c>
      <c r="B43" s="49">
        <v>71</v>
      </c>
      <c r="C43" s="50" t="s">
        <v>1747</v>
      </c>
      <c r="D43" s="50" t="s">
        <v>1748</v>
      </c>
      <c r="E43" s="50" t="s">
        <v>1409</v>
      </c>
      <c r="F43" s="50" t="s">
        <v>20</v>
      </c>
      <c r="G43" s="50" t="s">
        <v>1911</v>
      </c>
      <c r="H43" s="51"/>
      <c r="I43" s="51">
        <v>39856</v>
      </c>
      <c r="J43" s="51">
        <v>1083807.57</v>
      </c>
    </row>
    <row r="44" spans="1:10" x14ac:dyDescent="0.15">
      <c r="A44" s="48">
        <v>42228</v>
      </c>
      <c r="B44" s="49">
        <v>71</v>
      </c>
      <c r="C44" s="50" t="s">
        <v>1749</v>
      </c>
      <c r="D44" s="50" t="s">
        <v>1750</v>
      </c>
      <c r="E44" s="50" t="s">
        <v>301</v>
      </c>
      <c r="F44" s="50" t="s">
        <v>20</v>
      </c>
      <c r="G44" s="50" t="s">
        <v>259</v>
      </c>
      <c r="H44" s="51"/>
      <c r="I44" s="51">
        <v>530</v>
      </c>
      <c r="J44" s="51">
        <v>1083277.57</v>
      </c>
    </row>
    <row r="45" spans="1:10" x14ac:dyDescent="0.15">
      <c r="A45" s="48">
        <v>42229</v>
      </c>
      <c r="B45" s="49">
        <v>71</v>
      </c>
      <c r="C45" s="50" t="s">
        <v>1751</v>
      </c>
      <c r="D45" s="50" t="s">
        <v>1752</v>
      </c>
      <c r="E45" s="50" t="s">
        <v>670</v>
      </c>
      <c r="F45" s="50" t="s">
        <v>20</v>
      </c>
      <c r="G45" s="50" t="s">
        <v>259</v>
      </c>
      <c r="H45" s="51"/>
      <c r="I45" s="51">
        <v>4200</v>
      </c>
      <c r="J45" s="51">
        <v>1079077.57</v>
      </c>
    </row>
    <row r="46" spans="1:10" x14ac:dyDescent="0.15">
      <c r="A46" s="48">
        <v>42229</v>
      </c>
      <c r="B46" s="49">
        <v>71</v>
      </c>
      <c r="C46" s="50" t="s">
        <v>1753</v>
      </c>
      <c r="D46" s="50" t="s">
        <v>1754</v>
      </c>
      <c r="E46" s="50" t="s">
        <v>670</v>
      </c>
      <c r="F46" s="50" t="s">
        <v>20</v>
      </c>
      <c r="G46" s="50" t="s">
        <v>259</v>
      </c>
      <c r="H46" s="51"/>
      <c r="I46" s="51">
        <v>720.8</v>
      </c>
      <c r="J46" s="51">
        <v>1078356.77</v>
      </c>
    </row>
    <row r="47" spans="1:10" x14ac:dyDescent="0.15">
      <c r="A47" s="48">
        <v>42229</v>
      </c>
      <c r="B47" s="49">
        <v>71</v>
      </c>
      <c r="C47" s="50" t="s">
        <v>1755</v>
      </c>
      <c r="D47" s="50" t="s">
        <v>1756</v>
      </c>
      <c r="E47" s="50" t="s">
        <v>198</v>
      </c>
      <c r="F47" s="50" t="s">
        <v>20</v>
      </c>
      <c r="G47" s="50" t="s">
        <v>259</v>
      </c>
      <c r="H47" s="51"/>
      <c r="I47" s="51">
        <v>1930</v>
      </c>
      <c r="J47" s="51">
        <v>1076426.77</v>
      </c>
    </row>
    <row r="48" spans="1:10" x14ac:dyDescent="0.15">
      <c r="A48" s="48">
        <v>42230</v>
      </c>
      <c r="B48" s="49">
        <v>71</v>
      </c>
      <c r="C48" s="50" t="s">
        <v>1757</v>
      </c>
      <c r="D48" s="50" t="s">
        <v>1758</v>
      </c>
      <c r="E48" s="50" t="s">
        <v>45</v>
      </c>
      <c r="F48" s="50" t="s">
        <v>20</v>
      </c>
      <c r="G48" s="50" t="s">
        <v>259</v>
      </c>
      <c r="H48" s="51"/>
      <c r="I48" s="51">
        <v>20000</v>
      </c>
      <c r="J48" s="51">
        <v>1056426.77</v>
      </c>
    </row>
    <row r="49" spans="1:10" x14ac:dyDescent="0.15">
      <c r="A49" s="48">
        <v>42235</v>
      </c>
      <c r="B49" s="49">
        <v>71</v>
      </c>
      <c r="C49" s="50" t="s">
        <v>1759</v>
      </c>
      <c r="D49" s="50" t="s">
        <v>218</v>
      </c>
      <c r="E49" s="50" t="s">
        <v>1760</v>
      </c>
      <c r="F49" s="50" t="s">
        <v>20</v>
      </c>
      <c r="G49" s="50" t="s">
        <v>1912</v>
      </c>
      <c r="H49" s="51"/>
      <c r="I49" s="51">
        <v>12371.16</v>
      </c>
      <c r="J49" s="51">
        <v>1044055.61</v>
      </c>
    </row>
    <row r="50" spans="1:10" x14ac:dyDescent="0.15">
      <c r="A50" s="48">
        <v>42235</v>
      </c>
      <c r="B50" s="49">
        <v>71</v>
      </c>
      <c r="C50" s="50" t="s">
        <v>1761</v>
      </c>
      <c r="D50" s="50" t="s">
        <v>218</v>
      </c>
      <c r="E50" s="50" t="s">
        <v>1125</v>
      </c>
      <c r="F50" s="50" t="s">
        <v>20</v>
      </c>
      <c r="G50" s="50" t="s">
        <v>1913</v>
      </c>
      <c r="H50" s="51"/>
      <c r="I50" s="51">
        <v>9723.42</v>
      </c>
      <c r="J50" s="51">
        <v>1034332.19</v>
      </c>
    </row>
    <row r="51" spans="1:10" x14ac:dyDescent="0.15">
      <c r="A51" s="48">
        <v>42235</v>
      </c>
      <c r="B51" s="49">
        <v>76</v>
      </c>
      <c r="C51" s="50" t="s">
        <v>1762</v>
      </c>
      <c r="D51" s="50" t="s">
        <v>20</v>
      </c>
      <c r="E51" s="50" t="s">
        <v>293</v>
      </c>
      <c r="F51" s="50" t="s">
        <v>20</v>
      </c>
      <c r="G51" s="50" t="s">
        <v>1914</v>
      </c>
      <c r="H51" s="51"/>
      <c r="I51" s="51">
        <v>800000</v>
      </c>
      <c r="J51" s="51">
        <v>234332.19</v>
      </c>
    </row>
    <row r="52" spans="1:10" x14ac:dyDescent="0.15">
      <c r="A52" s="48">
        <v>42235</v>
      </c>
      <c r="B52" s="49">
        <v>76</v>
      </c>
      <c r="C52" s="50" t="s">
        <v>1763</v>
      </c>
      <c r="D52" s="50" t="s">
        <v>20</v>
      </c>
      <c r="E52" s="50" t="s">
        <v>25</v>
      </c>
      <c r="F52" s="50" t="s">
        <v>20</v>
      </c>
      <c r="G52" s="50" t="s">
        <v>255</v>
      </c>
      <c r="H52" s="51">
        <v>1000</v>
      </c>
      <c r="I52" s="51"/>
      <c r="J52" s="51">
        <v>235332.19</v>
      </c>
    </row>
    <row r="53" spans="1:10" x14ac:dyDescent="0.15">
      <c r="A53" s="48">
        <v>42236</v>
      </c>
      <c r="B53" s="49">
        <v>71</v>
      </c>
      <c r="C53" s="50" t="s">
        <v>1764</v>
      </c>
      <c r="D53" s="50" t="s">
        <v>1765</v>
      </c>
      <c r="E53" s="50" t="s">
        <v>1766</v>
      </c>
      <c r="F53" s="50" t="s">
        <v>20</v>
      </c>
      <c r="G53" s="50" t="s">
        <v>1915</v>
      </c>
      <c r="H53" s="51"/>
      <c r="I53" s="51">
        <v>997</v>
      </c>
      <c r="J53" s="51">
        <v>234335.19</v>
      </c>
    </row>
    <row r="54" spans="1:10" x14ac:dyDescent="0.15">
      <c r="A54" s="48">
        <v>42236</v>
      </c>
      <c r="B54" s="49">
        <v>71</v>
      </c>
      <c r="C54" s="50" t="s">
        <v>1767</v>
      </c>
      <c r="D54" s="50" t="s">
        <v>1768</v>
      </c>
      <c r="E54" s="50" t="s">
        <v>198</v>
      </c>
      <c r="F54" s="50" t="s">
        <v>20</v>
      </c>
      <c r="G54" s="50" t="s">
        <v>259</v>
      </c>
      <c r="H54" s="51"/>
      <c r="I54" s="51">
        <v>2406.1999999999998</v>
      </c>
      <c r="J54" s="51">
        <v>231928.99</v>
      </c>
    </row>
    <row r="55" spans="1:10" x14ac:dyDescent="0.15">
      <c r="A55" s="48">
        <v>42236</v>
      </c>
      <c r="B55" s="49">
        <v>71</v>
      </c>
      <c r="C55" s="50" t="s">
        <v>1769</v>
      </c>
      <c r="D55" s="50" t="s">
        <v>1770</v>
      </c>
      <c r="E55" s="50" t="s">
        <v>670</v>
      </c>
      <c r="F55" s="50" t="s">
        <v>20</v>
      </c>
      <c r="G55" s="50" t="s">
        <v>259</v>
      </c>
      <c r="H55" s="51"/>
      <c r="I55" s="51">
        <v>988.95</v>
      </c>
      <c r="J55" s="51">
        <v>230940.04</v>
      </c>
    </row>
    <row r="56" spans="1:10" x14ac:dyDescent="0.15">
      <c r="A56" s="48">
        <v>42236</v>
      </c>
      <c r="B56" s="49">
        <v>71</v>
      </c>
      <c r="C56" s="50" t="s">
        <v>1771</v>
      </c>
      <c r="D56" s="50" t="s">
        <v>1772</v>
      </c>
      <c r="E56" s="50" t="s">
        <v>767</v>
      </c>
      <c r="F56" s="50" t="s">
        <v>20</v>
      </c>
      <c r="G56" s="50" t="s">
        <v>1444</v>
      </c>
      <c r="H56" s="51"/>
      <c r="I56" s="51">
        <v>6360</v>
      </c>
      <c r="J56" s="51">
        <v>224580.04</v>
      </c>
    </row>
    <row r="57" spans="1:10" x14ac:dyDescent="0.15">
      <c r="A57" s="48">
        <v>42236</v>
      </c>
      <c r="B57" s="49">
        <v>71</v>
      </c>
      <c r="C57" s="50" t="s">
        <v>1773</v>
      </c>
      <c r="D57" s="50" t="s">
        <v>1774</v>
      </c>
      <c r="E57" s="50" t="s">
        <v>1775</v>
      </c>
      <c r="F57" s="50" t="s">
        <v>20</v>
      </c>
      <c r="G57" s="50" t="s">
        <v>1916</v>
      </c>
      <c r="H57" s="51"/>
      <c r="I57" s="51">
        <v>2271.1999999999998</v>
      </c>
      <c r="J57" s="51">
        <v>222308.84</v>
      </c>
    </row>
    <row r="58" spans="1:10" x14ac:dyDescent="0.15">
      <c r="A58" s="48">
        <v>42236</v>
      </c>
      <c r="B58" s="49">
        <v>71</v>
      </c>
      <c r="C58" s="50" t="s">
        <v>1776</v>
      </c>
      <c r="D58" s="50" t="s">
        <v>1777</v>
      </c>
      <c r="E58" s="50" t="s">
        <v>140</v>
      </c>
      <c r="F58" s="50" t="s">
        <v>20</v>
      </c>
      <c r="G58" s="50" t="s">
        <v>730</v>
      </c>
      <c r="H58" s="51"/>
      <c r="I58" s="51">
        <v>2372.64</v>
      </c>
      <c r="J58" s="51">
        <v>219936.2</v>
      </c>
    </row>
    <row r="59" spans="1:10" x14ac:dyDescent="0.15">
      <c r="A59" s="48">
        <v>42236</v>
      </c>
      <c r="B59" s="49">
        <v>71</v>
      </c>
      <c r="C59" s="50" t="s">
        <v>1778</v>
      </c>
      <c r="D59" s="50" t="s">
        <v>1779</v>
      </c>
      <c r="E59" s="50" t="s">
        <v>198</v>
      </c>
      <c r="F59" s="50" t="s">
        <v>20</v>
      </c>
      <c r="G59" s="50" t="s">
        <v>259</v>
      </c>
      <c r="H59" s="51"/>
      <c r="I59" s="51">
        <v>2867.3</v>
      </c>
      <c r="J59" s="51">
        <v>217068.9</v>
      </c>
    </row>
    <row r="60" spans="1:10" x14ac:dyDescent="0.15">
      <c r="A60" s="48">
        <v>42236</v>
      </c>
      <c r="B60" s="49">
        <v>71</v>
      </c>
      <c r="C60" s="50" t="s">
        <v>1780</v>
      </c>
      <c r="D60" s="50" t="s">
        <v>1781</v>
      </c>
      <c r="E60" s="50" t="s">
        <v>1775</v>
      </c>
      <c r="F60" s="50" t="s">
        <v>20</v>
      </c>
      <c r="G60" s="50" t="s">
        <v>1916</v>
      </c>
      <c r="H60" s="51"/>
      <c r="I60" s="51">
        <v>1601.9</v>
      </c>
      <c r="J60" s="51">
        <v>215467</v>
      </c>
    </row>
    <row r="61" spans="1:10" x14ac:dyDescent="0.15">
      <c r="A61" s="48">
        <v>42236</v>
      </c>
      <c r="B61" s="49">
        <v>71</v>
      </c>
      <c r="C61" s="50" t="s">
        <v>1782</v>
      </c>
      <c r="D61" s="50" t="s">
        <v>1783</v>
      </c>
      <c r="E61" s="50" t="s">
        <v>67</v>
      </c>
      <c r="F61" s="50" t="s">
        <v>20</v>
      </c>
      <c r="G61" s="50" t="s">
        <v>1242</v>
      </c>
      <c r="H61" s="51"/>
      <c r="I61" s="51">
        <v>52.5</v>
      </c>
      <c r="J61" s="51">
        <v>215414.5</v>
      </c>
    </row>
    <row r="62" spans="1:10" x14ac:dyDescent="0.15">
      <c r="A62" s="48">
        <v>42236</v>
      </c>
      <c r="B62" s="49">
        <v>71</v>
      </c>
      <c r="C62" s="50" t="s">
        <v>1784</v>
      </c>
      <c r="D62" s="50" t="s">
        <v>1785</v>
      </c>
      <c r="E62" s="50" t="s">
        <v>81</v>
      </c>
      <c r="F62" s="50" t="s">
        <v>20</v>
      </c>
      <c r="G62" s="50" t="s">
        <v>261</v>
      </c>
      <c r="H62" s="51"/>
      <c r="I62" s="51">
        <v>424</v>
      </c>
      <c r="J62" s="51">
        <v>214990.5</v>
      </c>
    </row>
    <row r="63" spans="1:10" x14ac:dyDescent="0.15">
      <c r="A63" s="48">
        <v>42236</v>
      </c>
      <c r="B63" s="49">
        <v>71</v>
      </c>
      <c r="C63" s="50" t="s">
        <v>1786</v>
      </c>
      <c r="D63" s="50" t="s">
        <v>1787</v>
      </c>
      <c r="E63" s="50" t="s">
        <v>1198</v>
      </c>
      <c r="F63" s="50" t="s">
        <v>20</v>
      </c>
      <c r="G63" s="50" t="s">
        <v>259</v>
      </c>
      <c r="H63" s="51"/>
      <c r="I63" s="51">
        <v>90</v>
      </c>
      <c r="J63" s="51">
        <v>214900.5</v>
      </c>
    </row>
    <row r="64" spans="1:10" x14ac:dyDescent="0.15">
      <c r="A64" s="48">
        <v>42236</v>
      </c>
      <c r="B64" s="49">
        <v>71</v>
      </c>
      <c r="C64" s="50" t="s">
        <v>1788</v>
      </c>
      <c r="D64" s="50" t="s">
        <v>1789</v>
      </c>
      <c r="E64" s="50" t="s">
        <v>78</v>
      </c>
      <c r="F64" s="50" t="s">
        <v>20</v>
      </c>
      <c r="G64" s="50" t="s">
        <v>259</v>
      </c>
      <c r="H64" s="51"/>
      <c r="I64" s="51">
        <v>120</v>
      </c>
      <c r="J64" s="51">
        <v>214780.5</v>
      </c>
    </row>
    <row r="65" spans="1:10" x14ac:dyDescent="0.15">
      <c r="A65" s="48">
        <v>42236</v>
      </c>
      <c r="B65" s="49">
        <v>71</v>
      </c>
      <c r="C65" s="50" t="s">
        <v>1790</v>
      </c>
      <c r="D65" s="50" t="s">
        <v>1791</v>
      </c>
      <c r="E65" s="50" t="s">
        <v>78</v>
      </c>
      <c r="F65" s="50" t="s">
        <v>20</v>
      </c>
      <c r="G65" s="50" t="s">
        <v>259</v>
      </c>
      <c r="H65" s="51"/>
      <c r="I65" s="51">
        <v>1000</v>
      </c>
      <c r="J65" s="51">
        <v>213780.5</v>
      </c>
    </row>
    <row r="66" spans="1:10" x14ac:dyDescent="0.15">
      <c r="A66" s="48">
        <v>42236</v>
      </c>
      <c r="B66" s="49">
        <v>71</v>
      </c>
      <c r="C66" s="50" t="s">
        <v>1792</v>
      </c>
      <c r="D66" s="50" t="s">
        <v>1793</v>
      </c>
      <c r="E66" s="50" t="s">
        <v>88</v>
      </c>
      <c r="F66" s="50" t="s">
        <v>20</v>
      </c>
      <c r="G66" s="50" t="s">
        <v>1915</v>
      </c>
      <c r="H66" s="51"/>
      <c r="I66" s="51">
        <v>265</v>
      </c>
      <c r="J66" s="51">
        <v>213515.5</v>
      </c>
    </row>
    <row r="67" spans="1:10" x14ac:dyDescent="0.15">
      <c r="A67" s="48">
        <v>42236</v>
      </c>
      <c r="B67" s="49">
        <v>71</v>
      </c>
      <c r="C67" s="50" t="s">
        <v>1794</v>
      </c>
      <c r="D67" s="50" t="s">
        <v>1795</v>
      </c>
      <c r="E67" s="50" t="s">
        <v>154</v>
      </c>
      <c r="F67" s="50" t="s">
        <v>20</v>
      </c>
      <c r="G67" s="50" t="s">
        <v>1241</v>
      </c>
      <c r="H67" s="51"/>
      <c r="I67" s="51">
        <v>763.16</v>
      </c>
      <c r="J67" s="51">
        <v>212752.34</v>
      </c>
    </row>
    <row r="68" spans="1:10" x14ac:dyDescent="0.15">
      <c r="A68" s="48">
        <v>42236</v>
      </c>
      <c r="B68" s="49">
        <v>71</v>
      </c>
      <c r="C68" s="50" t="s">
        <v>1796</v>
      </c>
      <c r="D68" s="50" t="s">
        <v>1797</v>
      </c>
      <c r="E68" s="50" t="s">
        <v>198</v>
      </c>
      <c r="F68" s="50" t="s">
        <v>20</v>
      </c>
      <c r="G68" s="50" t="s">
        <v>259</v>
      </c>
      <c r="H68" s="51"/>
      <c r="I68" s="51">
        <v>4824</v>
      </c>
      <c r="J68" s="51">
        <v>207928.34</v>
      </c>
    </row>
    <row r="69" spans="1:10" x14ac:dyDescent="0.15">
      <c r="A69" s="48">
        <v>42236</v>
      </c>
      <c r="B69" s="49">
        <v>71</v>
      </c>
      <c r="C69" s="50" t="s">
        <v>1798</v>
      </c>
      <c r="D69" s="50" t="s">
        <v>1799</v>
      </c>
      <c r="E69" s="50" t="s">
        <v>331</v>
      </c>
      <c r="F69" s="50" t="s">
        <v>20</v>
      </c>
      <c r="G69" s="50" t="s">
        <v>259</v>
      </c>
      <c r="H69" s="51"/>
      <c r="I69" s="51">
        <v>348</v>
      </c>
      <c r="J69" s="51">
        <v>207580.34</v>
      </c>
    </row>
    <row r="70" spans="1:10" x14ac:dyDescent="0.15">
      <c r="A70" s="48">
        <v>42236</v>
      </c>
      <c r="B70" s="49">
        <v>71</v>
      </c>
      <c r="C70" s="50" t="s">
        <v>1800</v>
      </c>
      <c r="D70" s="50" t="s">
        <v>1801</v>
      </c>
      <c r="E70" s="50" t="s">
        <v>1728</v>
      </c>
      <c r="F70" s="50" t="s">
        <v>20</v>
      </c>
      <c r="G70" s="50" t="s">
        <v>259</v>
      </c>
      <c r="H70" s="51"/>
      <c r="I70" s="51">
        <v>4210</v>
      </c>
      <c r="J70" s="51">
        <v>203370.34</v>
      </c>
    </row>
    <row r="71" spans="1:10" x14ac:dyDescent="0.15">
      <c r="A71" s="48">
        <v>42236</v>
      </c>
      <c r="B71" s="49">
        <v>71</v>
      </c>
      <c r="C71" s="50" t="s">
        <v>1802</v>
      </c>
      <c r="D71" s="50" t="s">
        <v>1803</v>
      </c>
      <c r="E71" s="50" t="s">
        <v>401</v>
      </c>
      <c r="F71" s="50" t="s">
        <v>20</v>
      </c>
      <c r="G71" s="50" t="s">
        <v>259</v>
      </c>
      <c r="H71" s="51"/>
      <c r="I71" s="51">
        <v>2650</v>
      </c>
      <c r="J71" s="51">
        <v>200720.34</v>
      </c>
    </row>
    <row r="72" spans="1:10" x14ac:dyDescent="0.15">
      <c r="A72" s="48">
        <v>42236</v>
      </c>
      <c r="B72" s="49">
        <v>71</v>
      </c>
      <c r="C72" s="50" t="s">
        <v>1804</v>
      </c>
      <c r="D72" s="50" t="s">
        <v>1805</v>
      </c>
      <c r="E72" s="50" t="s">
        <v>88</v>
      </c>
      <c r="F72" s="50" t="s">
        <v>20</v>
      </c>
      <c r="G72" s="50" t="s">
        <v>1915</v>
      </c>
      <c r="H72" s="51"/>
      <c r="I72" s="51">
        <v>2438</v>
      </c>
      <c r="J72" s="51">
        <v>198282.34</v>
      </c>
    </row>
    <row r="73" spans="1:10" x14ac:dyDescent="0.15">
      <c r="A73" s="48">
        <v>42236</v>
      </c>
      <c r="B73" s="49">
        <v>71</v>
      </c>
      <c r="C73" s="50" t="s">
        <v>1806</v>
      </c>
      <c r="D73" s="50" t="s">
        <v>1807</v>
      </c>
      <c r="E73" s="50" t="s">
        <v>1808</v>
      </c>
      <c r="G73" s="50" t="s">
        <v>272</v>
      </c>
      <c r="H73" s="51"/>
      <c r="I73" s="51">
        <f>220+13.2</f>
        <v>233.2</v>
      </c>
      <c r="J73" s="51">
        <v>197830.99</v>
      </c>
    </row>
    <row r="74" spans="1:10" x14ac:dyDescent="0.15">
      <c r="A74" s="48"/>
      <c r="B74" s="49"/>
      <c r="C74" s="50"/>
      <c r="D74" s="50"/>
      <c r="E74" s="50" t="s">
        <v>301</v>
      </c>
      <c r="F74" s="50"/>
      <c r="G74" s="50" t="s">
        <v>259</v>
      </c>
      <c r="H74" s="51"/>
      <c r="I74" s="51">
        <f>52.8+45+5.87</f>
        <v>103.67</v>
      </c>
      <c r="J74" s="51"/>
    </row>
    <row r="75" spans="1:10" x14ac:dyDescent="0.15">
      <c r="A75" s="48"/>
      <c r="B75" s="49"/>
      <c r="C75" s="50"/>
      <c r="D75" s="50"/>
      <c r="E75" s="50" t="s">
        <v>1903</v>
      </c>
      <c r="F75" s="50"/>
      <c r="G75" s="50" t="s">
        <v>259</v>
      </c>
      <c r="H75" s="51"/>
      <c r="I75" s="51">
        <f>108+6.48</f>
        <v>114.48</v>
      </c>
      <c r="J75" s="51"/>
    </row>
    <row r="76" spans="1:10" x14ac:dyDescent="0.15">
      <c r="A76" s="48">
        <v>42236</v>
      </c>
      <c r="B76" s="49">
        <v>71</v>
      </c>
      <c r="C76" s="50" t="s">
        <v>1809</v>
      </c>
      <c r="D76" s="50" t="s">
        <v>1810</v>
      </c>
      <c r="E76" s="50" t="s">
        <v>210</v>
      </c>
      <c r="F76" s="50" t="s">
        <v>20</v>
      </c>
      <c r="G76" s="50" t="s">
        <v>485</v>
      </c>
      <c r="H76" s="51"/>
      <c r="I76" s="51">
        <v>1270.94</v>
      </c>
      <c r="J76" s="51">
        <v>196560.05</v>
      </c>
    </row>
    <row r="77" spans="1:10" x14ac:dyDescent="0.15">
      <c r="A77" s="48">
        <v>42236</v>
      </c>
      <c r="B77" s="49">
        <v>71</v>
      </c>
      <c r="C77" s="50" t="s">
        <v>1811</v>
      </c>
      <c r="D77" s="50" t="s">
        <v>1812</v>
      </c>
      <c r="E77" s="50" t="s">
        <v>91</v>
      </c>
      <c r="F77" s="50" t="s">
        <v>20</v>
      </c>
      <c r="G77" s="50" t="s">
        <v>1242</v>
      </c>
      <c r="H77" s="51"/>
      <c r="I77" s="51">
        <v>84</v>
      </c>
      <c r="J77" s="51">
        <v>196476.05</v>
      </c>
    </row>
    <row r="78" spans="1:10" x14ac:dyDescent="0.15">
      <c r="A78" s="48">
        <v>42236</v>
      </c>
      <c r="B78" s="49">
        <v>71</v>
      </c>
      <c r="C78" s="50" t="s">
        <v>1813</v>
      </c>
      <c r="D78" s="50" t="s">
        <v>1814</v>
      </c>
      <c r="E78" s="50" t="s">
        <v>36</v>
      </c>
      <c r="F78" s="50" t="s">
        <v>20</v>
      </c>
      <c r="G78" s="50" t="s">
        <v>1917</v>
      </c>
      <c r="H78" s="51"/>
      <c r="I78" s="51">
        <v>4250</v>
      </c>
      <c r="J78" s="51">
        <v>192226.05</v>
      </c>
    </row>
    <row r="79" spans="1:10" x14ac:dyDescent="0.15">
      <c r="A79" s="48">
        <v>42236</v>
      </c>
      <c r="B79" s="49">
        <v>71</v>
      </c>
      <c r="C79" s="50" t="s">
        <v>1815</v>
      </c>
      <c r="D79" s="50" t="s">
        <v>1816</v>
      </c>
      <c r="E79" s="50" t="s">
        <v>1333</v>
      </c>
      <c r="F79" s="50" t="s">
        <v>20</v>
      </c>
      <c r="G79" s="50" t="s">
        <v>259</v>
      </c>
      <c r="H79" s="51"/>
      <c r="I79" s="51">
        <v>787.6</v>
      </c>
      <c r="J79" s="51">
        <v>191438.45</v>
      </c>
    </row>
    <row r="80" spans="1:10" x14ac:dyDescent="0.15">
      <c r="A80" s="48">
        <v>42236</v>
      </c>
      <c r="B80" s="49">
        <v>71</v>
      </c>
      <c r="C80" s="50" t="s">
        <v>1817</v>
      </c>
      <c r="D80" s="50" t="s">
        <v>1818</v>
      </c>
      <c r="E80" s="50" t="s">
        <v>398</v>
      </c>
      <c r="F80" s="50" t="s">
        <v>20</v>
      </c>
      <c r="G80" s="50" t="s">
        <v>272</v>
      </c>
      <c r="H80" s="51"/>
      <c r="I80" s="51">
        <v>508.8</v>
      </c>
      <c r="J80" s="51">
        <v>190929.65</v>
      </c>
    </row>
    <row r="81" spans="1:10" x14ac:dyDescent="0.15">
      <c r="A81" s="48">
        <v>42236</v>
      </c>
      <c r="B81" s="49">
        <v>71</v>
      </c>
      <c r="C81" s="50" t="s">
        <v>1819</v>
      </c>
      <c r="D81" s="50" t="s">
        <v>1820</v>
      </c>
      <c r="E81" s="50" t="s">
        <v>1821</v>
      </c>
      <c r="F81" s="50" t="s">
        <v>20</v>
      </c>
      <c r="G81" s="50" t="s">
        <v>496</v>
      </c>
      <c r="H81" s="51"/>
      <c r="I81" s="51">
        <v>172.04</v>
      </c>
      <c r="J81" s="51">
        <v>190757.61</v>
      </c>
    </row>
    <row r="82" spans="1:10" x14ac:dyDescent="0.15">
      <c r="A82" s="48">
        <v>42236</v>
      </c>
      <c r="B82" s="49">
        <v>71</v>
      </c>
      <c r="C82" s="50" t="s">
        <v>1822</v>
      </c>
      <c r="D82" s="50" t="s">
        <v>1823</v>
      </c>
      <c r="E82" s="50" t="s">
        <v>670</v>
      </c>
      <c r="G82" s="50" t="s">
        <v>259</v>
      </c>
      <c r="H82" s="51"/>
      <c r="I82" s="51">
        <f>130.65+391.97</f>
        <v>522.62</v>
      </c>
      <c r="J82" s="51">
        <v>189682.24</v>
      </c>
    </row>
    <row r="83" spans="1:10" x14ac:dyDescent="0.15">
      <c r="A83" s="48"/>
      <c r="B83" s="49"/>
      <c r="C83" s="50"/>
      <c r="D83" s="50"/>
      <c r="E83" s="50" t="s">
        <v>388</v>
      </c>
      <c r="F83" s="50"/>
      <c r="G83" s="50" t="s">
        <v>500</v>
      </c>
      <c r="H83" s="51"/>
      <c r="I83" s="51">
        <f>552.75</f>
        <v>552.75</v>
      </c>
      <c r="J83" s="51"/>
    </row>
    <row r="84" spans="1:10" x14ac:dyDescent="0.15">
      <c r="A84" s="48">
        <v>42236</v>
      </c>
      <c r="B84" s="49">
        <v>71</v>
      </c>
      <c r="C84" s="50" t="s">
        <v>1824</v>
      </c>
      <c r="D84" s="50" t="s">
        <v>1825</v>
      </c>
      <c r="E84" s="50" t="s">
        <v>670</v>
      </c>
      <c r="F84" s="50" t="s">
        <v>20</v>
      </c>
      <c r="G84" s="50" t="s">
        <v>259</v>
      </c>
      <c r="H84" s="51"/>
      <c r="I84" s="51">
        <v>4325</v>
      </c>
      <c r="J84" s="51">
        <v>185357.24</v>
      </c>
    </row>
    <row r="85" spans="1:10" x14ac:dyDescent="0.15">
      <c r="A85" s="48">
        <v>42236</v>
      </c>
      <c r="B85" s="49">
        <v>71</v>
      </c>
      <c r="C85" s="50" t="s">
        <v>1826</v>
      </c>
      <c r="D85" s="50" t="s">
        <v>1827</v>
      </c>
      <c r="E85" s="50" t="s">
        <v>1097</v>
      </c>
      <c r="G85" s="50" t="s">
        <v>1912</v>
      </c>
      <c r="H85" s="51"/>
      <c r="I85" s="51">
        <v>128</v>
      </c>
      <c r="J85" s="51">
        <v>184587.24</v>
      </c>
    </row>
    <row r="86" spans="1:10" x14ac:dyDescent="0.15">
      <c r="A86" s="48"/>
      <c r="B86" s="49"/>
      <c r="C86" s="50"/>
      <c r="D86" s="50"/>
      <c r="E86" s="50" t="s">
        <v>440</v>
      </c>
      <c r="F86" s="50"/>
      <c r="G86" s="50" t="s">
        <v>1242</v>
      </c>
      <c r="H86" s="51"/>
      <c r="I86" s="51">
        <f>605.66+36.34</f>
        <v>642</v>
      </c>
      <c r="J86" s="51"/>
    </row>
    <row r="87" spans="1:10" x14ac:dyDescent="0.15">
      <c r="A87" s="48">
        <v>42236</v>
      </c>
      <c r="B87" s="49">
        <v>71</v>
      </c>
      <c r="C87" s="50" t="s">
        <v>1828</v>
      </c>
      <c r="D87" s="50" t="s">
        <v>1829</v>
      </c>
      <c r="E87" s="50" t="s">
        <v>198</v>
      </c>
      <c r="F87" s="50" t="s">
        <v>20</v>
      </c>
      <c r="G87" s="50" t="s">
        <v>259</v>
      </c>
      <c r="H87" s="51"/>
      <c r="I87" s="51">
        <v>740.55</v>
      </c>
      <c r="J87" s="51">
        <v>183846.69</v>
      </c>
    </row>
    <row r="88" spans="1:10" x14ac:dyDescent="0.15">
      <c r="A88" s="48">
        <v>42236</v>
      </c>
      <c r="B88" s="49">
        <v>71</v>
      </c>
      <c r="C88" s="50" t="s">
        <v>1830</v>
      </c>
      <c r="D88" s="50" t="s">
        <v>1831</v>
      </c>
      <c r="E88" s="50" t="s">
        <v>210</v>
      </c>
      <c r="F88" s="50" t="s">
        <v>20</v>
      </c>
      <c r="G88" s="50" t="s">
        <v>512</v>
      </c>
      <c r="H88" s="51"/>
      <c r="I88" s="51">
        <v>207.8</v>
      </c>
      <c r="J88" s="51">
        <v>183638.89</v>
      </c>
    </row>
    <row r="89" spans="1:10" x14ac:dyDescent="0.15">
      <c r="A89" s="48">
        <v>42236</v>
      </c>
      <c r="B89" s="49">
        <v>71</v>
      </c>
      <c r="C89" s="50" t="s">
        <v>1832</v>
      </c>
      <c r="D89" s="50" t="s">
        <v>218</v>
      </c>
      <c r="E89" s="50" t="s">
        <v>1833</v>
      </c>
      <c r="F89" s="50" t="s">
        <v>20</v>
      </c>
      <c r="G89" s="50" t="s">
        <v>1913</v>
      </c>
      <c r="H89" s="51"/>
      <c r="I89" s="51">
        <v>37157.910000000003</v>
      </c>
      <c r="J89" s="51">
        <v>146480.98000000001</v>
      </c>
    </row>
    <row r="90" spans="1:10" x14ac:dyDescent="0.15">
      <c r="A90" s="48">
        <v>42236</v>
      </c>
      <c r="B90" s="49">
        <v>71</v>
      </c>
      <c r="C90" s="50" t="s">
        <v>1834</v>
      </c>
      <c r="D90" s="50" t="s">
        <v>1835</v>
      </c>
      <c r="E90" s="50" t="s">
        <v>198</v>
      </c>
      <c r="F90" s="50" t="s">
        <v>20</v>
      </c>
      <c r="G90" s="50" t="s">
        <v>259</v>
      </c>
      <c r="H90" s="51"/>
      <c r="I90" s="51">
        <v>2830.65</v>
      </c>
      <c r="J90" s="51">
        <v>143650.32999999999</v>
      </c>
    </row>
    <row r="91" spans="1:10" x14ac:dyDescent="0.15">
      <c r="A91" s="48">
        <v>42236</v>
      </c>
      <c r="B91" s="49">
        <v>72</v>
      </c>
      <c r="C91" s="50" t="s">
        <v>1836</v>
      </c>
      <c r="D91" s="50" t="s">
        <v>117</v>
      </c>
      <c r="E91" s="50" t="s">
        <v>1837</v>
      </c>
      <c r="F91" s="50" t="s">
        <v>20</v>
      </c>
      <c r="G91" s="50" t="s">
        <v>1916</v>
      </c>
      <c r="H91" s="51">
        <v>3000</v>
      </c>
      <c r="I91" s="51">
        <v>-3000</v>
      </c>
      <c r="J91" s="51">
        <v>146650.32999999999</v>
      </c>
    </row>
    <row r="92" spans="1:10" x14ac:dyDescent="0.15">
      <c r="A92" s="48">
        <v>42237</v>
      </c>
      <c r="B92" s="49">
        <v>71</v>
      </c>
      <c r="C92" s="50" t="s">
        <v>1838</v>
      </c>
      <c r="D92" s="50" t="s">
        <v>1839</v>
      </c>
      <c r="E92" s="50" t="s">
        <v>1840</v>
      </c>
      <c r="F92" s="50" t="s">
        <v>20</v>
      </c>
      <c r="G92" s="50" t="s">
        <v>259</v>
      </c>
      <c r="H92" s="51"/>
      <c r="I92" s="51">
        <v>30000</v>
      </c>
      <c r="J92" s="51">
        <v>116650.33</v>
      </c>
    </row>
    <row r="93" spans="1:10" x14ac:dyDescent="0.15">
      <c r="A93" s="48">
        <v>42237</v>
      </c>
      <c r="B93" s="49">
        <v>71</v>
      </c>
      <c r="C93" s="50" t="s">
        <v>1841</v>
      </c>
      <c r="D93" s="50" t="s">
        <v>1842</v>
      </c>
      <c r="E93" s="50" t="s">
        <v>576</v>
      </c>
      <c r="F93" s="50" t="s">
        <v>20</v>
      </c>
      <c r="G93" s="50" t="s">
        <v>1909</v>
      </c>
      <c r="H93" s="51"/>
      <c r="I93" s="51">
        <v>14168.81</v>
      </c>
      <c r="J93" s="51">
        <v>102481.52</v>
      </c>
    </row>
    <row r="94" spans="1:10" x14ac:dyDescent="0.15">
      <c r="A94" s="48">
        <v>42237</v>
      </c>
      <c r="B94" s="49">
        <v>71</v>
      </c>
      <c r="C94" s="50" t="s">
        <v>1843</v>
      </c>
      <c r="D94" s="50" t="s">
        <v>1844</v>
      </c>
      <c r="E94" s="50" t="s">
        <v>576</v>
      </c>
      <c r="F94" s="50" t="s">
        <v>20</v>
      </c>
      <c r="G94" s="50" t="s">
        <v>1909</v>
      </c>
      <c r="H94" s="51"/>
      <c r="I94" s="51">
        <v>18443.849999999999</v>
      </c>
      <c r="J94" s="51">
        <v>84037.67</v>
      </c>
    </row>
    <row r="95" spans="1:10" x14ac:dyDescent="0.15">
      <c r="A95" s="48">
        <v>42237</v>
      </c>
      <c r="B95" s="49">
        <v>71</v>
      </c>
      <c r="C95" s="50" t="s">
        <v>1845</v>
      </c>
      <c r="D95" s="50" t="s">
        <v>1846</v>
      </c>
      <c r="E95" s="50" t="s">
        <v>576</v>
      </c>
      <c r="F95" s="50" t="s">
        <v>20</v>
      </c>
      <c r="G95" s="50" t="s">
        <v>1909</v>
      </c>
      <c r="H95" s="51"/>
      <c r="I95" s="51">
        <v>34172.28</v>
      </c>
      <c r="J95" s="51">
        <v>49865.39</v>
      </c>
    </row>
    <row r="96" spans="1:10" x14ac:dyDescent="0.15">
      <c r="A96" s="48">
        <v>42237</v>
      </c>
      <c r="B96" s="49">
        <v>72</v>
      </c>
      <c r="C96" s="50" t="s">
        <v>1847</v>
      </c>
      <c r="D96" s="50" t="s">
        <v>1848</v>
      </c>
      <c r="E96" s="50" t="s">
        <v>1728</v>
      </c>
      <c r="F96" s="50" t="s">
        <v>20</v>
      </c>
      <c r="G96" s="50" t="s">
        <v>259</v>
      </c>
      <c r="H96" s="51">
        <v>1377.81</v>
      </c>
      <c r="I96" s="51">
        <v>-1377.81</v>
      </c>
      <c r="J96" s="51">
        <v>51243.199999999997</v>
      </c>
    </row>
    <row r="97" spans="1:10" x14ac:dyDescent="0.15">
      <c r="A97" s="48">
        <v>42242</v>
      </c>
      <c r="B97" s="49">
        <v>71</v>
      </c>
      <c r="C97" s="50" t="s">
        <v>1849</v>
      </c>
      <c r="D97" s="50" t="s">
        <v>1850</v>
      </c>
      <c r="E97" s="50" t="s">
        <v>1878</v>
      </c>
      <c r="G97" s="50" t="s">
        <v>1916</v>
      </c>
      <c r="H97" s="51"/>
      <c r="I97" s="51">
        <f>1377</f>
        <v>1377</v>
      </c>
      <c r="J97" s="51">
        <v>49491.16</v>
      </c>
    </row>
    <row r="98" spans="1:10" x14ac:dyDescent="0.15">
      <c r="A98" s="48"/>
      <c r="B98" s="49"/>
      <c r="C98" s="50"/>
      <c r="D98" s="50"/>
      <c r="E98" s="50" t="s">
        <v>1851</v>
      </c>
      <c r="G98" s="50" t="s">
        <v>259</v>
      </c>
      <c r="H98" s="51"/>
      <c r="I98" s="51">
        <f>129.5+65.75</f>
        <v>195.25</v>
      </c>
      <c r="J98" s="51"/>
    </row>
    <row r="99" spans="1:10" x14ac:dyDescent="0.15">
      <c r="A99" s="48"/>
      <c r="B99" s="49"/>
      <c r="C99" s="50"/>
      <c r="D99" s="50"/>
      <c r="E99" s="50" t="s">
        <v>154</v>
      </c>
      <c r="F99" s="50"/>
      <c r="G99" s="50" t="s">
        <v>1241</v>
      </c>
      <c r="H99" s="51"/>
      <c r="I99" s="51">
        <f>162.79+17</f>
        <v>179.79</v>
      </c>
      <c r="J99" s="51"/>
    </row>
    <row r="100" spans="1:10" x14ac:dyDescent="0.15">
      <c r="A100" s="48">
        <v>42242</v>
      </c>
      <c r="B100" s="49">
        <v>71</v>
      </c>
      <c r="C100" s="50" t="s">
        <v>1852</v>
      </c>
      <c r="D100" s="50" t="s">
        <v>1853</v>
      </c>
      <c r="E100" s="50" t="s">
        <v>45</v>
      </c>
      <c r="F100" s="50" t="s">
        <v>20</v>
      </c>
      <c r="G100" s="50" t="s">
        <v>259</v>
      </c>
      <c r="H100" s="51"/>
      <c r="I100" s="51">
        <v>2000</v>
      </c>
      <c r="J100" s="51">
        <v>47491.16</v>
      </c>
    </row>
    <row r="101" spans="1:10" x14ac:dyDescent="0.15">
      <c r="A101" s="48">
        <v>42242</v>
      </c>
      <c r="B101" s="49">
        <v>71</v>
      </c>
      <c r="C101" s="50" t="s">
        <v>1854</v>
      </c>
      <c r="D101" s="50" t="s">
        <v>1855</v>
      </c>
      <c r="E101" s="50" t="s">
        <v>1333</v>
      </c>
      <c r="F101" s="50" t="s">
        <v>20</v>
      </c>
      <c r="G101" s="50" t="s">
        <v>259</v>
      </c>
      <c r="H101" s="51"/>
      <c r="I101" s="51">
        <v>1500</v>
      </c>
      <c r="J101" s="51">
        <v>45991.16</v>
      </c>
    </row>
    <row r="102" spans="1:10" x14ac:dyDescent="0.15">
      <c r="A102" s="48">
        <v>42242</v>
      </c>
      <c r="B102" s="49">
        <v>71</v>
      </c>
      <c r="C102" s="50" t="s">
        <v>1856</v>
      </c>
      <c r="D102" s="50" t="s">
        <v>1857</v>
      </c>
      <c r="E102" s="50" t="s">
        <v>576</v>
      </c>
      <c r="F102" s="50" t="s">
        <v>20</v>
      </c>
      <c r="G102" s="50" t="s">
        <v>1909</v>
      </c>
      <c r="H102" s="51"/>
      <c r="I102" s="51">
        <v>477</v>
      </c>
      <c r="J102" s="51">
        <v>45514.16</v>
      </c>
    </row>
    <row r="103" spans="1:10" x14ac:dyDescent="0.15">
      <c r="A103" s="48">
        <v>42242</v>
      </c>
      <c r="B103" s="49">
        <v>71</v>
      </c>
      <c r="C103" s="50" t="s">
        <v>1858</v>
      </c>
      <c r="D103" s="50" t="s">
        <v>1859</v>
      </c>
      <c r="E103" s="50" t="s">
        <v>576</v>
      </c>
      <c r="F103" s="50" t="s">
        <v>20</v>
      </c>
      <c r="G103" s="50" t="s">
        <v>1909</v>
      </c>
      <c r="H103" s="51"/>
      <c r="I103" s="51">
        <v>477</v>
      </c>
      <c r="J103" s="51">
        <v>45037.16</v>
      </c>
    </row>
    <row r="104" spans="1:10" x14ac:dyDescent="0.15">
      <c r="A104" s="48">
        <v>42242</v>
      </c>
      <c r="B104" s="49">
        <v>71</v>
      </c>
      <c r="C104" s="50" t="s">
        <v>1860</v>
      </c>
      <c r="D104" s="50" t="s">
        <v>1861</v>
      </c>
      <c r="E104" s="50" t="s">
        <v>576</v>
      </c>
      <c r="F104" s="50" t="s">
        <v>20</v>
      </c>
      <c r="G104" s="50" t="s">
        <v>1909</v>
      </c>
      <c r="H104" s="51"/>
      <c r="I104" s="51">
        <v>477</v>
      </c>
      <c r="J104" s="51">
        <v>44560.160000000003</v>
      </c>
    </row>
    <row r="105" spans="1:10" x14ac:dyDescent="0.15">
      <c r="A105" s="48">
        <v>42242</v>
      </c>
      <c r="B105" s="49">
        <v>71</v>
      </c>
      <c r="C105" s="50" t="s">
        <v>1862</v>
      </c>
      <c r="D105" s="50" t="s">
        <v>1863</v>
      </c>
      <c r="E105" s="50" t="s">
        <v>1728</v>
      </c>
      <c r="F105" s="50" t="s">
        <v>20</v>
      </c>
      <c r="G105" s="50" t="s">
        <v>259</v>
      </c>
      <c r="H105" s="51"/>
      <c r="I105" s="51">
        <v>2332</v>
      </c>
      <c r="J105" s="51">
        <v>42228.160000000003</v>
      </c>
    </row>
    <row r="106" spans="1:10" x14ac:dyDescent="0.15">
      <c r="A106" s="48">
        <v>42242</v>
      </c>
      <c r="B106" s="49">
        <v>71</v>
      </c>
      <c r="C106" s="50" t="s">
        <v>1864</v>
      </c>
      <c r="D106" s="50" t="s">
        <v>1865</v>
      </c>
      <c r="E106" s="50" t="s">
        <v>1728</v>
      </c>
      <c r="F106" s="50" t="s">
        <v>20</v>
      </c>
      <c r="G106" s="50" t="s">
        <v>259</v>
      </c>
      <c r="H106" s="51"/>
      <c r="I106" s="51">
        <v>1325</v>
      </c>
      <c r="J106" s="51">
        <v>40903.160000000003</v>
      </c>
    </row>
    <row r="107" spans="1:10" x14ac:dyDescent="0.15">
      <c r="A107" s="48">
        <v>42242</v>
      </c>
      <c r="B107" s="49">
        <v>71</v>
      </c>
      <c r="C107" s="50" t="s">
        <v>1866</v>
      </c>
      <c r="D107" s="50" t="s">
        <v>1867</v>
      </c>
      <c r="E107" s="50" t="s">
        <v>398</v>
      </c>
      <c r="G107" s="50" t="s">
        <v>272</v>
      </c>
      <c r="H107" s="51"/>
      <c r="I107" s="51">
        <f>6976.3-390-23.4</f>
        <v>6562.9000000000005</v>
      </c>
      <c r="J107" s="51">
        <v>33926.86</v>
      </c>
    </row>
    <row r="108" spans="1:10" x14ac:dyDescent="0.15">
      <c r="A108" s="48"/>
      <c r="B108" s="49"/>
      <c r="C108" s="50"/>
      <c r="D108" s="50"/>
      <c r="E108" s="50" t="s">
        <v>385</v>
      </c>
      <c r="F108" s="50"/>
      <c r="G108" s="50" t="s">
        <v>259</v>
      </c>
      <c r="H108" s="51"/>
      <c r="I108" s="51">
        <f>390+23.4</f>
        <v>413.4</v>
      </c>
      <c r="J108" s="51"/>
    </row>
    <row r="109" spans="1:10" x14ac:dyDescent="0.15">
      <c r="A109" s="48">
        <v>42242</v>
      </c>
      <c r="B109" s="49">
        <v>71</v>
      </c>
      <c r="C109" s="50" t="s">
        <v>1868</v>
      </c>
      <c r="D109" s="50" t="s">
        <v>1869</v>
      </c>
      <c r="E109" s="50" t="s">
        <v>124</v>
      </c>
      <c r="F109" s="50" t="s">
        <v>20</v>
      </c>
      <c r="G109" s="50" t="s">
        <v>1063</v>
      </c>
      <c r="H109" s="51"/>
      <c r="I109" s="51">
        <v>5000</v>
      </c>
      <c r="J109" s="51">
        <v>28926.86</v>
      </c>
    </row>
    <row r="110" spans="1:10" x14ac:dyDescent="0.15">
      <c r="A110" s="48">
        <v>42242</v>
      </c>
      <c r="B110" s="49">
        <v>71</v>
      </c>
      <c r="C110" s="50" t="s">
        <v>1870</v>
      </c>
      <c r="D110" s="50" t="s">
        <v>1871</v>
      </c>
      <c r="E110" s="50" t="s">
        <v>1198</v>
      </c>
      <c r="F110" s="50" t="s">
        <v>20</v>
      </c>
      <c r="G110" s="50" t="s">
        <v>259</v>
      </c>
      <c r="H110" s="51"/>
      <c r="I110" s="51">
        <v>450</v>
      </c>
      <c r="J110" s="51">
        <v>28476.86</v>
      </c>
    </row>
    <row r="111" spans="1:10" x14ac:dyDescent="0.15">
      <c r="A111" s="48">
        <v>42242</v>
      </c>
      <c r="B111" s="49">
        <v>71</v>
      </c>
      <c r="C111" s="50" t="s">
        <v>1872</v>
      </c>
      <c r="D111" s="50" t="s">
        <v>1873</v>
      </c>
      <c r="E111" s="50" t="s">
        <v>1728</v>
      </c>
      <c r="F111" s="50" t="s">
        <v>20</v>
      </c>
      <c r="G111" s="50" t="s">
        <v>259</v>
      </c>
      <c r="H111" s="51"/>
      <c r="I111" s="51">
        <v>4028</v>
      </c>
      <c r="J111" s="51">
        <v>24448.86</v>
      </c>
    </row>
    <row r="112" spans="1:10" x14ac:dyDescent="0.15">
      <c r="A112" s="48">
        <v>42242</v>
      </c>
      <c r="B112" s="49">
        <v>71</v>
      </c>
      <c r="C112" s="50" t="s">
        <v>1874</v>
      </c>
      <c r="D112" s="50" t="s">
        <v>1875</v>
      </c>
      <c r="E112" s="50" t="s">
        <v>210</v>
      </c>
      <c r="F112" s="50" t="s">
        <v>20</v>
      </c>
      <c r="G112" s="50" t="s">
        <v>512</v>
      </c>
      <c r="H112" s="51"/>
      <c r="I112" s="51">
        <v>152.44999999999999</v>
      </c>
      <c r="J112" s="51">
        <v>24296.41</v>
      </c>
    </row>
    <row r="113" spans="1:10" x14ac:dyDescent="0.15">
      <c r="A113" s="48">
        <v>42242</v>
      </c>
      <c r="B113" s="49">
        <v>71</v>
      </c>
      <c r="C113" s="50" t="s">
        <v>1876</v>
      </c>
      <c r="D113" s="50" t="s">
        <v>1877</v>
      </c>
      <c r="E113" s="50" t="s">
        <v>1878</v>
      </c>
      <c r="F113" s="50" t="s">
        <v>20</v>
      </c>
      <c r="G113" s="50" t="s">
        <v>259</v>
      </c>
      <c r="H113" s="51"/>
      <c r="I113" s="51">
        <v>19322</v>
      </c>
      <c r="J113" s="51">
        <v>4974.41</v>
      </c>
    </row>
    <row r="114" spans="1:10" x14ac:dyDescent="0.15">
      <c r="A114" s="48">
        <v>42242</v>
      </c>
      <c r="B114" s="49">
        <v>71</v>
      </c>
      <c r="C114" s="50" t="s">
        <v>1879</v>
      </c>
      <c r="D114" s="50" t="s">
        <v>1880</v>
      </c>
      <c r="E114" s="50" t="s">
        <v>210</v>
      </c>
      <c r="F114" s="50" t="s">
        <v>20</v>
      </c>
      <c r="G114" s="50" t="s">
        <v>485</v>
      </c>
      <c r="H114" s="51"/>
      <c r="I114" s="51">
        <v>124.95</v>
      </c>
      <c r="J114" s="51">
        <v>4849.46</v>
      </c>
    </row>
    <row r="115" spans="1:10" x14ac:dyDescent="0.15">
      <c r="A115" s="48">
        <v>42242</v>
      </c>
      <c r="B115" s="49">
        <v>71</v>
      </c>
      <c r="C115" s="50" t="s">
        <v>1881</v>
      </c>
      <c r="D115" s="50" t="s">
        <v>1882</v>
      </c>
      <c r="E115" s="50" t="s">
        <v>1728</v>
      </c>
      <c r="F115" s="50" t="s">
        <v>20</v>
      </c>
      <c r="G115" s="50" t="s">
        <v>259</v>
      </c>
      <c r="H115" s="51"/>
      <c r="I115" s="51">
        <v>4495.5</v>
      </c>
      <c r="J115" s="51">
        <v>353.96</v>
      </c>
    </row>
    <row r="116" spans="1:10" x14ac:dyDescent="0.15">
      <c r="A116" s="48">
        <v>42242</v>
      </c>
      <c r="B116" s="49">
        <v>76</v>
      </c>
      <c r="C116" s="50" t="s">
        <v>1883</v>
      </c>
      <c r="D116" s="50" t="s">
        <v>20</v>
      </c>
      <c r="E116" s="50" t="s">
        <v>1884</v>
      </c>
      <c r="F116" s="50" t="s">
        <v>20</v>
      </c>
      <c r="G116" s="50" t="s">
        <v>1914</v>
      </c>
      <c r="H116" s="51">
        <v>400000</v>
      </c>
      <c r="I116" s="51">
        <v>-400000</v>
      </c>
      <c r="J116" s="51">
        <v>400353.96</v>
      </c>
    </row>
    <row r="117" spans="1:10" x14ac:dyDescent="0.15">
      <c r="A117" s="48">
        <v>42243</v>
      </c>
      <c r="B117" s="49">
        <v>72</v>
      </c>
      <c r="C117" s="50" t="s">
        <v>1885</v>
      </c>
      <c r="D117" s="50" t="s">
        <v>972</v>
      </c>
      <c r="E117" s="50" t="s">
        <v>88</v>
      </c>
      <c r="F117" s="50" t="s">
        <v>20</v>
      </c>
      <c r="G117" s="50" t="s">
        <v>1915</v>
      </c>
      <c r="H117" s="51">
        <v>0.6</v>
      </c>
      <c r="I117" s="51">
        <v>-0.6</v>
      </c>
      <c r="J117" s="51">
        <v>400354.56</v>
      </c>
    </row>
    <row r="118" spans="1:10" x14ac:dyDescent="0.15">
      <c r="A118" s="48">
        <v>42247</v>
      </c>
      <c r="B118" s="49">
        <v>75</v>
      </c>
      <c r="C118" s="50" t="s">
        <v>1886</v>
      </c>
      <c r="D118" s="50" t="s">
        <v>22</v>
      </c>
      <c r="E118" s="50" t="s">
        <v>1887</v>
      </c>
      <c r="F118" s="50" t="s">
        <v>20</v>
      </c>
      <c r="G118" s="50" t="s">
        <v>508</v>
      </c>
      <c r="H118" s="51"/>
      <c r="I118" s="51">
        <v>68525.69</v>
      </c>
      <c r="J118" s="51">
        <v>327695.05</v>
      </c>
    </row>
    <row r="119" spans="1:10" x14ac:dyDescent="0.15">
      <c r="A119" s="48"/>
      <c r="B119" s="49"/>
      <c r="C119" s="50"/>
      <c r="D119" s="50"/>
      <c r="E119" s="50" t="s">
        <v>279</v>
      </c>
      <c r="F119" s="50"/>
      <c r="G119" s="50" t="s">
        <v>279</v>
      </c>
      <c r="H119" s="51"/>
      <c r="I119" s="51">
        <v>900</v>
      </c>
      <c r="J119" s="51"/>
    </row>
    <row r="120" spans="1:10" x14ac:dyDescent="0.15">
      <c r="A120" s="48"/>
      <c r="B120" s="49"/>
      <c r="C120" s="50"/>
      <c r="D120" s="50"/>
      <c r="E120" s="50" t="s">
        <v>1675</v>
      </c>
      <c r="F120" s="50"/>
      <c r="G120" s="50" t="s">
        <v>490</v>
      </c>
      <c r="H120" s="51"/>
      <c r="I120" s="51">
        <v>235</v>
      </c>
      <c r="J120" s="51"/>
    </row>
    <row r="121" spans="1:10" x14ac:dyDescent="0.15">
      <c r="A121" s="48"/>
      <c r="B121" s="49"/>
      <c r="C121" s="50"/>
      <c r="D121" s="50"/>
      <c r="E121" s="50" t="s">
        <v>280</v>
      </c>
      <c r="F121" s="50"/>
      <c r="G121" s="50" t="s">
        <v>280</v>
      </c>
      <c r="H121" s="51"/>
      <c r="I121" s="51">
        <v>496.51</v>
      </c>
      <c r="J121" s="51"/>
    </row>
    <row r="122" spans="1:10" x14ac:dyDescent="0.15">
      <c r="A122" s="48"/>
      <c r="B122" s="49"/>
      <c r="C122" s="50"/>
      <c r="D122" s="50"/>
      <c r="E122" s="50" t="s">
        <v>19</v>
      </c>
      <c r="F122" s="50"/>
      <c r="G122" s="50" t="s">
        <v>253</v>
      </c>
      <c r="H122" s="51"/>
      <c r="I122" s="51">
        <v>1398.8200000000002</v>
      </c>
      <c r="J122" s="51"/>
    </row>
    <row r="123" spans="1:10" x14ac:dyDescent="0.15">
      <c r="A123" s="48"/>
      <c r="B123" s="49"/>
      <c r="C123" s="50"/>
      <c r="D123" s="50"/>
      <c r="E123" s="50" t="s">
        <v>210</v>
      </c>
      <c r="F123" s="50"/>
      <c r="G123" s="50" t="s">
        <v>512</v>
      </c>
      <c r="H123" s="51"/>
      <c r="I123" s="51">
        <v>425</v>
      </c>
      <c r="J123" s="51"/>
    </row>
    <row r="124" spans="1:10" x14ac:dyDescent="0.15">
      <c r="A124" s="48"/>
      <c r="B124" s="49"/>
      <c r="C124" s="50"/>
      <c r="D124" s="50"/>
      <c r="E124" s="50" t="s">
        <v>388</v>
      </c>
      <c r="F124" s="50"/>
      <c r="G124" s="50" t="s">
        <v>500</v>
      </c>
      <c r="H124" s="51"/>
      <c r="I124" s="51">
        <v>24.4</v>
      </c>
      <c r="J124" s="51"/>
    </row>
    <row r="125" spans="1:10" x14ac:dyDescent="0.15">
      <c r="A125" s="48"/>
      <c r="B125" s="49"/>
      <c r="C125" s="50"/>
      <c r="D125" s="50"/>
      <c r="E125" s="50" t="s">
        <v>1821</v>
      </c>
      <c r="F125" s="50"/>
      <c r="G125" s="50" t="s">
        <v>496</v>
      </c>
      <c r="H125" s="51"/>
      <c r="I125" s="51">
        <v>128.88999999999999</v>
      </c>
      <c r="J125" s="51"/>
    </row>
    <row r="126" spans="1:10" x14ac:dyDescent="0.15">
      <c r="A126" s="48"/>
      <c r="B126" s="49"/>
      <c r="C126" s="50"/>
      <c r="D126" s="50"/>
      <c r="E126" s="50" t="s">
        <v>1528</v>
      </c>
      <c r="F126" s="50"/>
      <c r="G126" s="50" t="s">
        <v>1905</v>
      </c>
      <c r="H126" s="51"/>
      <c r="I126" s="51">
        <v>17.100000000000001</v>
      </c>
      <c r="J126" s="51"/>
    </row>
    <row r="127" spans="1:10" x14ac:dyDescent="0.15">
      <c r="A127" s="48"/>
      <c r="B127" s="49"/>
      <c r="C127" s="50"/>
      <c r="D127" s="50"/>
      <c r="E127" s="50" t="s">
        <v>1918</v>
      </c>
      <c r="F127" s="50"/>
      <c r="G127" s="50" t="s">
        <v>1918</v>
      </c>
      <c r="H127" s="51"/>
      <c r="I127" s="51">
        <v>5</v>
      </c>
      <c r="J127" s="51"/>
    </row>
    <row r="128" spans="1:10" x14ac:dyDescent="0.15">
      <c r="A128" s="48"/>
      <c r="B128" s="49"/>
      <c r="C128" s="50"/>
      <c r="D128" s="50"/>
      <c r="E128" s="50" t="s">
        <v>259</v>
      </c>
      <c r="F128" s="50"/>
      <c r="G128" s="50" t="s">
        <v>259</v>
      </c>
      <c r="H128" s="51"/>
      <c r="I128" s="51">
        <v>470.1</v>
      </c>
      <c r="J128" s="51"/>
    </row>
    <row r="129" spans="1:10" x14ac:dyDescent="0.15">
      <c r="A129" s="48"/>
      <c r="B129" s="49"/>
      <c r="C129" s="50"/>
      <c r="D129" s="50"/>
      <c r="E129" s="50" t="s">
        <v>277</v>
      </c>
      <c r="F129" s="50"/>
      <c r="G129" s="50" t="s">
        <v>277</v>
      </c>
      <c r="H129" s="51"/>
      <c r="I129" s="51">
        <v>33</v>
      </c>
      <c r="J129" s="51"/>
    </row>
    <row r="130" spans="1:10" x14ac:dyDescent="0.15">
      <c r="A130" s="48">
        <v>42247</v>
      </c>
      <c r="B130" s="49">
        <v>75</v>
      </c>
      <c r="C130" s="50" t="s">
        <v>1886</v>
      </c>
      <c r="D130" s="50" t="s">
        <v>22</v>
      </c>
      <c r="E130" s="50" t="s">
        <v>1888</v>
      </c>
      <c r="F130" s="50" t="s">
        <v>20</v>
      </c>
      <c r="G130" s="50" t="s">
        <v>508</v>
      </c>
      <c r="H130" s="51">
        <v>5542.9</v>
      </c>
      <c r="I130" s="51">
        <v>-5542.9</v>
      </c>
      <c r="J130" s="51">
        <v>333237.95</v>
      </c>
    </row>
    <row r="131" spans="1:10" x14ac:dyDescent="0.15">
      <c r="A131" s="48">
        <v>42247</v>
      </c>
      <c r="B131" s="49">
        <v>75</v>
      </c>
      <c r="C131" s="50" t="s">
        <v>1889</v>
      </c>
      <c r="D131" s="50" t="s">
        <v>1890</v>
      </c>
      <c r="E131" s="50" t="s">
        <v>1891</v>
      </c>
      <c r="F131" s="50" t="s">
        <v>20</v>
      </c>
      <c r="G131" s="50" t="s">
        <v>1919</v>
      </c>
      <c r="H131" s="51"/>
      <c r="I131" s="51">
        <v>18136</v>
      </c>
      <c r="J131" s="51">
        <v>315101.95</v>
      </c>
    </row>
    <row r="132" spans="1:10" x14ac:dyDescent="0.15">
      <c r="A132" s="48">
        <v>42247</v>
      </c>
      <c r="B132" s="49">
        <v>75</v>
      </c>
      <c r="C132" s="50" t="s">
        <v>1892</v>
      </c>
      <c r="D132" s="50" t="s">
        <v>1893</v>
      </c>
      <c r="E132" s="50" t="s">
        <v>1894</v>
      </c>
      <c r="F132" s="50" t="s">
        <v>20</v>
      </c>
      <c r="G132" s="50" t="s">
        <v>285</v>
      </c>
      <c r="H132" s="51"/>
      <c r="I132" s="51">
        <v>1145.3</v>
      </c>
      <c r="J132" s="51">
        <v>313956.65000000002</v>
      </c>
    </row>
    <row r="133" spans="1:10" x14ac:dyDescent="0.15">
      <c r="A133" s="48">
        <v>42247</v>
      </c>
      <c r="B133" s="49">
        <v>75</v>
      </c>
      <c r="C133" s="50" t="s">
        <v>1895</v>
      </c>
      <c r="D133" s="50" t="s">
        <v>1896</v>
      </c>
      <c r="E133" s="50" t="s">
        <v>1897</v>
      </c>
      <c r="F133" s="50" t="s">
        <v>20</v>
      </c>
      <c r="G133" s="50" t="s">
        <v>286</v>
      </c>
      <c r="H133" s="51"/>
      <c r="I133" s="51">
        <v>3126.4</v>
      </c>
      <c r="J133" s="51">
        <v>310830.25</v>
      </c>
    </row>
    <row r="134" spans="1:10" x14ac:dyDescent="0.15">
      <c r="A134" s="48">
        <v>42247</v>
      </c>
      <c r="B134" s="49">
        <v>76</v>
      </c>
      <c r="C134" s="50" t="s">
        <v>1898</v>
      </c>
      <c r="D134" s="50" t="s">
        <v>20</v>
      </c>
      <c r="E134" s="50" t="s">
        <v>1899</v>
      </c>
      <c r="F134" s="50" t="s">
        <v>20</v>
      </c>
      <c r="G134" s="50" t="s">
        <v>277</v>
      </c>
      <c r="H134" s="51"/>
      <c r="I134" s="51">
        <v>12.5</v>
      </c>
      <c r="J134" s="51">
        <v>310817.75</v>
      </c>
    </row>
    <row r="135" spans="1:10" x14ac:dyDescent="0.15">
      <c r="A135" s="52">
        <v>42247</v>
      </c>
      <c r="B135" s="54">
        <v>76</v>
      </c>
      <c r="C135" s="55" t="s">
        <v>1900</v>
      </c>
      <c r="D135" s="55" t="s">
        <v>20</v>
      </c>
      <c r="E135" s="55" t="s">
        <v>1901</v>
      </c>
      <c r="F135" s="55" t="s">
        <v>20</v>
      </c>
      <c r="G135" s="55" t="s">
        <v>277</v>
      </c>
      <c r="H135" s="57"/>
      <c r="I135" s="57">
        <v>2.95</v>
      </c>
      <c r="J135" s="57">
        <v>310814.8</v>
      </c>
    </row>
    <row r="136" spans="1:10" ht="12" thickBot="1" x14ac:dyDescent="0.2">
      <c r="A136" s="53"/>
      <c r="H136" s="56">
        <v>1413621.31</v>
      </c>
      <c r="I136" s="56">
        <v>1287196.2100000002</v>
      </c>
    </row>
    <row r="137" spans="1:10" ht="12" thickTop="1" x14ac:dyDescent="0.15"/>
    <row r="138" spans="1:10" x14ac:dyDescent="0.15">
      <c r="H138" s="12">
        <f>SUBTOTAL(9,H6:H135)</f>
        <v>1413621.31</v>
      </c>
      <c r="I138" s="12">
        <f>SUBTOTAL(9,I6:I135)</f>
        <v>876974.9</v>
      </c>
    </row>
  </sheetData>
  <autoFilter ref="A4:J136"/>
  <mergeCells count="3">
    <mergeCell ref="A1:J1"/>
    <mergeCell ref="A2:J2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124"/>
  <sheetViews>
    <sheetView workbookViewId="0">
      <selection activeCell="G134" sqref="G134"/>
    </sheetView>
  </sheetViews>
  <sheetFormatPr defaultRowHeight="11.25" x14ac:dyDescent="0.15"/>
  <cols>
    <col min="1" max="1" width="10.125" style="46" bestFit="1" customWidth="1"/>
    <col min="2" max="2" width="5.25" style="46" bestFit="1" customWidth="1"/>
    <col min="3" max="3" width="10.5" style="46" bestFit="1" customWidth="1"/>
    <col min="4" max="4" width="10.625" style="46" bestFit="1" customWidth="1"/>
    <col min="5" max="5" width="39.25" style="46" bestFit="1" customWidth="1"/>
    <col min="6" max="6" width="37.75" style="46" bestFit="1" customWidth="1"/>
    <col min="7" max="7" width="11.125" style="46" customWidth="1"/>
    <col min="8" max="8" width="12.625" style="12" customWidth="1"/>
    <col min="9" max="10" width="12.625" style="46" customWidth="1"/>
    <col min="11" max="16384" width="9" style="46"/>
  </cols>
  <sheetData>
    <row r="1" spans="1:10" ht="23.1" customHeight="1" x14ac:dyDescent="0.15">
      <c r="A1" s="77" t="s">
        <v>0</v>
      </c>
      <c r="B1" s="77"/>
      <c r="C1" s="77"/>
      <c r="D1" s="77"/>
      <c r="E1" s="77"/>
      <c r="F1" s="77"/>
      <c r="G1" s="77"/>
      <c r="H1" s="80"/>
      <c r="I1" s="77"/>
      <c r="J1" s="77"/>
    </row>
    <row r="2" spans="1:10" ht="20.100000000000001" customHeight="1" x14ac:dyDescent="0.15">
      <c r="A2" s="78" t="s">
        <v>1920</v>
      </c>
      <c r="B2" s="78"/>
      <c r="C2" s="78"/>
      <c r="D2" s="78"/>
      <c r="E2" s="78"/>
      <c r="F2" s="78"/>
      <c r="G2" s="78"/>
      <c r="H2" s="81"/>
      <c r="I2" s="78"/>
      <c r="J2" s="78"/>
    </row>
    <row r="3" spans="1:10" ht="20.100000000000001" customHeight="1" x14ac:dyDescent="0.15">
      <c r="A3" s="79" t="s">
        <v>2</v>
      </c>
      <c r="B3" s="79"/>
      <c r="C3" s="79"/>
      <c r="D3" s="79"/>
      <c r="E3" s="79"/>
      <c r="F3" s="79"/>
      <c r="G3" s="79"/>
      <c r="H3" s="82"/>
      <c r="I3" s="79"/>
      <c r="J3" s="79"/>
    </row>
    <row r="4" spans="1:10" ht="23.1" customHeight="1" thickBot="1" x14ac:dyDescent="0.2">
      <c r="A4" s="47" t="s">
        <v>3</v>
      </c>
      <c r="B4" s="47" t="s">
        <v>4</v>
      </c>
      <c r="C4" s="47" t="s">
        <v>5</v>
      </c>
      <c r="D4" s="47" t="s">
        <v>6</v>
      </c>
      <c r="E4" s="47" t="s">
        <v>7</v>
      </c>
      <c r="F4" s="47" t="s">
        <v>8</v>
      </c>
      <c r="G4" s="47"/>
      <c r="H4" s="14" t="s">
        <v>9</v>
      </c>
      <c r="I4" s="47" t="s">
        <v>10</v>
      </c>
      <c r="J4" s="47" t="s">
        <v>11</v>
      </c>
    </row>
    <row r="5" spans="1:10" ht="12" thickTop="1" x14ac:dyDescent="0.15">
      <c r="A5" s="48"/>
      <c r="B5" s="49"/>
      <c r="C5" s="50"/>
      <c r="D5" s="50"/>
      <c r="E5" s="50" t="s">
        <v>12</v>
      </c>
      <c r="F5" s="50"/>
      <c r="G5" s="50"/>
      <c r="H5" s="51"/>
      <c r="I5" s="51"/>
      <c r="J5" s="51">
        <v>310814.8</v>
      </c>
    </row>
    <row r="6" spans="1:10" x14ac:dyDescent="0.15">
      <c r="A6" s="48">
        <v>42248</v>
      </c>
      <c r="B6" s="49">
        <v>81</v>
      </c>
      <c r="C6" s="50" t="s">
        <v>1921</v>
      </c>
      <c r="D6" s="50" t="s">
        <v>1922</v>
      </c>
      <c r="E6" s="50" t="s">
        <v>1923</v>
      </c>
      <c r="F6" s="50" t="s">
        <v>16</v>
      </c>
      <c r="G6" s="50" t="s">
        <v>483</v>
      </c>
      <c r="H6" s="51"/>
      <c r="I6" s="51">
        <v>10667.84</v>
      </c>
      <c r="J6" s="51">
        <v>300146.96000000002</v>
      </c>
    </row>
    <row r="7" spans="1:10" x14ac:dyDescent="0.15">
      <c r="A7" s="48">
        <v>42248</v>
      </c>
      <c r="B7" s="49">
        <v>81</v>
      </c>
      <c r="C7" s="50" t="s">
        <v>1924</v>
      </c>
      <c r="D7" s="50" t="s">
        <v>1925</v>
      </c>
      <c r="E7" s="50" t="s">
        <v>19</v>
      </c>
      <c r="F7" s="50" t="s">
        <v>20</v>
      </c>
      <c r="G7" s="50" t="s">
        <v>253</v>
      </c>
      <c r="H7" s="51"/>
      <c r="I7" s="51">
        <v>170</v>
      </c>
      <c r="J7" s="51">
        <v>299976.96000000002</v>
      </c>
    </row>
    <row r="8" spans="1:10" x14ac:dyDescent="0.15">
      <c r="A8" s="48">
        <v>42248</v>
      </c>
      <c r="B8" s="49">
        <v>81</v>
      </c>
      <c r="C8" s="50" t="s">
        <v>1926</v>
      </c>
      <c r="D8" s="50" t="s">
        <v>1927</v>
      </c>
      <c r="E8" s="50" t="s">
        <v>121</v>
      </c>
      <c r="F8" s="50" t="s">
        <v>20</v>
      </c>
      <c r="G8" s="50" t="s">
        <v>266</v>
      </c>
      <c r="H8" s="51"/>
      <c r="I8" s="51">
        <v>106</v>
      </c>
      <c r="J8" s="51">
        <v>299870.96000000002</v>
      </c>
    </row>
    <row r="9" spans="1:10" x14ac:dyDescent="0.15">
      <c r="A9" s="48">
        <v>42248</v>
      </c>
      <c r="B9" s="49">
        <v>81</v>
      </c>
      <c r="C9" s="50" t="s">
        <v>1928</v>
      </c>
      <c r="D9" s="50" t="s">
        <v>1929</v>
      </c>
      <c r="E9" s="50" t="s">
        <v>222</v>
      </c>
      <c r="F9" s="50" t="s">
        <v>20</v>
      </c>
      <c r="G9" s="50" t="s">
        <v>2131</v>
      </c>
      <c r="H9" s="51"/>
      <c r="I9" s="51">
        <v>350</v>
      </c>
      <c r="J9" s="51">
        <v>299520.96000000002</v>
      </c>
    </row>
    <row r="10" spans="1:10" x14ac:dyDescent="0.15">
      <c r="A10" s="48">
        <v>42248</v>
      </c>
      <c r="B10" s="49">
        <v>81</v>
      </c>
      <c r="C10" s="50" t="s">
        <v>1930</v>
      </c>
      <c r="D10" s="50" t="s">
        <v>1931</v>
      </c>
      <c r="E10" s="50" t="s">
        <v>1932</v>
      </c>
      <c r="F10" s="50" t="s">
        <v>1933</v>
      </c>
      <c r="G10" s="50" t="s">
        <v>2131</v>
      </c>
      <c r="H10" s="51"/>
      <c r="I10" s="51">
        <v>350</v>
      </c>
      <c r="J10" s="51">
        <v>299170.96000000002</v>
      </c>
    </row>
    <row r="11" spans="1:10" x14ac:dyDescent="0.15">
      <c r="A11" s="48">
        <v>42248</v>
      </c>
      <c r="B11" s="49">
        <v>81</v>
      </c>
      <c r="C11" s="50" t="s">
        <v>1934</v>
      </c>
      <c r="D11" s="50" t="s">
        <v>1935</v>
      </c>
      <c r="E11" s="50" t="s">
        <v>210</v>
      </c>
      <c r="F11" s="50" t="s">
        <v>20</v>
      </c>
      <c r="G11" s="50" t="s">
        <v>485</v>
      </c>
      <c r="H11" s="51"/>
      <c r="I11" s="51">
        <v>510.25</v>
      </c>
      <c r="J11" s="51">
        <v>298660.71000000002</v>
      </c>
    </row>
    <row r="12" spans="1:10" x14ac:dyDescent="0.15">
      <c r="A12" s="48">
        <v>42248</v>
      </c>
      <c r="B12" s="49">
        <v>81</v>
      </c>
      <c r="C12" s="50" t="s">
        <v>1936</v>
      </c>
      <c r="D12" s="50" t="s">
        <v>1937</v>
      </c>
      <c r="E12" s="50" t="s">
        <v>124</v>
      </c>
      <c r="F12" s="50" t="s">
        <v>20</v>
      </c>
      <c r="G12" s="50" t="s">
        <v>2132</v>
      </c>
      <c r="H12" s="51"/>
      <c r="I12" s="51">
        <v>4500</v>
      </c>
      <c r="J12" s="51">
        <v>294160.71000000002</v>
      </c>
    </row>
    <row r="13" spans="1:10" x14ac:dyDescent="0.15">
      <c r="A13" s="48">
        <v>42248</v>
      </c>
      <c r="B13" s="49">
        <v>86</v>
      </c>
      <c r="C13" s="50" t="s">
        <v>1938</v>
      </c>
      <c r="D13" s="50" t="s">
        <v>20</v>
      </c>
      <c r="E13" s="50" t="s">
        <v>1939</v>
      </c>
      <c r="F13" s="50" t="s">
        <v>1940</v>
      </c>
      <c r="G13" s="50" t="s">
        <v>259</v>
      </c>
      <c r="H13" s="51">
        <v>4495.5</v>
      </c>
      <c r="I13" s="51">
        <v>-4495.5</v>
      </c>
      <c r="J13" s="51">
        <v>298656.21000000002</v>
      </c>
    </row>
    <row r="14" spans="1:10" x14ac:dyDescent="0.15">
      <c r="A14" s="48">
        <v>42251</v>
      </c>
      <c r="B14" s="49">
        <v>81</v>
      </c>
      <c r="C14" s="50" t="s">
        <v>1941</v>
      </c>
      <c r="D14" s="50" t="s">
        <v>1942</v>
      </c>
      <c r="E14" s="50" t="s">
        <v>1728</v>
      </c>
      <c r="F14" s="50" t="s">
        <v>20</v>
      </c>
      <c r="G14" s="50" t="s">
        <v>259</v>
      </c>
      <c r="H14" s="51"/>
      <c r="I14" s="51">
        <v>6000</v>
      </c>
      <c r="J14" s="51">
        <v>292656.21000000002</v>
      </c>
    </row>
    <row r="15" spans="1:10" x14ac:dyDescent="0.15">
      <c r="A15" s="48">
        <v>42251</v>
      </c>
      <c r="B15" s="49">
        <v>81</v>
      </c>
      <c r="C15" s="50" t="s">
        <v>1943</v>
      </c>
      <c r="D15" s="50" t="s">
        <v>1944</v>
      </c>
      <c r="E15" s="50" t="s">
        <v>1728</v>
      </c>
      <c r="F15" s="50" t="s">
        <v>20</v>
      </c>
      <c r="G15" s="50" t="s">
        <v>259</v>
      </c>
      <c r="H15" s="51"/>
      <c r="I15" s="51">
        <v>424</v>
      </c>
      <c r="J15" s="51">
        <v>292232.21000000002</v>
      </c>
    </row>
    <row r="16" spans="1:10" x14ac:dyDescent="0.15">
      <c r="A16" s="48">
        <v>42251</v>
      </c>
      <c r="B16" s="49">
        <v>81</v>
      </c>
      <c r="C16" s="50" t="s">
        <v>1945</v>
      </c>
      <c r="D16" s="50" t="s">
        <v>1946</v>
      </c>
      <c r="E16" s="50" t="s">
        <v>1728</v>
      </c>
      <c r="F16" s="50" t="s">
        <v>20</v>
      </c>
      <c r="G16" s="50" t="s">
        <v>259</v>
      </c>
      <c r="H16" s="51"/>
      <c r="I16" s="51">
        <v>699</v>
      </c>
      <c r="J16" s="51">
        <v>291533.21000000002</v>
      </c>
    </row>
    <row r="17" spans="1:10" x14ac:dyDescent="0.15">
      <c r="A17" s="48">
        <v>42251</v>
      </c>
      <c r="B17" s="49">
        <v>81</v>
      </c>
      <c r="C17" s="50" t="s">
        <v>1947</v>
      </c>
      <c r="D17" s="50" t="s">
        <v>1948</v>
      </c>
      <c r="E17" s="50" t="s">
        <v>1316</v>
      </c>
      <c r="F17" s="50" t="s">
        <v>20</v>
      </c>
      <c r="G17" s="50" t="s">
        <v>2133</v>
      </c>
      <c r="H17" s="51"/>
      <c r="I17" s="51">
        <v>2500</v>
      </c>
      <c r="J17" s="51">
        <v>289033.21000000002</v>
      </c>
    </row>
    <row r="18" spans="1:10" x14ac:dyDescent="0.15">
      <c r="A18" s="48">
        <v>42251</v>
      </c>
      <c r="B18" s="49">
        <v>81</v>
      </c>
      <c r="C18" s="50" t="s">
        <v>1949</v>
      </c>
      <c r="D18" s="50" t="s">
        <v>1950</v>
      </c>
      <c r="E18" s="50" t="s">
        <v>45</v>
      </c>
      <c r="F18" s="50" t="s">
        <v>20</v>
      </c>
      <c r="G18" s="50" t="s">
        <v>259</v>
      </c>
      <c r="H18" s="51"/>
      <c r="I18" s="51">
        <v>2600</v>
      </c>
      <c r="J18" s="51">
        <v>286433.21000000002</v>
      </c>
    </row>
    <row r="19" spans="1:10" x14ac:dyDescent="0.15">
      <c r="A19" s="48">
        <v>42251</v>
      </c>
      <c r="B19" s="49">
        <v>81</v>
      </c>
      <c r="C19" s="50" t="s">
        <v>1951</v>
      </c>
      <c r="D19" s="50" t="s">
        <v>1952</v>
      </c>
      <c r="E19" s="50" t="s">
        <v>45</v>
      </c>
      <c r="F19" s="50" t="s">
        <v>20</v>
      </c>
      <c r="G19" s="50" t="s">
        <v>259</v>
      </c>
      <c r="H19" s="51"/>
      <c r="I19" s="51">
        <v>8820</v>
      </c>
      <c r="J19" s="51">
        <v>277613.21000000002</v>
      </c>
    </row>
    <row r="20" spans="1:10" x14ac:dyDescent="0.15">
      <c r="A20" s="48">
        <v>42251</v>
      </c>
      <c r="B20" s="49">
        <v>81</v>
      </c>
      <c r="C20" s="50" t="s">
        <v>1953</v>
      </c>
      <c r="D20" s="50" t="s">
        <v>1954</v>
      </c>
      <c r="E20" s="50" t="s">
        <v>45</v>
      </c>
      <c r="F20" s="50" t="s">
        <v>20</v>
      </c>
      <c r="G20" s="50" t="s">
        <v>259</v>
      </c>
      <c r="H20" s="51"/>
      <c r="I20" s="51">
        <v>2180</v>
      </c>
      <c r="J20" s="51">
        <v>275433.21000000002</v>
      </c>
    </row>
    <row r="21" spans="1:10" x14ac:dyDescent="0.15">
      <c r="A21" s="48">
        <v>42255</v>
      </c>
      <c r="B21" s="49">
        <v>81</v>
      </c>
      <c r="C21" s="50" t="s">
        <v>1955</v>
      </c>
      <c r="D21" s="50" t="s">
        <v>218</v>
      </c>
      <c r="E21" s="50" t="s">
        <v>1956</v>
      </c>
      <c r="F21" s="50" t="s">
        <v>20</v>
      </c>
      <c r="G21" s="50" t="s">
        <v>2144</v>
      </c>
      <c r="H21" s="51"/>
      <c r="I21" s="51">
        <v>47423.67</v>
      </c>
      <c r="J21" s="51">
        <v>228009.54</v>
      </c>
    </row>
    <row r="22" spans="1:10" x14ac:dyDescent="0.15">
      <c r="A22" s="48">
        <v>42255</v>
      </c>
      <c r="B22" s="49">
        <v>81</v>
      </c>
      <c r="C22" s="50" t="s">
        <v>1957</v>
      </c>
      <c r="D22" s="50" t="s">
        <v>218</v>
      </c>
      <c r="E22" s="50" t="s">
        <v>1958</v>
      </c>
      <c r="F22" s="50" t="s">
        <v>20</v>
      </c>
      <c r="G22" s="50" t="s">
        <v>2134</v>
      </c>
      <c r="H22" s="51"/>
      <c r="I22" s="51">
        <v>47432.22</v>
      </c>
      <c r="J22" s="51">
        <v>180577.32</v>
      </c>
    </row>
    <row r="23" spans="1:10" x14ac:dyDescent="0.15">
      <c r="A23" s="48">
        <v>42255</v>
      </c>
      <c r="B23" s="49">
        <v>82</v>
      </c>
      <c r="C23" s="50" t="s">
        <v>1959</v>
      </c>
      <c r="D23" s="50" t="s">
        <v>20</v>
      </c>
      <c r="E23" s="50" t="s">
        <v>440</v>
      </c>
      <c r="F23" s="50" t="s">
        <v>20</v>
      </c>
      <c r="G23" s="50" t="s">
        <v>270</v>
      </c>
      <c r="H23" s="51">
        <v>3000</v>
      </c>
      <c r="I23" s="51">
        <v>-3000</v>
      </c>
      <c r="J23" s="51">
        <v>183577.32</v>
      </c>
    </row>
    <row r="24" spans="1:10" x14ac:dyDescent="0.15">
      <c r="A24" s="48">
        <v>42256</v>
      </c>
      <c r="B24" s="49">
        <v>82</v>
      </c>
      <c r="C24" s="50" t="s">
        <v>1960</v>
      </c>
      <c r="D24" s="50" t="s">
        <v>20</v>
      </c>
      <c r="E24" s="50" t="s">
        <v>1961</v>
      </c>
      <c r="F24" s="50" t="s">
        <v>20</v>
      </c>
      <c r="G24" s="50" t="s">
        <v>270</v>
      </c>
      <c r="H24" s="51">
        <v>3000</v>
      </c>
      <c r="I24" s="51">
        <v>-3000</v>
      </c>
      <c r="J24" s="51">
        <v>186577.32</v>
      </c>
    </row>
    <row r="25" spans="1:10" x14ac:dyDescent="0.15">
      <c r="A25" s="48">
        <v>42256</v>
      </c>
      <c r="B25" s="49">
        <v>82</v>
      </c>
      <c r="C25" s="50" t="s">
        <v>1962</v>
      </c>
      <c r="D25" s="50" t="s">
        <v>20</v>
      </c>
      <c r="E25" s="50" t="s">
        <v>45</v>
      </c>
      <c r="F25" s="50" t="s">
        <v>20</v>
      </c>
      <c r="G25" s="50" t="s">
        <v>259</v>
      </c>
      <c r="H25" s="51">
        <v>250</v>
      </c>
      <c r="I25" s="51">
        <v>-250</v>
      </c>
      <c r="J25" s="51">
        <v>186827.32</v>
      </c>
    </row>
    <row r="26" spans="1:10" x14ac:dyDescent="0.15">
      <c r="A26" s="48">
        <v>42258</v>
      </c>
      <c r="B26" s="49">
        <v>81</v>
      </c>
      <c r="C26" s="50" t="s">
        <v>1963</v>
      </c>
      <c r="D26" s="50" t="s">
        <v>218</v>
      </c>
      <c r="E26" s="50" t="s">
        <v>698</v>
      </c>
      <c r="F26" s="50" t="s">
        <v>20</v>
      </c>
      <c r="G26" s="50" t="s">
        <v>270</v>
      </c>
      <c r="H26" s="51"/>
      <c r="I26" s="51">
        <v>153740.37</v>
      </c>
      <c r="J26" s="51">
        <v>33086.949999999997</v>
      </c>
    </row>
    <row r="27" spans="1:10" x14ac:dyDescent="0.15">
      <c r="A27" s="48">
        <v>42261</v>
      </c>
      <c r="B27" s="49">
        <v>81</v>
      </c>
      <c r="C27" s="50" t="s">
        <v>1964</v>
      </c>
      <c r="D27" s="50" t="s">
        <v>1965</v>
      </c>
      <c r="E27" s="50" t="s">
        <v>1728</v>
      </c>
      <c r="F27" s="50" t="s">
        <v>20</v>
      </c>
      <c r="G27" s="50" t="s">
        <v>259</v>
      </c>
      <c r="H27" s="51"/>
      <c r="I27" s="51">
        <v>3657</v>
      </c>
      <c r="J27" s="51">
        <v>29429.95</v>
      </c>
    </row>
    <row r="28" spans="1:10" x14ac:dyDescent="0.15">
      <c r="A28" s="48">
        <v>42261</v>
      </c>
      <c r="B28" s="49">
        <v>81</v>
      </c>
      <c r="C28" s="50" t="s">
        <v>1966</v>
      </c>
      <c r="D28" s="50" t="s">
        <v>1967</v>
      </c>
      <c r="E28" s="50" t="s">
        <v>401</v>
      </c>
      <c r="F28" s="50" t="s">
        <v>20</v>
      </c>
      <c r="G28" s="50" t="s">
        <v>729</v>
      </c>
      <c r="H28" s="51"/>
      <c r="I28" s="51">
        <v>6360</v>
      </c>
      <c r="J28" s="51">
        <v>23069.95</v>
      </c>
    </row>
    <row r="29" spans="1:10" x14ac:dyDescent="0.15">
      <c r="A29" s="48">
        <v>42261</v>
      </c>
      <c r="B29" s="49">
        <v>81</v>
      </c>
      <c r="C29" s="50" t="s">
        <v>1968</v>
      </c>
      <c r="D29" s="50" t="s">
        <v>1969</v>
      </c>
      <c r="E29" s="50" t="s">
        <v>1728</v>
      </c>
      <c r="F29" s="50" t="s">
        <v>20</v>
      </c>
      <c r="G29" s="50" t="s">
        <v>259</v>
      </c>
      <c r="H29" s="51"/>
      <c r="I29" s="51">
        <v>520</v>
      </c>
      <c r="J29" s="51">
        <v>22549.95</v>
      </c>
    </row>
    <row r="30" spans="1:10" x14ac:dyDescent="0.15">
      <c r="A30" s="48">
        <v>42261</v>
      </c>
      <c r="B30" s="49">
        <v>81</v>
      </c>
      <c r="C30" s="50" t="s">
        <v>1970</v>
      </c>
      <c r="D30" s="50" t="s">
        <v>1971</v>
      </c>
      <c r="E30" s="50" t="s">
        <v>133</v>
      </c>
      <c r="F30" s="50" t="s">
        <v>20</v>
      </c>
      <c r="G30" s="50" t="s">
        <v>2135</v>
      </c>
      <c r="I30" s="51">
        <v>1462.8</v>
      </c>
      <c r="J30" s="51">
        <v>21087.15</v>
      </c>
    </row>
    <row r="31" spans="1:10" x14ac:dyDescent="0.15">
      <c r="A31" s="48">
        <v>42261</v>
      </c>
      <c r="B31" s="49">
        <v>81</v>
      </c>
      <c r="C31" s="50" t="s">
        <v>1972</v>
      </c>
      <c r="D31" s="50" t="s">
        <v>1973</v>
      </c>
      <c r="E31" s="50" t="s">
        <v>133</v>
      </c>
      <c r="F31" s="50" t="s">
        <v>20</v>
      </c>
      <c r="G31" s="50" t="s">
        <v>2135</v>
      </c>
      <c r="I31" s="51">
        <v>360</v>
      </c>
      <c r="J31" s="51">
        <v>20727.150000000001</v>
      </c>
    </row>
    <row r="32" spans="1:10" x14ac:dyDescent="0.15">
      <c r="A32" s="48">
        <v>42261</v>
      </c>
      <c r="B32" s="49">
        <v>81</v>
      </c>
      <c r="C32" s="50" t="s">
        <v>1974</v>
      </c>
      <c r="D32" s="50" t="s">
        <v>1975</v>
      </c>
      <c r="E32" s="50" t="s">
        <v>130</v>
      </c>
      <c r="F32" s="50" t="s">
        <v>20</v>
      </c>
      <c r="G32" s="50" t="s">
        <v>1439</v>
      </c>
      <c r="H32" s="51"/>
      <c r="I32" s="51">
        <v>338.4</v>
      </c>
      <c r="J32" s="51">
        <v>20388.75</v>
      </c>
    </row>
    <row r="33" spans="1:10" x14ac:dyDescent="0.15">
      <c r="A33" s="48">
        <v>42261</v>
      </c>
      <c r="B33" s="49">
        <v>81</v>
      </c>
      <c r="C33" s="50" t="s">
        <v>1976</v>
      </c>
      <c r="D33" s="50" t="s">
        <v>1977</v>
      </c>
      <c r="E33" s="50" t="s">
        <v>1728</v>
      </c>
      <c r="F33" s="50" t="s">
        <v>20</v>
      </c>
      <c r="G33" s="50" t="s">
        <v>259</v>
      </c>
      <c r="H33" s="51"/>
      <c r="I33" s="51">
        <v>500</v>
      </c>
      <c r="J33" s="51">
        <v>19888.75</v>
      </c>
    </row>
    <row r="34" spans="1:10" x14ac:dyDescent="0.15">
      <c r="A34" s="48">
        <v>42261</v>
      </c>
      <c r="B34" s="49">
        <v>81</v>
      </c>
      <c r="C34" s="50" t="s">
        <v>1978</v>
      </c>
      <c r="D34" s="50" t="s">
        <v>1979</v>
      </c>
      <c r="E34" s="50" t="s">
        <v>1728</v>
      </c>
      <c r="F34" s="50" t="s">
        <v>20</v>
      </c>
      <c r="G34" s="50" t="s">
        <v>259</v>
      </c>
      <c r="H34" s="51"/>
      <c r="I34" s="51">
        <v>1860</v>
      </c>
      <c r="J34" s="51">
        <v>18028.75</v>
      </c>
    </row>
    <row r="35" spans="1:10" x14ac:dyDescent="0.15">
      <c r="A35" s="48">
        <v>42261</v>
      </c>
      <c r="B35" s="49">
        <v>81</v>
      </c>
      <c r="C35" s="50" t="s">
        <v>1980</v>
      </c>
      <c r="D35" s="50" t="s">
        <v>1981</v>
      </c>
      <c r="E35" s="50" t="s">
        <v>613</v>
      </c>
      <c r="F35" s="50" t="s">
        <v>20</v>
      </c>
      <c r="G35" s="50" t="s">
        <v>259</v>
      </c>
      <c r="H35" s="51"/>
      <c r="I35" s="51">
        <v>5000</v>
      </c>
      <c r="J35" s="51">
        <v>13028.75</v>
      </c>
    </row>
    <row r="36" spans="1:10" x14ac:dyDescent="0.15">
      <c r="A36" s="48">
        <v>42261</v>
      </c>
      <c r="B36" s="49">
        <v>81</v>
      </c>
      <c r="C36" s="50" t="s">
        <v>1982</v>
      </c>
      <c r="D36" s="50" t="s">
        <v>1983</v>
      </c>
      <c r="E36" s="50" t="s">
        <v>1984</v>
      </c>
      <c r="F36" s="50" t="s">
        <v>20</v>
      </c>
      <c r="G36" s="50" t="s">
        <v>261</v>
      </c>
      <c r="H36" s="51"/>
      <c r="I36" s="51">
        <v>850</v>
      </c>
      <c r="J36" s="51">
        <v>12178.75</v>
      </c>
    </row>
    <row r="37" spans="1:10" x14ac:dyDescent="0.15">
      <c r="A37" s="48">
        <v>42261</v>
      </c>
      <c r="B37" s="49">
        <v>81</v>
      </c>
      <c r="C37" s="50" t="s">
        <v>1985</v>
      </c>
      <c r="D37" s="50" t="s">
        <v>1986</v>
      </c>
      <c r="E37" s="50" t="s">
        <v>398</v>
      </c>
      <c r="F37" s="50" t="s">
        <v>20</v>
      </c>
      <c r="G37" s="50" t="s">
        <v>2136</v>
      </c>
      <c r="H37" s="51"/>
      <c r="I37" s="51">
        <v>117.98</v>
      </c>
      <c r="J37" s="51">
        <v>12060.77</v>
      </c>
    </row>
    <row r="38" spans="1:10" x14ac:dyDescent="0.15">
      <c r="A38" s="48">
        <v>42261</v>
      </c>
      <c r="B38" s="49">
        <v>81</v>
      </c>
      <c r="C38" s="50" t="s">
        <v>1987</v>
      </c>
      <c r="D38" s="50" t="s">
        <v>1988</v>
      </c>
      <c r="E38" s="50" t="s">
        <v>67</v>
      </c>
      <c r="F38" s="50" t="s">
        <v>20</v>
      </c>
      <c r="G38" s="50" t="s">
        <v>1439</v>
      </c>
      <c r="H38" s="51"/>
      <c r="I38" s="51">
        <v>98</v>
      </c>
      <c r="J38" s="51">
        <v>11962.77</v>
      </c>
    </row>
    <row r="39" spans="1:10" x14ac:dyDescent="0.15">
      <c r="A39" s="48">
        <v>42261</v>
      </c>
      <c r="B39" s="49">
        <v>81</v>
      </c>
      <c r="C39" s="50" t="s">
        <v>1989</v>
      </c>
      <c r="D39" s="50" t="s">
        <v>1990</v>
      </c>
      <c r="E39" s="50" t="s">
        <v>1198</v>
      </c>
      <c r="F39" s="50" t="s">
        <v>20</v>
      </c>
      <c r="G39" s="50" t="s">
        <v>259</v>
      </c>
      <c r="H39" s="51"/>
      <c r="I39" s="51">
        <v>90</v>
      </c>
      <c r="J39" s="51">
        <v>11872.77</v>
      </c>
    </row>
    <row r="40" spans="1:10" x14ac:dyDescent="0.15">
      <c r="A40" s="48">
        <v>42261</v>
      </c>
      <c r="B40" s="49">
        <v>81</v>
      </c>
      <c r="C40" s="50" t="s">
        <v>1991</v>
      </c>
      <c r="D40" s="50" t="s">
        <v>1992</v>
      </c>
      <c r="E40" s="50" t="s">
        <v>1198</v>
      </c>
      <c r="F40" s="50" t="s">
        <v>20</v>
      </c>
      <c r="G40" s="50" t="s">
        <v>259</v>
      </c>
      <c r="H40" s="51"/>
      <c r="I40" s="51">
        <v>180</v>
      </c>
      <c r="J40" s="51">
        <v>11692.77</v>
      </c>
    </row>
    <row r="41" spans="1:10" x14ac:dyDescent="0.15">
      <c r="A41" s="48">
        <v>42261</v>
      </c>
      <c r="B41" s="49">
        <v>81</v>
      </c>
      <c r="C41" s="50" t="s">
        <v>1993</v>
      </c>
      <c r="D41" s="50" t="s">
        <v>1994</v>
      </c>
      <c r="E41" s="50" t="s">
        <v>1728</v>
      </c>
      <c r="F41" s="50" t="s">
        <v>20</v>
      </c>
      <c r="G41" s="50" t="s">
        <v>259</v>
      </c>
      <c r="H41" s="51"/>
      <c r="I41" s="51">
        <v>100</v>
      </c>
      <c r="J41" s="51">
        <v>11592.77</v>
      </c>
    </row>
    <row r="42" spans="1:10" x14ac:dyDescent="0.15">
      <c r="A42" s="48">
        <v>42261</v>
      </c>
      <c r="B42" s="49">
        <v>81</v>
      </c>
      <c r="C42" s="50" t="s">
        <v>1995</v>
      </c>
      <c r="D42" s="50" t="s">
        <v>1996</v>
      </c>
      <c r="E42" s="50" t="s">
        <v>88</v>
      </c>
      <c r="F42" s="50" t="s">
        <v>20</v>
      </c>
      <c r="G42" s="50" t="s">
        <v>262</v>
      </c>
      <c r="H42" s="51"/>
      <c r="I42" s="51">
        <v>583</v>
      </c>
      <c r="J42" s="51">
        <v>11009.77</v>
      </c>
    </row>
    <row r="43" spans="1:10" x14ac:dyDescent="0.15">
      <c r="A43" s="48">
        <v>42261</v>
      </c>
      <c r="B43" s="49">
        <v>81</v>
      </c>
      <c r="C43" s="50" t="s">
        <v>1997</v>
      </c>
      <c r="D43" s="50" t="s">
        <v>1998</v>
      </c>
      <c r="E43" s="50" t="s">
        <v>564</v>
      </c>
      <c r="F43" s="50" t="s">
        <v>20</v>
      </c>
      <c r="G43" s="50" t="s">
        <v>735</v>
      </c>
      <c r="I43" s="51">
        <v>388.42</v>
      </c>
      <c r="J43" s="51">
        <v>10621.35</v>
      </c>
    </row>
    <row r="44" spans="1:10" x14ac:dyDescent="0.15">
      <c r="A44" s="48">
        <v>42261</v>
      </c>
      <c r="B44" s="49">
        <v>81</v>
      </c>
      <c r="C44" s="50" t="s">
        <v>1999</v>
      </c>
      <c r="D44" s="50" t="s">
        <v>2000</v>
      </c>
      <c r="E44" s="50" t="s">
        <v>1728</v>
      </c>
      <c r="F44" s="50" t="s">
        <v>20</v>
      </c>
      <c r="G44" s="50" t="s">
        <v>259</v>
      </c>
      <c r="H44" s="51"/>
      <c r="I44" s="51">
        <v>1167.1199999999999</v>
      </c>
      <c r="J44" s="51">
        <v>9454.23</v>
      </c>
    </row>
    <row r="45" spans="1:10" x14ac:dyDescent="0.15">
      <c r="A45" s="48">
        <v>42261</v>
      </c>
      <c r="B45" s="49">
        <v>81</v>
      </c>
      <c r="C45" s="50" t="s">
        <v>2001</v>
      </c>
      <c r="D45" s="50" t="s">
        <v>2002</v>
      </c>
      <c r="E45" s="50" t="s">
        <v>670</v>
      </c>
      <c r="F45" s="50" t="s">
        <v>20</v>
      </c>
      <c r="G45" s="50" t="s">
        <v>259</v>
      </c>
      <c r="H45" s="51"/>
      <c r="I45" s="51">
        <v>1143.95</v>
      </c>
      <c r="J45" s="51">
        <v>8310.2800000000007</v>
      </c>
    </row>
    <row r="46" spans="1:10" x14ac:dyDescent="0.15">
      <c r="A46" s="48">
        <v>42261</v>
      </c>
      <c r="B46" s="49">
        <v>81</v>
      </c>
      <c r="C46" s="50" t="s">
        <v>2003</v>
      </c>
      <c r="D46" s="50" t="s">
        <v>2004</v>
      </c>
      <c r="E46" s="50" t="s">
        <v>767</v>
      </c>
      <c r="F46" s="50" t="s">
        <v>20</v>
      </c>
      <c r="G46" s="50" t="s">
        <v>750</v>
      </c>
      <c r="H46" s="51"/>
      <c r="I46" s="51">
        <v>318</v>
      </c>
      <c r="J46" s="51">
        <v>7992.28</v>
      </c>
    </row>
    <row r="47" spans="1:10" x14ac:dyDescent="0.15">
      <c r="A47" s="48">
        <v>42261</v>
      </c>
      <c r="B47" s="49">
        <v>81</v>
      </c>
      <c r="C47" s="50" t="s">
        <v>2005</v>
      </c>
      <c r="D47" s="50" t="s">
        <v>2006</v>
      </c>
      <c r="E47" s="50" t="s">
        <v>808</v>
      </c>
      <c r="F47" s="50" t="s">
        <v>20</v>
      </c>
      <c r="G47" s="50" t="s">
        <v>2137</v>
      </c>
      <c r="H47" s="51"/>
      <c r="I47" s="51">
        <v>825</v>
      </c>
      <c r="J47" s="51">
        <v>7167.28</v>
      </c>
    </row>
    <row r="48" spans="1:10" x14ac:dyDescent="0.15">
      <c r="A48" s="48">
        <v>42261</v>
      </c>
      <c r="B48" s="49">
        <v>81</v>
      </c>
      <c r="C48" s="50" t="s">
        <v>2007</v>
      </c>
      <c r="D48" s="50" t="s">
        <v>2008</v>
      </c>
      <c r="E48" s="50" t="s">
        <v>91</v>
      </c>
      <c r="F48" s="50" t="s">
        <v>20</v>
      </c>
      <c r="G48" s="50" t="s">
        <v>1439</v>
      </c>
      <c r="H48" s="51"/>
      <c r="I48" s="51">
        <v>224</v>
      </c>
      <c r="J48" s="51">
        <v>6943.28</v>
      </c>
    </row>
    <row r="49" spans="1:10" x14ac:dyDescent="0.15">
      <c r="A49" s="48">
        <v>42261</v>
      </c>
      <c r="B49" s="49">
        <v>81</v>
      </c>
      <c r="C49" s="50" t="s">
        <v>2009</v>
      </c>
      <c r="D49" s="50" t="s">
        <v>2010</v>
      </c>
      <c r="E49" s="50" t="s">
        <v>210</v>
      </c>
      <c r="F49" s="50" t="s">
        <v>20</v>
      </c>
      <c r="G49" s="50" t="s">
        <v>512</v>
      </c>
      <c r="H49" s="51"/>
      <c r="I49" s="51">
        <v>1270.94</v>
      </c>
      <c r="J49" s="51">
        <v>5672.34</v>
      </c>
    </row>
    <row r="50" spans="1:10" x14ac:dyDescent="0.15">
      <c r="A50" s="48">
        <v>42261</v>
      </c>
      <c r="B50" s="49">
        <v>81</v>
      </c>
      <c r="C50" s="50" t="s">
        <v>2011</v>
      </c>
      <c r="D50" s="50" t="s">
        <v>2012</v>
      </c>
      <c r="E50" s="50" t="s">
        <v>198</v>
      </c>
      <c r="F50" s="50" t="s">
        <v>20</v>
      </c>
      <c r="G50" s="50" t="s">
        <v>259</v>
      </c>
      <c r="H50" s="51"/>
      <c r="I50" s="51">
        <v>400</v>
      </c>
      <c r="J50" s="51">
        <v>5272.34</v>
      </c>
    </row>
    <row r="51" spans="1:10" x14ac:dyDescent="0.15">
      <c r="A51" s="48">
        <v>42261</v>
      </c>
      <c r="B51" s="49">
        <v>81</v>
      </c>
      <c r="C51" s="50" t="s">
        <v>2013</v>
      </c>
      <c r="D51" s="50" t="s">
        <v>2014</v>
      </c>
      <c r="E51" s="50" t="s">
        <v>670</v>
      </c>
      <c r="F51" s="50" t="s">
        <v>20</v>
      </c>
      <c r="G51" s="50" t="s">
        <v>259</v>
      </c>
      <c r="H51" s="51"/>
      <c r="I51" s="51">
        <v>1068.1600000000001</v>
      </c>
      <c r="J51" s="51">
        <v>4204.18</v>
      </c>
    </row>
    <row r="52" spans="1:10" x14ac:dyDescent="0.15">
      <c r="A52" s="48">
        <v>42261</v>
      </c>
      <c r="B52" s="49">
        <v>81</v>
      </c>
      <c r="C52" s="50" t="s">
        <v>2015</v>
      </c>
      <c r="D52" s="50" t="s">
        <v>2016</v>
      </c>
      <c r="E52" s="50" t="s">
        <v>154</v>
      </c>
      <c r="F52" s="50" t="s">
        <v>20</v>
      </c>
      <c r="G52" s="50" t="s">
        <v>271</v>
      </c>
      <c r="H52" s="51"/>
      <c r="I52" s="51">
        <v>2193.8200000000002</v>
      </c>
      <c r="J52" s="51">
        <v>2010.36</v>
      </c>
    </row>
    <row r="53" spans="1:10" x14ac:dyDescent="0.15">
      <c r="A53" s="48">
        <v>42261</v>
      </c>
      <c r="B53" s="49">
        <v>81</v>
      </c>
      <c r="C53" s="50" t="s">
        <v>2017</v>
      </c>
      <c r="D53" s="50" t="s">
        <v>2018</v>
      </c>
      <c r="E53" s="50" t="s">
        <v>1564</v>
      </c>
      <c r="F53" s="50" t="s">
        <v>20</v>
      </c>
      <c r="G53" s="50" t="s">
        <v>2138</v>
      </c>
      <c r="H53" s="51"/>
      <c r="I53" s="51">
        <v>798.5</v>
      </c>
      <c r="J53" s="51">
        <v>1211.8599999999999</v>
      </c>
    </row>
    <row r="54" spans="1:10" x14ac:dyDescent="0.15">
      <c r="A54" s="48">
        <v>42261</v>
      </c>
      <c r="B54" s="49">
        <v>81</v>
      </c>
      <c r="C54" s="50" t="s">
        <v>2019</v>
      </c>
      <c r="D54" s="50" t="s">
        <v>2020</v>
      </c>
      <c r="E54" s="50" t="s">
        <v>1728</v>
      </c>
      <c r="F54" s="50" t="s">
        <v>20</v>
      </c>
      <c r="G54" s="50" t="s">
        <v>259</v>
      </c>
      <c r="H54" s="51"/>
      <c r="I54" s="51">
        <v>1000</v>
      </c>
      <c r="J54" s="51">
        <v>211.86</v>
      </c>
    </row>
    <row r="55" spans="1:10" x14ac:dyDescent="0.15">
      <c r="A55" s="48">
        <v>42261</v>
      </c>
      <c r="B55" s="49">
        <v>81</v>
      </c>
      <c r="C55" s="50" t="s">
        <v>2021</v>
      </c>
      <c r="D55" s="50" t="s">
        <v>2022</v>
      </c>
      <c r="E55" s="50" t="s">
        <v>355</v>
      </c>
      <c r="F55" s="50" t="s">
        <v>20</v>
      </c>
      <c r="G55" s="50" t="s">
        <v>738</v>
      </c>
      <c r="H55" s="51"/>
      <c r="I55" s="51">
        <v>738.4</v>
      </c>
      <c r="J55" s="51">
        <v>-526.54</v>
      </c>
    </row>
    <row r="56" spans="1:10" x14ac:dyDescent="0.15">
      <c r="A56" s="48">
        <v>42261</v>
      </c>
      <c r="B56" s="49">
        <v>81</v>
      </c>
      <c r="C56" s="50" t="s">
        <v>2023</v>
      </c>
      <c r="D56" s="50" t="s">
        <v>2024</v>
      </c>
      <c r="E56" s="50" t="s">
        <v>358</v>
      </c>
      <c r="F56" s="50" t="s">
        <v>20</v>
      </c>
      <c r="G56" s="50" t="s">
        <v>738</v>
      </c>
      <c r="H56" s="51"/>
      <c r="I56" s="51">
        <v>1407.85</v>
      </c>
      <c r="J56" s="51">
        <v>-1934.39</v>
      </c>
    </row>
    <row r="57" spans="1:10" x14ac:dyDescent="0.15">
      <c r="A57" s="48">
        <v>42261</v>
      </c>
      <c r="B57" s="49">
        <v>81</v>
      </c>
      <c r="C57" s="50" t="s">
        <v>2025</v>
      </c>
      <c r="D57" s="50" t="s">
        <v>2026</v>
      </c>
      <c r="E57" s="50" t="s">
        <v>358</v>
      </c>
      <c r="F57" s="50" t="s">
        <v>20</v>
      </c>
      <c r="G57" s="50" t="s">
        <v>738</v>
      </c>
      <c r="H57" s="51"/>
      <c r="I57" s="51">
        <v>36.85</v>
      </c>
      <c r="J57" s="51">
        <v>-1971.24</v>
      </c>
    </row>
    <row r="58" spans="1:10" x14ac:dyDescent="0.15">
      <c r="A58" s="48">
        <v>42261</v>
      </c>
      <c r="B58" s="49">
        <v>81</v>
      </c>
      <c r="C58" s="50" t="s">
        <v>2027</v>
      </c>
      <c r="D58" s="50" t="s">
        <v>2028</v>
      </c>
      <c r="E58" s="50" t="s">
        <v>358</v>
      </c>
      <c r="F58" s="50" t="s">
        <v>20</v>
      </c>
      <c r="G58" s="50" t="s">
        <v>738</v>
      </c>
      <c r="H58" s="51"/>
      <c r="I58" s="51">
        <v>23.55</v>
      </c>
      <c r="J58" s="51">
        <v>-1994.79</v>
      </c>
    </row>
    <row r="59" spans="1:10" x14ac:dyDescent="0.15">
      <c r="A59" s="48">
        <v>42261</v>
      </c>
      <c r="B59" s="49">
        <v>81</v>
      </c>
      <c r="C59" s="50" t="s">
        <v>2029</v>
      </c>
      <c r="D59" s="50" t="s">
        <v>2030</v>
      </c>
      <c r="E59" s="50" t="s">
        <v>398</v>
      </c>
      <c r="F59" s="50" t="s">
        <v>2031</v>
      </c>
      <c r="G59" s="50" t="s">
        <v>2136</v>
      </c>
      <c r="H59" s="51"/>
      <c r="I59" s="51">
        <v>148.4</v>
      </c>
      <c r="J59" s="51">
        <v>-2143.19</v>
      </c>
    </row>
    <row r="60" spans="1:10" x14ac:dyDescent="0.15">
      <c r="A60" s="48">
        <v>42261</v>
      </c>
      <c r="B60" s="49">
        <v>81</v>
      </c>
      <c r="C60" s="50" t="s">
        <v>2032</v>
      </c>
      <c r="D60" s="50" t="s">
        <v>2033</v>
      </c>
      <c r="E60" s="50" t="s">
        <v>670</v>
      </c>
      <c r="F60" s="50" t="s">
        <v>20</v>
      </c>
      <c r="G60" s="50" t="s">
        <v>259</v>
      </c>
      <c r="H60" s="51"/>
      <c r="I60" s="51">
        <v>738.26</v>
      </c>
      <c r="J60" s="51">
        <v>-2881.45</v>
      </c>
    </row>
    <row r="61" spans="1:10" x14ac:dyDescent="0.15">
      <c r="A61" s="48">
        <v>42261</v>
      </c>
      <c r="B61" s="49">
        <v>81</v>
      </c>
      <c r="C61" s="50" t="s">
        <v>2034</v>
      </c>
      <c r="D61" s="50" t="s">
        <v>2035</v>
      </c>
      <c r="E61" s="50" t="s">
        <v>1198</v>
      </c>
      <c r="F61" s="50" t="s">
        <v>20</v>
      </c>
      <c r="G61" s="50" t="s">
        <v>259</v>
      </c>
      <c r="H61" s="51"/>
      <c r="I61" s="51">
        <v>590</v>
      </c>
      <c r="J61" s="51">
        <v>-3471.45</v>
      </c>
    </row>
    <row r="62" spans="1:10" x14ac:dyDescent="0.15">
      <c r="A62" s="48">
        <v>42261</v>
      </c>
      <c r="B62" s="49">
        <v>81</v>
      </c>
      <c r="C62" s="50" t="s">
        <v>2036</v>
      </c>
      <c r="D62" s="50" t="s">
        <v>2037</v>
      </c>
      <c r="E62" s="50" t="s">
        <v>670</v>
      </c>
      <c r="F62" s="50" t="s">
        <v>20</v>
      </c>
      <c r="G62" s="50" t="s">
        <v>259</v>
      </c>
      <c r="H62" s="51"/>
      <c r="I62" s="51">
        <v>3543.9</v>
      </c>
      <c r="J62" s="51">
        <v>-7015.35</v>
      </c>
    </row>
    <row r="63" spans="1:10" x14ac:dyDescent="0.15">
      <c r="A63" s="48">
        <v>42261</v>
      </c>
      <c r="B63" s="49">
        <v>81</v>
      </c>
      <c r="C63" s="50" t="s">
        <v>2038</v>
      </c>
      <c r="D63" s="50" t="s">
        <v>2039</v>
      </c>
      <c r="E63" s="50" t="s">
        <v>2040</v>
      </c>
      <c r="F63" s="50" t="s">
        <v>20</v>
      </c>
      <c r="G63" s="50" t="s">
        <v>259</v>
      </c>
      <c r="H63" s="51"/>
      <c r="I63" s="51">
        <v>90</v>
      </c>
      <c r="J63" s="51">
        <v>-7105.35</v>
      </c>
    </row>
    <row r="64" spans="1:10" x14ac:dyDescent="0.15">
      <c r="A64" s="48">
        <v>42261</v>
      </c>
      <c r="B64" s="49">
        <v>81</v>
      </c>
      <c r="C64" s="50" t="s">
        <v>2041</v>
      </c>
      <c r="D64" s="50" t="s">
        <v>2042</v>
      </c>
      <c r="E64" s="50" t="s">
        <v>210</v>
      </c>
      <c r="F64" s="50" t="s">
        <v>20</v>
      </c>
      <c r="G64" s="50" t="s">
        <v>485</v>
      </c>
      <c r="H64" s="51"/>
      <c r="I64" s="51">
        <v>207.8</v>
      </c>
      <c r="J64" s="51">
        <v>-7313.15</v>
      </c>
    </row>
    <row r="65" spans="1:10" x14ac:dyDescent="0.15">
      <c r="A65" s="48">
        <v>42261</v>
      </c>
      <c r="B65" s="49">
        <v>86</v>
      </c>
      <c r="C65" s="50" t="s">
        <v>2043</v>
      </c>
      <c r="D65" s="50" t="s">
        <v>20</v>
      </c>
      <c r="E65" s="50" t="s">
        <v>2044</v>
      </c>
      <c r="F65" s="50" t="s">
        <v>20</v>
      </c>
      <c r="G65" s="50" t="s">
        <v>1065</v>
      </c>
      <c r="H65" s="51">
        <v>400832.52</v>
      </c>
      <c r="I65" s="51"/>
      <c r="J65" s="51">
        <v>393519.37</v>
      </c>
    </row>
    <row r="66" spans="1:10" x14ac:dyDescent="0.15">
      <c r="A66" s="48">
        <v>42262</v>
      </c>
      <c r="B66" s="49">
        <v>81</v>
      </c>
      <c r="C66" s="50" t="s">
        <v>2045</v>
      </c>
      <c r="D66" s="50" t="s">
        <v>2046</v>
      </c>
      <c r="E66" s="50" t="s">
        <v>1728</v>
      </c>
      <c r="F66" s="50" t="s">
        <v>20</v>
      </c>
      <c r="G66" s="50" t="s">
        <v>259</v>
      </c>
      <c r="H66" s="51"/>
      <c r="I66" s="51">
        <v>24800</v>
      </c>
      <c r="J66" s="51">
        <v>368719.37</v>
      </c>
    </row>
    <row r="67" spans="1:10" x14ac:dyDescent="0.15">
      <c r="A67" s="48">
        <v>42262</v>
      </c>
      <c r="B67" s="49">
        <v>81</v>
      </c>
      <c r="C67" s="50" t="s">
        <v>2047</v>
      </c>
      <c r="D67" s="50" t="s">
        <v>2048</v>
      </c>
      <c r="E67" s="50" t="s">
        <v>1728</v>
      </c>
      <c r="F67" s="50" t="s">
        <v>20</v>
      </c>
      <c r="G67" s="50" t="s">
        <v>259</v>
      </c>
      <c r="H67" s="51"/>
      <c r="I67" s="51">
        <v>1400</v>
      </c>
      <c r="J67" s="51">
        <v>367319.37</v>
      </c>
    </row>
    <row r="68" spans="1:10" x14ac:dyDescent="0.15">
      <c r="A68" s="48">
        <v>42262</v>
      </c>
      <c r="B68" s="49">
        <v>81</v>
      </c>
      <c r="C68" s="50" t="s">
        <v>2049</v>
      </c>
      <c r="D68" s="50" t="s">
        <v>2050</v>
      </c>
      <c r="E68" s="50" t="s">
        <v>2051</v>
      </c>
      <c r="G68" s="50" t="s">
        <v>259</v>
      </c>
      <c r="H68" s="51"/>
      <c r="I68" s="51">
        <v>3070.82</v>
      </c>
      <c r="J68" s="51">
        <v>354284.55</v>
      </c>
    </row>
    <row r="69" spans="1:10" x14ac:dyDescent="0.15">
      <c r="A69" s="48"/>
      <c r="B69" s="49"/>
      <c r="C69" s="50"/>
      <c r="D69" s="50"/>
      <c r="E69" s="50" t="s">
        <v>367</v>
      </c>
      <c r="F69" s="50"/>
      <c r="G69" s="50" t="s">
        <v>2141</v>
      </c>
      <c r="H69" s="51"/>
      <c r="I69" s="51">
        <v>9964</v>
      </c>
      <c r="J69" s="51"/>
    </row>
    <row r="70" spans="1:10" x14ac:dyDescent="0.15">
      <c r="A70" s="48">
        <v>42262</v>
      </c>
      <c r="B70" s="49">
        <v>81</v>
      </c>
      <c r="C70" s="50" t="s">
        <v>2052</v>
      </c>
      <c r="D70" s="50" t="s">
        <v>2053</v>
      </c>
      <c r="E70" s="50" t="s">
        <v>198</v>
      </c>
      <c r="F70" s="50" t="s">
        <v>20</v>
      </c>
      <c r="G70" s="50" t="s">
        <v>259</v>
      </c>
      <c r="H70" s="51"/>
      <c r="I70" s="51">
        <v>11340</v>
      </c>
      <c r="J70" s="51">
        <v>342944.55</v>
      </c>
    </row>
    <row r="71" spans="1:10" x14ac:dyDescent="0.15">
      <c r="A71" s="48">
        <v>42262</v>
      </c>
      <c r="B71" s="49">
        <v>81</v>
      </c>
      <c r="C71" s="50" t="s">
        <v>2054</v>
      </c>
      <c r="D71" s="50" t="s">
        <v>2055</v>
      </c>
      <c r="E71" s="50" t="s">
        <v>613</v>
      </c>
      <c r="F71" s="50" t="s">
        <v>20</v>
      </c>
      <c r="G71" s="50" t="s">
        <v>259</v>
      </c>
      <c r="H71" s="51"/>
      <c r="I71" s="51">
        <v>20000</v>
      </c>
      <c r="J71" s="51">
        <v>322944.55</v>
      </c>
    </row>
    <row r="72" spans="1:10" x14ac:dyDescent="0.15">
      <c r="A72" s="48">
        <v>42262</v>
      </c>
      <c r="B72" s="49">
        <v>81</v>
      </c>
      <c r="C72" s="50" t="s">
        <v>2056</v>
      </c>
      <c r="D72" s="50" t="s">
        <v>2057</v>
      </c>
      <c r="E72" s="50" t="s">
        <v>301</v>
      </c>
      <c r="F72" s="50" t="s">
        <v>20</v>
      </c>
      <c r="G72" s="50" t="s">
        <v>259</v>
      </c>
      <c r="H72" s="51"/>
      <c r="I72" s="51">
        <v>11500</v>
      </c>
      <c r="J72" s="51">
        <v>311444.55</v>
      </c>
    </row>
    <row r="73" spans="1:10" x14ac:dyDescent="0.15">
      <c r="A73" s="48">
        <v>42262</v>
      </c>
      <c r="B73" s="49">
        <v>81</v>
      </c>
      <c r="C73" s="50" t="s">
        <v>2058</v>
      </c>
      <c r="D73" s="50" t="s">
        <v>2059</v>
      </c>
      <c r="E73" s="50" t="s">
        <v>301</v>
      </c>
      <c r="F73" s="50" t="s">
        <v>20</v>
      </c>
      <c r="G73" s="50" t="s">
        <v>259</v>
      </c>
      <c r="H73" s="51"/>
      <c r="I73" s="51">
        <v>530</v>
      </c>
      <c r="J73" s="51">
        <v>310914.55</v>
      </c>
    </row>
    <row r="74" spans="1:10" x14ac:dyDescent="0.15">
      <c r="A74" s="48">
        <v>42262</v>
      </c>
      <c r="B74" s="49">
        <v>81</v>
      </c>
      <c r="C74" s="50" t="s">
        <v>2060</v>
      </c>
      <c r="D74" s="50" t="s">
        <v>2061</v>
      </c>
      <c r="E74" s="50" t="s">
        <v>36</v>
      </c>
      <c r="F74" s="50" t="s">
        <v>20</v>
      </c>
      <c r="G74" s="50" t="s">
        <v>256</v>
      </c>
      <c r="H74" s="51"/>
      <c r="I74" s="51">
        <v>4250</v>
      </c>
      <c r="J74" s="51">
        <v>306664.55</v>
      </c>
    </row>
    <row r="75" spans="1:10" x14ac:dyDescent="0.15">
      <c r="A75" s="48">
        <v>42262</v>
      </c>
      <c r="B75" s="49">
        <v>81</v>
      </c>
      <c r="C75" s="50" t="s">
        <v>2062</v>
      </c>
      <c r="D75" s="50" t="s">
        <v>218</v>
      </c>
      <c r="E75" s="50" t="s">
        <v>698</v>
      </c>
      <c r="F75" s="50" t="s">
        <v>20</v>
      </c>
      <c r="G75" s="50" t="s">
        <v>270</v>
      </c>
      <c r="H75" s="51"/>
      <c r="I75" s="51">
        <v>8142.53</v>
      </c>
      <c r="J75" s="51">
        <v>298522.02</v>
      </c>
    </row>
    <row r="76" spans="1:10" x14ac:dyDescent="0.15">
      <c r="A76" s="48">
        <v>42262</v>
      </c>
      <c r="B76" s="49">
        <v>82</v>
      </c>
      <c r="C76" s="50" t="s">
        <v>2063</v>
      </c>
      <c r="D76" s="50" t="s">
        <v>20</v>
      </c>
      <c r="E76" s="50" t="s">
        <v>535</v>
      </c>
      <c r="F76" s="50" t="s">
        <v>20</v>
      </c>
      <c r="G76" s="50" t="s">
        <v>265</v>
      </c>
      <c r="H76" s="51">
        <v>500000</v>
      </c>
      <c r="I76" s="51"/>
      <c r="J76" s="51">
        <v>798522.02</v>
      </c>
    </row>
    <row r="77" spans="1:10" x14ac:dyDescent="0.15">
      <c r="A77" s="48">
        <v>42265</v>
      </c>
      <c r="B77" s="49">
        <v>82</v>
      </c>
      <c r="C77" s="50" t="s">
        <v>2064</v>
      </c>
      <c r="D77" s="50" t="s">
        <v>20</v>
      </c>
      <c r="E77" s="50" t="s">
        <v>45</v>
      </c>
      <c r="F77" s="50" t="s">
        <v>20</v>
      </c>
      <c r="G77" s="50" t="s">
        <v>259</v>
      </c>
      <c r="H77" s="51">
        <v>13203.1</v>
      </c>
      <c r="I77" s="51">
        <v>-13203.1</v>
      </c>
      <c r="J77" s="51">
        <v>811725.12</v>
      </c>
    </row>
    <row r="78" spans="1:10" x14ac:dyDescent="0.15">
      <c r="A78" s="48">
        <v>42265</v>
      </c>
      <c r="B78" s="49">
        <v>86</v>
      </c>
      <c r="C78" s="50" t="s">
        <v>2065</v>
      </c>
      <c r="D78" s="50" t="s">
        <v>20</v>
      </c>
      <c r="E78" s="50" t="s">
        <v>25</v>
      </c>
      <c r="F78" s="50" t="s">
        <v>2066</v>
      </c>
      <c r="G78" s="50" t="s">
        <v>2139</v>
      </c>
      <c r="H78" s="12">
        <v>1000</v>
      </c>
      <c r="I78" s="51"/>
      <c r="J78" s="51">
        <v>812725.12</v>
      </c>
    </row>
    <row r="79" spans="1:10" x14ac:dyDescent="0.15">
      <c r="A79" s="48">
        <v>42270</v>
      </c>
      <c r="B79" s="49">
        <v>81</v>
      </c>
      <c r="C79" s="50" t="s">
        <v>2067</v>
      </c>
      <c r="D79" s="50" t="s">
        <v>218</v>
      </c>
      <c r="E79" s="50" t="s">
        <v>1125</v>
      </c>
      <c r="F79" s="50" t="s">
        <v>20</v>
      </c>
      <c r="G79" s="50" t="s">
        <v>2144</v>
      </c>
      <c r="H79" s="51"/>
      <c r="I79" s="51">
        <v>188539.37</v>
      </c>
      <c r="J79" s="51">
        <v>624185.75</v>
      </c>
    </row>
    <row r="80" spans="1:10" x14ac:dyDescent="0.15">
      <c r="A80" s="48">
        <v>42275</v>
      </c>
      <c r="B80" s="49">
        <v>81</v>
      </c>
      <c r="C80" s="50" t="s">
        <v>2068</v>
      </c>
      <c r="D80" s="50" t="s">
        <v>2061</v>
      </c>
      <c r="E80" s="50" t="s">
        <v>198</v>
      </c>
      <c r="F80" s="50" t="s">
        <v>20</v>
      </c>
      <c r="G80" s="50" t="s">
        <v>259</v>
      </c>
      <c r="H80" s="51"/>
      <c r="I80" s="51">
        <v>2756</v>
      </c>
      <c r="J80" s="51">
        <v>621429.75</v>
      </c>
    </row>
    <row r="81" spans="1:10" x14ac:dyDescent="0.15">
      <c r="A81" s="48">
        <v>42275</v>
      </c>
      <c r="B81" s="49">
        <v>81</v>
      </c>
      <c r="C81" s="50" t="s">
        <v>2069</v>
      </c>
      <c r="D81" s="50" t="s">
        <v>2070</v>
      </c>
      <c r="E81" s="50" t="s">
        <v>140</v>
      </c>
      <c r="F81" s="50" t="s">
        <v>20</v>
      </c>
      <c r="G81" s="50" t="s">
        <v>730</v>
      </c>
      <c r="H81" s="51"/>
      <c r="I81" s="51">
        <v>376.3</v>
      </c>
      <c r="J81" s="51">
        <v>621053.44999999995</v>
      </c>
    </row>
    <row r="82" spans="1:10" x14ac:dyDescent="0.15">
      <c r="A82" s="48">
        <v>42275</v>
      </c>
      <c r="B82" s="49">
        <v>81</v>
      </c>
      <c r="C82" s="50" t="s">
        <v>2071</v>
      </c>
      <c r="D82" s="50" t="s">
        <v>2072</v>
      </c>
      <c r="E82" s="50" t="s">
        <v>2073</v>
      </c>
      <c r="F82" s="50" t="s">
        <v>20</v>
      </c>
      <c r="G82" s="50" t="s">
        <v>270</v>
      </c>
      <c r="H82" s="51"/>
      <c r="I82" s="51">
        <v>892.9</v>
      </c>
      <c r="J82" s="51">
        <v>620160.55000000005</v>
      </c>
    </row>
    <row r="83" spans="1:10" x14ac:dyDescent="0.15">
      <c r="A83" s="48">
        <v>42275</v>
      </c>
      <c r="B83" s="49">
        <v>81</v>
      </c>
      <c r="C83" s="50" t="s">
        <v>2074</v>
      </c>
      <c r="D83" s="50" t="s">
        <v>2075</v>
      </c>
      <c r="E83" s="50" t="s">
        <v>45</v>
      </c>
      <c r="F83" s="50" t="s">
        <v>20</v>
      </c>
      <c r="G83" s="50" t="s">
        <v>259</v>
      </c>
      <c r="H83" s="51"/>
      <c r="I83" s="51">
        <v>1500</v>
      </c>
      <c r="J83" s="51">
        <v>618660.55000000005</v>
      </c>
    </row>
    <row r="84" spans="1:10" x14ac:dyDescent="0.15">
      <c r="A84" s="48">
        <v>42275</v>
      </c>
      <c r="B84" s="49">
        <v>81</v>
      </c>
      <c r="C84" s="50" t="s">
        <v>2076</v>
      </c>
      <c r="D84" s="50" t="s">
        <v>2077</v>
      </c>
      <c r="E84" s="50" t="s">
        <v>1878</v>
      </c>
      <c r="F84" s="50" t="s">
        <v>20</v>
      </c>
      <c r="G84" s="50" t="s">
        <v>259</v>
      </c>
      <c r="H84" s="51"/>
      <c r="I84" s="51">
        <v>1393</v>
      </c>
      <c r="J84" s="51">
        <v>617267.55000000005</v>
      </c>
    </row>
    <row r="85" spans="1:10" x14ac:dyDescent="0.15">
      <c r="A85" s="48">
        <v>42275</v>
      </c>
      <c r="B85" s="49">
        <v>81</v>
      </c>
      <c r="C85" s="50" t="s">
        <v>2078</v>
      </c>
      <c r="D85" s="50" t="s">
        <v>2079</v>
      </c>
      <c r="E85" s="50" t="s">
        <v>2080</v>
      </c>
      <c r="F85" s="50" t="s">
        <v>20</v>
      </c>
      <c r="G85" s="50" t="s">
        <v>2140</v>
      </c>
      <c r="H85" s="51"/>
      <c r="I85" s="51">
        <v>7734.68</v>
      </c>
      <c r="J85" s="51">
        <v>609532.87</v>
      </c>
    </row>
    <row r="86" spans="1:10" x14ac:dyDescent="0.15">
      <c r="A86" s="48">
        <v>42275</v>
      </c>
      <c r="B86" s="49">
        <v>81</v>
      </c>
      <c r="C86" s="50" t="s">
        <v>2081</v>
      </c>
      <c r="D86" s="50" t="s">
        <v>2082</v>
      </c>
      <c r="E86" s="50" t="s">
        <v>78</v>
      </c>
      <c r="F86" s="50" t="s">
        <v>20</v>
      </c>
      <c r="G86" s="50" t="s">
        <v>259</v>
      </c>
      <c r="H86" s="51"/>
      <c r="I86" s="51">
        <v>1000</v>
      </c>
      <c r="J86" s="51">
        <v>608532.87</v>
      </c>
    </row>
    <row r="87" spans="1:10" x14ac:dyDescent="0.15">
      <c r="A87" s="48">
        <v>42275</v>
      </c>
      <c r="B87" s="49">
        <v>81</v>
      </c>
      <c r="C87" s="50" t="s">
        <v>2083</v>
      </c>
      <c r="D87" s="50" t="s">
        <v>2084</v>
      </c>
      <c r="E87" s="50" t="s">
        <v>99</v>
      </c>
      <c r="G87" s="50" t="s">
        <v>2141</v>
      </c>
      <c r="H87" s="51"/>
      <c r="I87" s="51">
        <v>26.5</v>
      </c>
      <c r="J87" s="51">
        <v>607826.17000000004</v>
      </c>
    </row>
    <row r="88" spans="1:10" x14ac:dyDescent="0.15">
      <c r="A88" s="48"/>
      <c r="B88" s="49"/>
      <c r="C88" s="50"/>
      <c r="D88" s="50"/>
      <c r="E88" s="50" t="s">
        <v>1984</v>
      </c>
      <c r="F88" s="50"/>
      <c r="G88" s="50" t="s">
        <v>261</v>
      </c>
      <c r="H88" s="51"/>
      <c r="I88" s="51">
        <v>710.2</v>
      </c>
      <c r="J88" s="51"/>
    </row>
    <row r="89" spans="1:10" x14ac:dyDescent="0.15">
      <c r="A89" s="48"/>
      <c r="B89" s="49"/>
      <c r="C89" s="50"/>
      <c r="D89" s="50"/>
      <c r="E89" s="50" t="s">
        <v>398</v>
      </c>
      <c r="F89" s="50"/>
      <c r="G89" s="50" t="s">
        <v>2136</v>
      </c>
      <c r="H89" s="51"/>
      <c r="I89" s="51">
        <v>-30</v>
      </c>
      <c r="J89" s="51"/>
    </row>
    <row r="90" spans="1:10" x14ac:dyDescent="0.15">
      <c r="A90" s="48">
        <v>42275</v>
      </c>
      <c r="B90" s="49">
        <v>81</v>
      </c>
      <c r="C90" s="50" t="s">
        <v>2085</v>
      </c>
      <c r="D90" s="50" t="s">
        <v>2086</v>
      </c>
      <c r="E90" s="50" t="s">
        <v>2087</v>
      </c>
      <c r="F90" s="50" t="s">
        <v>20</v>
      </c>
      <c r="G90" s="50" t="s">
        <v>259</v>
      </c>
      <c r="H90" s="51"/>
      <c r="I90" s="51">
        <v>1930</v>
      </c>
      <c r="J90" s="51">
        <v>605896.17000000004</v>
      </c>
    </row>
    <row r="91" spans="1:10" x14ac:dyDescent="0.15">
      <c r="A91" s="48">
        <v>42275</v>
      </c>
      <c r="B91" s="49">
        <v>81</v>
      </c>
      <c r="C91" s="50" t="s">
        <v>2088</v>
      </c>
      <c r="D91" s="50" t="s">
        <v>2089</v>
      </c>
      <c r="E91" s="50" t="s">
        <v>154</v>
      </c>
      <c r="F91" s="50" t="s">
        <v>20</v>
      </c>
      <c r="G91" s="50" t="s">
        <v>271</v>
      </c>
      <c r="H91" s="51"/>
      <c r="I91" s="51">
        <v>1834.53</v>
      </c>
      <c r="J91" s="51">
        <v>604061.64</v>
      </c>
    </row>
    <row r="92" spans="1:10" x14ac:dyDescent="0.15">
      <c r="A92" s="48">
        <v>42275</v>
      </c>
      <c r="B92" s="49">
        <v>81</v>
      </c>
      <c r="C92" s="50" t="s">
        <v>2090</v>
      </c>
      <c r="D92" s="50" t="s">
        <v>2091</v>
      </c>
      <c r="E92" s="50" t="s">
        <v>1775</v>
      </c>
      <c r="F92" s="50" t="s">
        <v>20</v>
      </c>
      <c r="G92" s="50" t="s">
        <v>270</v>
      </c>
      <c r="H92" s="51"/>
      <c r="I92" s="51">
        <v>379.46</v>
      </c>
      <c r="J92" s="51">
        <v>603682.18000000005</v>
      </c>
    </row>
    <row r="93" spans="1:10" x14ac:dyDescent="0.15">
      <c r="A93" s="48">
        <v>42275</v>
      </c>
      <c r="B93" s="49">
        <v>81</v>
      </c>
      <c r="C93" s="50" t="s">
        <v>2092</v>
      </c>
      <c r="D93" s="50" t="s">
        <v>2093</v>
      </c>
      <c r="E93" s="50" t="s">
        <v>106</v>
      </c>
      <c r="F93" s="50" t="s">
        <v>20</v>
      </c>
      <c r="G93" s="50" t="s">
        <v>496</v>
      </c>
      <c r="H93" s="51"/>
      <c r="I93" s="51">
        <v>127.73</v>
      </c>
      <c r="J93" s="51">
        <v>603554.44999999995</v>
      </c>
    </row>
    <row r="94" spans="1:10" x14ac:dyDescent="0.15">
      <c r="A94" s="48">
        <v>42275</v>
      </c>
      <c r="B94" s="49">
        <v>81</v>
      </c>
      <c r="C94" s="50" t="s">
        <v>2094</v>
      </c>
      <c r="D94" s="50" t="s">
        <v>2095</v>
      </c>
      <c r="E94" s="50" t="s">
        <v>210</v>
      </c>
      <c r="F94" s="50" t="s">
        <v>20</v>
      </c>
      <c r="G94" s="50" t="s">
        <v>512</v>
      </c>
      <c r="H94" s="51"/>
      <c r="I94" s="51">
        <v>122.95</v>
      </c>
      <c r="J94" s="51">
        <v>603431.5</v>
      </c>
    </row>
    <row r="95" spans="1:10" x14ac:dyDescent="0.15">
      <c r="A95" s="48">
        <v>42275</v>
      </c>
      <c r="B95" s="49">
        <v>81</v>
      </c>
      <c r="C95" s="50" t="s">
        <v>2096</v>
      </c>
      <c r="D95" s="50" t="s">
        <v>2097</v>
      </c>
      <c r="E95" s="50" t="s">
        <v>1728</v>
      </c>
      <c r="F95" s="50" t="s">
        <v>20</v>
      </c>
      <c r="G95" s="50" t="s">
        <v>259</v>
      </c>
      <c r="H95" s="51"/>
      <c r="I95" s="51">
        <v>300</v>
      </c>
      <c r="J95" s="51">
        <v>603131.5</v>
      </c>
    </row>
    <row r="96" spans="1:10" x14ac:dyDescent="0.15">
      <c r="A96" s="48">
        <v>42275</v>
      </c>
      <c r="B96" s="49">
        <v>81</v>
      </c>
      <c r="C96" s="50" t="s">
        <v>2098</v>
      </c>
      <c r="D96" s="50" t="s">
        <v>2099</v>
      </c>
      <c r="E96" s="50" t="s">
        <v>1728</v>
      </c>
      <c r="F96" s="50" t="s">
        <v>20</v>
      </c>
      <c r="G96" s="50" t="s">
        <v>259</v>
      </c>
      <c r="H96" s="51"/>
      <c r="I96" s="51">
        <v>13237.5</v>
      </c>
      <c r="J96" s="51">
        <v>589894</v>
      </c>
    </row>
    <row r="97" spans="1:10" x14ac:dyDescent="0.15">
      <c r="A97" s="48">
        <v>42275</v>
      </c>
      <c r="B97" s="49">
        <v>81</v>
      </c>
      <c r="C97" s="50" t="s">
        <v>2100</v>
      </c>
      <c r="D97" s="50" t="s">
        <v>2101</v>
      </c>
      <c r="E97" s="50" t="s">
        <v>670</v>
      </c>
      <c r="F97" s="50" t="s">
        <v>20</v>
      </c>
      <c r="G97" s="50" t="s">
        <v>259</v>
      </c>
      <c r="H97" s="51"/>
      <c r="I97" s="51">
        <v>249938</v>
      </c>
      <c r="J97" s="51">
        <v>339956</v>
      </c>
    </row>
    <row r="98" spans="1:10" x14ac:dyDescent="0.15">
      <c r="A98" s="48">
        <v>42275</v>
      </c>
      <c r="B98" s="49">
        <v>81</v>
      </c>
      <c r="C98" s="50" t="s">
        <v>2102</v>
      </c>
      <c r="D98" s="50" t="s">
        <v>2103</v>
      </c>
      <c r="E98" s="50" t="s">
        <v>1728</v>
      </c>
      <c r="F98" s="50" t="s">
        <v>20</v>
      </c>
      <c r="G98" s="50" t="s">
        <v>259</v>
      </c>
      <c r="H98" s="51"/>
      <c r="I98" s="51">
        <v>39447.9</v>
      </c>
      <c r="J98" s="51">
        <v>300508.09999999998</v>
      </c>
    </row>
    <row r="99" spans="1:10" x14ac:dyDescent="0.15">
      <c r="A99" s="48">
        <v>42275</v>
      </c>
      <c r="B99" s="49">
        <v>81</v>
      </c>
      <c r="C99" s="50" t="s">
        <v>2104</v>
      </c>
      <c r="D99" s="50" t="s">
        <v>2105</v>
      </c>
      <c r="E99" s="50" t="s">
        <v>767</v>
      </c>
      <c r="F99" s="50" t="s">
        <v>20</v>
      </c>
      <c r="G99" s="50" t="s">
        <v>750</v>
      </c>
      <c r="H99" s="51"/>
      <c r="I99" s="51">
        <v>18550</v>
      </c>
      <c r="J99" s="51">
        <v>281958.09999999998</v>
      </c>
    </row>
    <row r="100" spans="1:10" x14ac:dyDescent="0.15">
      <c r="A100" s="48">
        <v>42275</v>
      </c>
      <c r="B100" s="49">
        <v>86</v>
      </c>
      <c r="C100" s="50" t="s">
        <v>2106</v>
      </c>
      <c r="D100" s="50" t="s">
        <v>20</v>
      </c>
      <c r="E100" s="50" t="s">
        <v>25</v>
      </c>
      <c r="F100" s="50" t="s">
        <v>2107</v>
      </c>
      <c r="G100" s="50" t="s">
        <v>2139</v>
      </c>
      <c r="H100" s="12">
        <v>800</v>
      </c>
      <c r="I100" s="51"/>
      <c r="J100" s="51">
        <v>282758.09999999998</v>
      </c>
    </row>
    <row r="101" spans="1:10" x14ac:dyDescent="0.15">
      <c r="A101" s="48">
        <v>42277</v>
      </c>
      <c r="B101" s="49">
        <v>81</v>
      </c>
      <c r="C101" s="50" t="s">
        <v>2108</v>
      </c>
      <c r="D101" s="50" t="s">
        <v>2109</v>
      </c>
      <c r="E101" s="50" t="s">
        <v>222</v>
      </c>
      <c r="F101" s="50" t="s">
        <v>20</v>
      </c>
      <c r="G101" s="50" t="s">
        <v>507</v>
      </c>
      <c r="H101" s="51"/>
      <c r="I101" s="51">
        <v>350</v>
      </c>
      <c r="J101" s="51">
        <v>282408.09999999998</v>
      </c>
    </row>
    <row r="102" spans="1:10" x14ac:dyDescent="0.15">
      <c r="A102" s="48">
        <v>42277</v>
      </c>
      <c r="B102" s="49">
        <v>81</v>
      </c>
      <c r="C102" s="50" t="s">
        <v>2110</v>
      </c>
      <c r="D102" s="50" t="s">
        <v>2111</v>
      </c>
      <c r="E102" s="50" t="s">
        <v>222</v>
      </c>
      <c r="F102" s="50" t="s">
        <v>20</v>
      </c>
      <c r="G102" s="50" t="s">
        <v>507</v>
      </c>
      <c r="H102" s="51"/>
      <c r="I102" s="51">
        <v>350</v>
      </c>
      <c r="J102" s="51">
        <v>282058.09999999998</v>
      </c>
    </row>
    <row r="103" spans="1:10" x14ac:dyDescent="0.15">
      <c r="A103" s="48">
        <v>42277</v>
      </c>
      <c r="B103" s="49">
        <v>85</v>
      </c>
      <c r="C103" s="50" t="s">
        <v>2112</v>
      </c>
      <c r="D103" s="50" t="s">
        <v>20</v>
      </c>
      <c r="E103" s="50" t="s">
        <v>2113</v>
      </c>
      <c r="F103" s="50" t="s">
        <v>20</v>
      </c>
      <c r="G103" s="50" t="s">
        <v>282</v>
      </c>
      <c r="H103" s="51"/>
      <c r="I103" s="51">
        <v>65953.39</v>
      </c>
      <c r="J103" s="51">
        <v>211628.77</v>
      </c>
    </row>
    <row r="104" spans="1:10" x14ac:dyDescent="0.15">
      <c r="A104" s="48"/>
      <c r="B104" s="49"/>
      <c r="C104" s="50"/>
      <c r="D104" s="50"/>
      <c r="E104" s="50" t="s">
        <v>279</v>
      </c>
      <c r="F104" s="50"/>
      <c r="G104" s="50" t="s">
        <v>279</v>
      </c>
      <c r="H104" s="51"/>
      <c r="I104" s="51">
        <v>900</v>
      </c>
      <c r="J104" s="51"/>
    </row>
    <row r="105" spans="1:10" x14ac:dyDescent="0.15">
      <c r="A105" s="48"/>
      <c r="B105" s="49"/>
      <c r="C105" s="50"/>
      <c r="D105" s="50"/>
      <c r="E105" s="50" t="s">
        <v>490</v>
      </c>
      <c r="F105" s="50"/>
      <c r="G105" s="50" t="s">
        <v>2143</v>
      </c>
      <c r="H105" s="51"/>
      <c r="I105" s="51">
        <v>274</v>
      </c>
      <c r="J105" s="51"/>
    </row>
    <row r="106" spans="1:10" x14ac:dyDescent="0.15">
      <c r="A106" s="48"/>
      <c r="B106" s="49"/>
      <c r="C106" s="50"/>
      <c r="D106" s="50"/>
      <c r="E106" s="50" t="s">
        <v>280</v>
      </c>
      <c r="F106" s="50"/>
      <c r="G106" s="50" t="s">
        <v>280</v>
      </c>
      <c r="H106" s="51"/>
      <c r="I106" s="51">
        <v>625.05999999999995</v>
      </c>
      <c r="J106" s="51"/>
    </row>
    <row r="107" spans="1:10" x14ac:dyDescent="0.15">
      <c r="A107" s="48"/>
      <c r="B107" s="49"/>
      <c r="C107" s="50"/>
      <c r="D107" s="50"/>
      <c r="E107" s="50" t="s">
        <v>19</v>
      </c>
      <c r="F107" s="50"/>
      <c r="G107" s="50" t="s">
        <v>253</v>
      </c>
      <c r="H107" s="51"/>
      <c r="I107" s="51">
        <v>1468.29</v>
      </c>
      <c r="J107" s="51"/>
    </row>
    <row r="108" spans="1:10" x14ac:dyDescent="0.15">
      <c r="A108" s="48"/>
      <c r="B108" s="49"/>
      <c r="C108" s="50"/>
      <c r="D108" s="50"/>
      <c r="E108" s="50" t="s">
        <v>210</v>
      </c>
      <c r="F108" s="50"/>
      <c r="G108" s="50" t="s">
        <v>485</v>
      </c>
      <c r="H108" s="51"/>
      <c r="I108" s="51">
        <v>253.9</v>
      </c>
      <c r="J108" s="51"/>
    </row>
    <row r="109" spans="1:10" x14ac:dyDescent="0.15">
      <c r="A109" s="48"/>
      <c r="B109" s="49"/>
      <c r="C109" s="50"/>
      <c r="D109" s="50"/>
      <c r="E109" s="50" t="s">
        <v>500</v>
      </c>
      <c r="F109" s="50"/>
      <c r="G109" s="50" t="s">
        <v>1052</v>
      </c>
      <c r="H109" s="51"/>
      <c r="I109" s="51">
        <v>16.600000000000001</v>
      </c>
      <c r="J109" s="51"/>
    </row>
    <row r="110" spans="1:10" x14ac:dyDescent="0.15">
      <c r="A110" s="48"/>
      <c r="B110" s="49"/>
      <c r="C110" s="50"/>
      <c r="D110" s="50"/>
      <c r="E110" s="50" t="s">
        <v>106</v>
      </c>
      <c r="F110" s="50"/>
      <c r="G110" s="50" t="s">
        <v>496</v>
      </c>
      <c r="H110" s="51"/>
      <c r="I110" s="51">
        <v>338.84</v>
      </c>
      <c r="J110" s="51"/>
    </row>
    <row r="111" spans="1:10" x14ac:dyDescent="0.15">
      <c r="A111" s="48"/>
      <c r="B111" s="49"/>
      <c r="C111" s="50"/>
      <c r="D111" s="50"/>
      <c r="E111" s="50" t="s">
        <v>1984</v>
      </c>
      <c r="F111" s="50"/>
      <c r="G111" s="50" t="s">
        <v>261</v>
      </c>
      <c r="H111" s="51"/>
      <c r="I111" s="51">
        <v>347</v>
      </c>
      <c r="J111" s="51"/>
    </row>
    <row r="112" spans="1:10" x14ac:dyDescent="0.15">
      <c r="A112" s="48"/>
      <c r="B112" s="49"/>
      <c r="C112" s="50"/>
      <c r="D112" s="50"/>
      <c r="E112" s="50" t="s">
        <v>2142</v>
      </c>
      <c r="F112" s="50"/>
      <c r="G112" s="50" t="s">
        <v>1905</v>
      </c>
      <c r="H112" s="51"/>
      <c r="I112" s="51">
        <v>6</v>
      </c>
      <c r="J112" s="51"/>
    </row>
    <row r="113" spans="1:10" x14ac:dyDescent="0.15">
      <c r="A113" s="48"/>
      <c r="B113" s="49"/>
      <c r="C113" s="50"/>
      <c r="D113" s="50"/>
      <c r="E113" s="50" t="s">
        <v>259</v>
      </c>
      <c r="F113" s="50"/>
      <c r="G113" s="50" t="s">
        <v>259</v>
      </c>
      <c r="H113" s="51"/>
      <c r="I113" s="51">
        <v>213.25</v>
      </c>
      <c r="J113" s="51"/>
    </row>
    <row r="114" spans="1:10" x14ac:dyDescent="0.15">
      <c r="A114" s="48"/>
      <c r="B114" s="49"/>
      <c r="C114" s="50"/>
      <c r="D114" s="50"/>
      <c r="E114" s="50" t="s">
        <v>283</v>
      </c>
      <c r="F114" s="50"/>
      <c r="G114" s="50" t="s">
        <v>283</v>
      </c>
      <c r="H114" s="51"/>
      <c r="I114" s="51">
        <v>33</v>
      </c>
      <c r="J114" s="51"/>
    </row>
    <row r="115" spans="1:10" x14ac:dyDescent="0.15">
      <c r="A115" s="48">
        <v>42277</v>
      </c>
      <c r="B115" s="49">
        <v>85</v>
      </c>
      <c r="C115" s="50" t="s">
        <v>2114</v>
      </c>
      <c r="D115" s="50" t="s">
        <v>2115</v>
      </c>
      <c r="E115" s="50" t="s">
        <v>2116</v>
      </c>
      <c r="F115" s="50" t="s">
        <v>20</v>
      </c>
      <c r="G115" s="50" t="s">
        <v>751</v>
      </c>
      <c r="H115" s="51"/>
      <c r="I115" s="51">
        <v>17377</v>
      </c>
      <c r="J115" s="51">
        <v>194251.77</v>
      </c>
    </row>
    <row r="116" spans="1:10" x14ac:dyDescent="0.15">
      <c r="A116" s="48">
        <v>42277</v>
      </c>
      <c r="B116" s="49">
        <v>85</v>
      </c>
      <c r="C116" s="50" t="s">
        <v>2117</v>
      </c>
      <c r="D116" s="50" t="s">
        <v>2118</v>
      </c>
      <c r="E116" s="50" t="s">
        <v>2119</v>
      </c>
      <c r="F116" s="50" t="s">
        <v>20</v>
      </c>
      <c r="G116" s="50" t="s">
        <v>1449</v>
      </c>
      <c r="H116" s="51"/>
      <c r="I116" s="51">
        <v>1089.4000000000001</v>
      </c>
      <c r="J116" s="51">
        <v>193162.37</v>
      </c>
    </row>
    <row r="117" spans="1:10" x14ac:dyDescent="0.15">
      <c r="A117" s="48">
        <v>42277</v>
      </c>
      <c r="B117" s="49">
        <v>85</v>
      </c>
      <c r="C117" s="50" t="s">
        <v>2120</v>
      </c>
      <c r="D117" s="50" t="s">
        <v>2121</v>
      </c>
      <c r="E117" s="50" t="s">
        <v>2122</v>
      </c>
      <c r="F117" s="50" t="s">
        <v>20</v>
      </c>
      <c r="G117" s="50" t="s">
        <v>753</v>
      </c>
      <c r="H117" s="51"/>
      <c r="I117" s="51">
        <v>3052.35</v>
      </c>
      <c r="J117" s="51">
        <v>190110.02</v>
      </c>
    </row>
    <row r="118" spans="1:10" x14ac:dyDescent="0.15">
      <c r="A118" s="48">
        <v>42277</v>
      </c>
      <c r="B118" s="49">
        <v>82</v>
      </c>
      <c r="C118" s="50" t="s">
        <v>2123</v>
      </c>
      <c r="D118" s="50" t="s">
        <v>20</v>
      </c>
      <c r="E118" s="50" t="s">
        <v>2124</v>
      </c>
      <c r="F118" s="50" t="s">
        <v>20</v>
      </c>
      <c r="G118" s="50" t="s">
        <v>270</v>
      </c>
      <c r="H118" s="51">
        <v>3000</v>
      </c>
      <c r="I118" s="51">
        <v>-3000</v>
      </c>
      <c r="J118" s="51">
        <v>193110.02</v>
      </c>
    </row>
    <row r="119" spans="1:10" x14ac:dyDescent="0.15">
      <c r="A119" s="48">
        <v>42277</v>
      </c>
      <c r="B119" s="49">
        <v>86</v>
      </c>
      <c r="C119" s="50" t="s">
        <v>2125</v>
      </c>
      <c r="D119" s="50" t="s">
        <v>20</v>
      </c>
      <c r="E119" s="50" t="s">
        <v>1040</v>
      </c>
      <c r="F119" s="50" t="s">
        <v>2126</v>
      </c>
      <c r="G119" s="50" t="s">
        <v>283</v>
      </c>
      <c r="H119" s="51"/>
      <c r="I119" s="51">
        <v>10.1</v>
      </c>
      <c r="J119" s="51">
        <v>193099.92</v>
      </c>
    </row>
    <row r="120" spans="1:10" x14ac:dyDescent="0.15">
      <c r="A120" s="48">
        <v>42277</v>
      </c>
      <c r="B120" s="49">
        <v>86</v>
      </c>
      <c r="C120" s="50" t="s">
        <v>2127</v>
      </c>
      <c r="D120" s="50" t="s">
        <v>20</v>
      </c>
      <c r="E120" s="50" t="s">
        <v>1043</v>
      </c>
      <c r="F120" s="50" t="s">
        <v>2126</v>
      </c>
      <c r="G120" s="50" t="s">
        <v>283</v>
      </c>
      <c r="H120" s="51"/>
      <c r="I120" s="51">
        <v>2.77</v>
      </c>
      <c r="J120" s="51">
        <v>193097.15</v>
      </c>
    </row>
    <row r="121" spans="1:10" x14ac:dyDescent="0.15">
      <c r="A121" s="52">
        <v>42277</v>
      </c>
      <c r="B121" s="54">
        <v>86</v>
      </c>
      <c r="C121" s="55" t="s">
        <v>2128</v>
      </c>
      <c r="D121" s="55" t="s">
        <v>20</v>
      </c>
      <c r="E121" s="55" t="s">
        <v>2129</v>
      </c>
      <c r="F121" s="55" t="s">
        <v>2130</v>
      </c>
      <c r="G121" s="55" t="s">
        <v>485</v>
      </c>
      <c r="H121" s="57">
        <v>0.1</v>
      </c>
      <c r="I121" s="57">
        <v>-0.1</v>
      </c>
      <c r="J121" s="57">
        <v>193097.25</v>
      </c>
    </row>
    <row r="122" spans="1:10" ht="12" thickBot="1" x14ac:dyDescent="0.2">
      <c r="A122" s="53"/>
      <c r="H122" s="56">
        <v>929581.22</v>
      </c>
      <c r="I122" s="56">
        <v>1047298.7699999999</v>
      </c>
    </row>
    <row r="123" spans="1:10" ht="12" thickTop="1" x14ac:dyDescent="0.15"/>
    <row r="124" spans="1:10" x14ac:dyDescent="0.15">
      <c r="H124" s="12">
        <f>SUBTOTAL(9,H6:H121)</f>
        <v>929581.22</v>
      </c>
      <c r="I124" s="12">
        <f>SUBTOTAL(9,I6:I121)</f>
        <v>1020350.0700000002</v>
      </c>
    </row>
  </sheetData>
  <autoFilter ref="A4:J122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2015-02-16T10:08:23Z</dcterms:created>
  <dcterms:modified xsi:type="dcterms:W3CDTF">2017-05-04T08:54:12Z</dcterms:modified>
</cp:coreProperties>
</file>