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IMB Bank Book\"/>
    </mc:Choice>
  </mc:AlternateContent>
  <bookViews>
    <workbookView xWindow="0" yWindow="0" windowWidth="20490" windowHeight="7530" firstSheet="2" activeTab="11"/>
  </bookViews>
  <sheets>
    <sheet name="Jan" sheetId="1" r:id="rId1"/>
    <sheet name="Feb" sheetId="2" r:id="rId2"/>
    <sheet name="Mar" sheetId="4" r:id="rId3"/>
    <sheet name="Apr" sheetId="5" r:id="rId4"/>
    <sheet name="May" sheetId="6" r:id="rId5"/>
    <sheet name="June" sheetId="7" r:id="rId6"/>
    <sheet name="July" sheetId="8" r:id="rId7"/>
    <sheet name="Aug" sheetId="9" r:id="rId8"/>
    <sheet name="Sept" sheetId="10" r:id="rId9"/>
    <sheet name="Oct" sheetId="12" r:id="rId10"/>
    <sheet name="Nov" sheetId="13" r:id="rId11"/>
    <sheet name="Dec" sheetId="14" r:id="rId12"/>
    <sheet name="Sheet2" sheetId="11" r:id="rId13"/>
    <sheet name="Sheet1" sheetId="3" r:id="rId14"/>
  </sheets>
  <externalReferences>
    <externalReference r:id="rId15"/>
  </externalReferences>
  <definedNames>
    <definedName name="_xlnm._FilterDatabase" localSheetId="3" hidden="1">Apr!$A$14:$I$18</definedName>
    <definedName name="_xlnm._FilterDatabase" localSheetId="7" hidden="1">Aug!$A$14:$I$18</definedName>
    <definedName name="_xlnm._FilterDatabase" localSheetId="11" hidden="1">Dec!$A$14:$I$18</definedName>
    <definedName name="_xlnm._FilterDatabase" localSheetId="1" hidden="1">Feb!$A$14:$I$18</definedName>
    <definedName name="_xlnm._FilterDatabase" localSheetId="0" hidden="1">Jan!$A$14:$I$18</definedName>
    <definedName name="_xlnm._FilterDatabase" localSheetId="6" hidden="1">July!$A$14:$I$18</definedName>
    <definedName name="_xlnm._FilterDatabase" localSheetId="5" hidden="1">June!$A$14:$I$18</definedName>
    <definedName name="_xlnm._FilterDatabase" localSheetId="2" hidden="1">Mar!$A$14:$I$18</definedName>
    <definedName name="_xlnm._FilterDatabase" localSheetId="4" hidden="1">May!$A$14:$I$18</definedName>
    <definedName name="_xlnm._FilterDatabase" localSheetId="10" hidden="1">Nov!$A$14:$I$18</definedName>
    <definedName name="_xlnm._FilterDatabase" localSheetId="9" hidden="1">Oct!$A$14:$I$19</definedName>
    <definedName name="_xlnm._FilterDatabase" localSheetId="8" hidden="1">Sept!$A$14:$I$18</definedName>
    <definedName name="categoryList">OFFSET([1]Settings!$A$1,1,0,SUMPRODUCT(MAX(([1]Settings!$A:$A&lt;&gt;"")*(ROW([1]Settings!$A:$A)))),1)</definedName>
    <definedName name="dateList">OFFSET([1]Settings!$E$1,1,0,SUMPRODUCT(MAX(([1]Settings!$E:$E&lt;&gt;"")*(ROW([1]Settings!$E:$E)))),1)</definedName>
    <definedName name="numList" localSheetId="3">OFFSET(Apr!$N$1,1,0,SUMPRODUCT(MAX((Apr!$N:$N&lt;&gt;"")*(ROW(Apr!$N:$N)))),1)</definedName>
    <definedName name="numList" localSheetId="7">OFFSET(Aug!$N$1,1,0,SUMPRODUCT(MAX((Aug!$N:$N&lt;&gt;"")*(ROW(Aug!$N:$N)))),1)</definedName>
    <definedName name="numList" localSheetId="11">OFFSET(Dec!$N$1,1,0,SUMPRODUCT(MAX((Dec!$N:$N&lt;&gt;"")*(ROW(Dec!$N:$N)))),1)</definedName>
    <definedName name="numList" localSheetId="1">OFFSET(Feb!$N$1,1,0,SUMPRODUCT(MAX((Feb!$N:$N&lt;&gt;"")*(ROW(Feb!$N:$N)))),1)</definedName>
    <definedName name="numList" localSheetId="0">OFFSET(Jan!$N$1,1,0,SUMPRODUCT(MAX((Jan!$N:$N&lt;&gt;"")*(ROW(Jan!$N:$N)))),1)</definedName>
    <definedName name="numList" localSheetId="6">OFFSET(July!$N$1,1,0,SUMPRODUCT(MAX((July!$N:$N&lt;&gt;"")*(ROW(July!$N:$N)))),1)</definedName>
    <definedName name="numList" localSheetId="5">OFFSET(June!$N$1,1,0,SUMPRODUCT(MAX((June!$N:$N&lt;&gt;"")*(ROW(June!$N:$N)))),1)</definedName>
    <definedName name="numList" localSheetId="2">OFFSET(Mar!$N$1,1,0,SUMPRODUCT(MAX((Mar!$N:$N&lt;&gt;"")*(ROW(Mar!$N:$N)))),1)</definedName>
    <definedName name="numList" localSheetId="4">OFFSET(May!$N$1,1,0,SUMPRODUCT(MAX((May!$N:$N&lt;&gt;"")*(ROW(May!$N:$N)))),1)</definedName>
    <definedName name="numList" localSheetId="10">OFFSET(Nov!$N$1,1,0,SUMPRODUCT(MAX((Nov!$N:$N&lt;&gt;"")*(ROW(Nov!$N:$N)))),1)</definedName>
    <definedName name="numList" localSheetId="9">OFFSET(Oct!$N$1,1,0,SUMPRODUCT(MAX((Oct!$N:$N&lt;&gt;"")*(ROW(Oct!$N:$N)))),1)</definedName>
    <definedName name="numList" localSheetId="8">OFFSET(Sept!$N$1,1,0,SUMPRODUCT(MAX((Sept!$N:$N&lt;&gt;"")*(ROW(Sept!$N:$N)))),1)</definedName>
    <definedName name="numList">OFFSET([1]Jan!$N$1,1,0,SUMPRODUCT(MAX(([1]Jan!$N:$N&lt;&gt;"")*(ROW([1]Jan!$N:$N)))),1)</definedName>
    <definedName name="payeeList">OFFSET([1]Settings!$C$1,1,0,SUMPRODUCT(MAX(([1]Settings!$C:$C&lt;&gt;"")*(ROW([1]Settings!$C:$C)))),1)</definedName>
    <definedName name="_xlnm.Print_Area" localSheetId="3">Apr!$A$1:$I$152</definedName>
    <definedName name="_xlnm.Print_Area" localSheetId="7">Aug!$A$1:$I$248</definedName>
    <definedName name="_xlnm.Print_Area" localSheetId="11">Dec!$A$1:$I$234</definedName>
    <definedName name="_xlnm.Print_Area" localSheetId="1">Feb!$A$1:$I$120</definedName>
    <definedName name="_xlnm.Print_Area" localSheetId="0">Jan!$A$1:$I$151</definedName>
    <definedName name="_xlnm.Print_Area" localSheetId="6">July!$A$1:$I$221</definedName>
    <definedName name="_xlnm.Print_Area" localSheetId="5">June!$A$1:$I$201</definedName>
    <definedName name="_xlnm.Print_Area" localSheetId="2">Mar!$A$1:$I$148</definedName>
    <definedName name="_xlnm.Print_Area" localSheetId="4">May!$A$1:$I$157</definedName>
    <definedName name="_xlnm.Print_Area" localSheetId="10">Nov!$A$1:$I$229</definedName>
    <definedName name="_xlnm.Print_Area" localSheetId="9">Oct!$A$1:$I$230</definedName>
    <definedName name="_xlnm.Print_Area" localSheetId="8">Sept!$A$1:$I$203</definedName>
    <definedName name="_xlnm.Print_Titles" localSheetId="3">Apr!$14:$14</definedName>
    <definedName name="_xlnm.Print_Titles" localSheetId="7">Aug!$14:$14</definedName>
    <definedName name="_xlnm.Print_Titles" localSheetId="11">Dec!$14:$14</definedName>
    <definedName name="_xlnm.Print_Titles" localSheetId="1">Feb!$14:$14</definedName>
    <definedName name="_xlnm.Print_Titles" localSheetId="0">Jan!$14:$14</definedName>
    <definedName name="_xlnm.Print_Titles" localSheetId="6">July!$14:$14</definedName>
    <definedName name="_xlnm.Print_Titles" localSheetId="5">June!$14:$14</definedName>
    <definedName name="_xlnm.Print_Titles" localSheetId="2">Mar!$14:$14</definedName>
    <definedName name="_xlnm.Print_Titles" localSheetId="4">May!$14:$14</definedName>
    <definedName name="_xlnm.Print_Titles" localSheetId="10">Nov!$14:$14</definedName>
    <definedName name="_xlnm.Print_Titles" localSheetId="9">Oct!$14:$14</definedName>
    <definedName name="_xlnm.Print_Titles" localSheetId="8">Sept!$14:$14</definedName>
    <definedName name="reconcileList">OFFSET([1]Settings!$G$1,1,0,SUMPRODUCT(MAX(([1]Settings!$G:$G&lt;&gt;"")*(ROW([1]Settings!$G:$G)))),1)</definedName>
    <definedName name="valuevx">42.314159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8" i="14" l="1"/>
  <c r="L47" i="14"/>
  <c r="L46" i="14"/>
  <c r="L45" i="14"/>
  <c r="L44" i="14"/>
  <c r="L43" i="14"/>
  <c r="L42" i="14"/>
  <c r="L41" i="14"/>
  <c r="L40" i="14"/>
  <c r="L39" i="14"/>
  <c r="L38" i="14"/>
  <c r="L37" i="14"/>
  <c r="L36" i="14"/>
  <c r="L35" i="14"/>
  <c r="L17" i="14"/>
  <c r="L18" i="14"/>
  <c r="L19" i="14"/>
  <c r="L20" i="14"/>
  <c r="L21" i="14"/>
  <c r="L22" i="14"/>
  <c r="L23" i="14"/>
  <c r="L24" i="14"/>
  <c r="L25" i="14"/>
  <c r="L26" i="14"/>
  <c r="L27" i="14"/>
  <c r="L28" i="14"/>
  <c r="L29" i="14"/>
  <c r="L30" i="14"/>
  <c r="L31" i="14"/>
  <c r="L16" i="14"/>
  <c r="I141" i="14" l="1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G245" i="14" l="1"/>
  <c r="H238" i="14"/>
  <c r="G238" i="14"/>
  <c r="I4" i="14"/>
  <c r="N3" i="14"/>
  <c r="N4" i="14" s="1"/>
  <c r="N5" i="14" s="1"/>
  <c r="N6" i="14" s="1"/>
  <c r="N7" i="14" s="1"/>
  <c r="G239" i="14" l="1"/>
  <c r="I149" i="12"/>
  <c r="I150" i="12"/>
  <c r="I151" i="12"/>
  <c r="I152" i="12"/>
  <c r="I153" i="12"/>
  <c r="I154" i="12" s="1"/>
  <c r="I155" i="12"/>
  <c r="I157" i="12"/>
  <c r="I158" i="12"/>
  <c r="I159" i="12"/>
  <c r="I160" i="12"/>
  <c r="I161" i="12"/>
  <c r="I162" i="12"/>
  <c r="I163" i="12"/>
  <c r="I164" i="12"/>
  <c r="I165" i="12"/>
  <c r="I166" i="12"/>
  <c r="I167" i="12"/>
  <c r="I168" i="12"/>
  <c r="I169" i="12"/>
  <c r="I170" i="12"/>
  <c r="I171" i="12"/>
  <c r="I172" i="12"/>
  <c r="I173" i="12"/>
  <c r="I174" i="12"/>
  <c r="I175" i="12"/>
  <c r="I176" i="12"/>
  <c r="I177" i="12"/>
  <c r="I178" i="12"/>
  <c r="I179" i="12"/>
  <c r="I180" i="12"/>
  <c r="I181" i="12"/>
  <c r="I182" i="12"/>
  <c r="I183" i="12"/>
  <c r="I184" i="12"/>
  <c r="I185" i="12"/>
  <c r="I186" i="12"/>
  <c r="I187" i="12"/>
  <c r="I188" i="12"/>
  <c r="I189" i="12"/>
  <c r="I190" i="12"/>
  <c r="I191" i="12"/>
  <c r="I192" i="12"/>
  <c r="I193" i="12"/>
  <c r="I194" i="12"/>
  <c r="I195" i="12"/>
  <c r="I196" i="12"/>
  <c r="I197" i="12"/>
  <c r="I198" i="12"/>
  <c r="I199" i="12"/>
  <c r="I200" i="12"/>
  <c r="I201" i="12"/>
  <c r="I202" i="12"/>
  <c r="I203" i="12"/>
  <c r="I204" i="12"/>
  <c r="I205" i="12"/>
  <c r="I206" i="12"/>
  <c r="I207" i="12"/>
  <c r="I208" i="12"/>
  <c r="I209" i="12"/>
  <c r="I210" i="12"/>
  <c r="I211" i="12"/>
  <c r="I212" i="12"/>
  <c r="I213" i="12"/>
  <c r="I214" i="12"/>
  <c r="I215" i="12"/>
  <c r="I216" i="12"/>
  <c r="I217" i="12"/>
  <c r="I218" i="12"/>
  <c r="I219" i="12"/>
  <c r="I220" i="12"/>
  <c r="I221" i="12"/>
  <c r="I222" i="12"/>
  <c r="I223" i="12"/>
  <c r="I224" i="12"/>
  <c r="I225" i="12"/>
  <c r="I226" i="12"/>
  <c r="I227" i="12"/>
  <c r="I228" i="12"/>
  <c r="I229" i="12"/>
  <c r="I230" i="12"/>
  <c r="I231" i="12"/>
  <c r="I232" i="12"/>
  <c r="G240" i="13" l="1"/>
  <c r="H233" i="13"/>
  <c r="G233" i="13"/>
  <c r="I231" i="13"/>
  <c r="I230" i="13"/>
  <c r="I229" i="13"/>
  <c r="I228" i="13"/>
  <c r="I227" i="13"/>
  <c r="I226" i="13"/>
  <c r="I225" i="13"/>
  <c r="I224" i="13"/>
  <c r="I223" i="13"/>
  <c r="I222" i="13"/>
  <c r="I221" i="13"/>
  <c r="I220" i="13"/>
  <c r="I219" i="13"/>
  <c r="I218" i="13"/>
  <c r="I217" i="13"/>
  <c r="I216" i="13"/>
  <c r="I215" i="13"/>
  <c r="I214" i="13"/>
  <c r="I213" i="13"/>
  <c r="I212" i="13"/>
  <c r="I211" i="13"/>
  <c r="I210" i="13"/>
  <c r="I209" i="13"/>
  <c r="I208" i="13"/>
  <c r="I207" i="13"/>
  <c r="I206" i="13"/>
  <c r="I205" i="13"/>
  <c r="I204" i="13"/>
  <c r="I203" i="13"/>
  <c r="I202" i="13"/>
  <c r="I201" i="13"/>
  <c r="I200" i="13"/>
  <c r="I199" i="13"/>
  <c r="I198" i="13"/>
  <c r="I197" i="13"/>
  <c r="I196" i="13"/>
  <c r="I195" i="13"/>
  <c r="I194" i="13"/>
  <c r="I193" i="13"/>
  <c r="I192" i="13"/>
  <c r="I191" i="13"/>
  <c r="I190" i="13"/>
  <c r="I189" i="13"/>
  <c r="I188" i="13"/>
  <c r="I187" i="13"/>
  <c r="I186" i="13"/>
  <c r="I185" i="13"/>
  <c r="I184" i="13"/>
  <c r="I183" i="13"/>
  <c r="I182" i="13"/>
  <c r="I181" i="13"/>
  <c r="I180" i="13"/>
  <c r="I179" i="13"/>
  <c r="I178" i="13"/>
  <c r="I177" i="13"/>
  <c r="I176" i="13"/>
  <c r="I175" i="13"/>
  <c r="I174" i="13"/>
  <c r="I173" i="13"/>
  <c r="I172" i="13"/>
  <c r="I171" i="13"/>
  <c r="I170" i="13"/>
  <c r="I169" i="13"/>
  <c r="I168" i="13"/>
  <c r="I167" i="13"/>
  <c r="I166" i="13"/>
  <c r="I165" i="13"/>
  <c r="I164" i="13"/>
  <c r="I163" i="13"/>
  <c r="I162" i="13"/>
  <c r="I161" i="13"/>
  <c r="I160" i="13"/>
  <c r="I159" i="13"/>
  <c r="I158" i="13"/>
  <c r="I157" i="13"/>
  <c r="I156" i="13"/>
  <c r="I155" i="13"/>
  <c r="I154" i="13"/>
  <c r="I153" i="13"/>
  <c r="I152" i="13"/>
  <c r="I151" i="13"/>
  <c r="I150" i="13"/>
  <c r="I149" i="13"/>
  <c r="I148" i="13"/>
  <c r="I147" i="13"/>
  <c r="I146" i="13"/>
  <c r="I4" i="13"/>
  <c r="N3" i="13"/>
  <c r="N4" i="13" s="1"/>
  <c r="N5" i="13" s="1"/>
  <c r="N6" i="13" s="1"/>
  <c r="N7" i="13" s="1"/>
  <c r="G234" i="13" l="1"/>
  <c r="G83" i="12" l="1"/>
  <c r="I141" i="8" l="1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G225" i="8"/>
  <c r="H207" i="10"/>
  <c r="G241" i="12" l="1"/>
  <c r="H234" i="12"/>
  <c r="I4" i="12"/>
  <c r="N3" i="12"/>
  <c r="N4" i="12" s="1"/>
  <c r="N5" i="12" s="1"/>
  <c r="N6" i="12" s="1"/>
  <c r="N7" i="12" s="1"/>
  <c r="I111" i="10" l="1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3" i="10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G252" i="9" l="1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I172" i="9"/>
  <c r="I173" i="9"/>
  <c r="I174" i="9"/>
  <c r="I175" i="9"/>
  <c r="I176" i="9"/>
  <c r="I177" i="9"/>
  <c r="I178" i="9"/>
  <c r="I179" i="9"/>
  <c r="I180" i="9"/>
  <c r="I181" i="9"/>
  <c r="I182" i="9"/>
  <c r="I183" i="9"/>
  <c r="I184" i="9"/>
  <c r="I185" i="9"/>
  <c r="I186" i="9"/>
  <c r="I187" i="9"/>
  <c r="I188" i="9"/>
  <c r="I189" i="9"/>
  <c r="I190" i="9"/>
  <c r="I191" i="9"/>
  <c r="I192" i="9"/>
  <c r="I193" i="9"/>
  <c r="I194" i="9"/>
  <c r="I195" i="9"/>
  <c r="I196" i="9"/>
  <c r="I197" i="9"/>
  <c r="I198" i="9"/>
  <c r="I199" i="9"/>
  <c r="I200" i="9"/>
  <c r="I201" i="9"/>
  <c r="I202" i="9"/>
  <c r="I203" i="9"/>
  <c r="I204" i="9"/>
  <c r="I205" i="9"/>
  <c r="I206" i="9"/>
  <c r="I207" i="9"/>
  <c r="I208" i="9"/>
  <c r="I209" i="9"/>
  <c r="I210" i="9"/>
  <c r="I211" i="9"/>
  <c r="I212" i="9"/>
  <c r="I213" i="9"/>
  <c r="I214" i="9"/>
  <c r="I215" i="9"/>
  <c r="I216" i="9"/>
  <c r="I217" i="9"/>
  <c r="I218" i="9"/>
  <c r="I219" i="9"/>
  <c r="I220" i="9"/>
  <c r="I221" i="9"/>
  <c r="I222" i="9"/>
  <c r="I223" i="9"/>
  <c r="I224" i="9"/>
  <c r="I225" i="9"/>
  <c r="I226" i="9"/>
  <c r="I227" i="9"/>
  <c r="I228" i="9"/>
  <c r="I229" i="9"/>
  <c r="I230" i="9"/>
  <c r="I231" i="9"/>
  <c r="I232" i="9"/>
  <c r="I233" i="9"/>
  <c r="I234" i="9"/>
  <c r="I235" i="9"/>
  <c r="I236" i="9"/>
  <c r="I237" i="9"/>
  <c r="I238" i="9"/>
  <c r="I239" i="9"/>
  <c r="I240" i="9"/>
  <c r="I241" i="9"/>
  <c r="I242" i="9"/>
  <c r="I243" i="9"/>
  <c r="I244" i="9"/>
  <c r="I245" i="9"/>
  <c r="I246" i="9"/>
  <c r="I247" i="9"/>
  <c r="I248" i="9"/>
  <c r="I249" i="9"/>
  <c r="I250" i="9"/>
  <c r="H210" i="10" l="1"/>
  <c r="G207" i="10"/>
  <c r="I4" i="10"/>
  <c r="N3" i="10"/>
  <c r="N4" i="10" s="1"/>
  <c r="N5" i="10" s="1"/>
  <c r="N6" i="10" s="1"/>
  <c r="N7" i="10" s="1"/>
  <c r="G232" i="8" l="1"/>
  <c r="H252" i="9" l="1"/>
  <c r="G253" i="9" s="1"/>
  <c r="I4" i="9"/>
  <c r="N3" i="9"/>
  <c r="N4" i="9" s="1"/>
  <c r="N5" i="9" s="1"/>
  <c r="N6" i="9" s="1"/>
  <c r="N7" i="9" s="1"/>
  <c r="I115" i="7" l="1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H225" i="8" l="1"/>
  <c r="L151" i="8"/>
  <c r="I4" i="8"/>
  <c r="N3" i="8"/>
  <c r="N4" i="8" s="1"/>
  <c r="N5" i="8" s="1"/>
  <c r="N6" i="8" s="1"/>
  <c r="N7" i="8" s="1"/>
  <c r="G226" i="8" l="1"/>
  <c r="H205" i="7" l="1"/>
  <c r="G205" i="7"/>
  <c r="L131" i="7"/>
  <c r="I4" i="7"/>
  <c r="N3" i="7"/>
  <c r="N4" i="7" s="1"/>
  <c r="N5" i="7" s="1"/>
  <c r="N6" i="7" s="1"/>
  <c r="N7" i="7" s="1"/>
  <c r="G206" i="7" l="1"/>
  <c r="G86" i="6"/>
  <c r="H161" i="6" l="1"/>
  <c r="G161" i="6"/>
  <c r="I159" i="6"/>
  <c r="I158" i="6"/>
  <c r="I157" i="6"/>
  <c r="I156" i="6"/>
  <c r="I155" i="6"/>
  <c r="I154" i="6"/>
  <c r="I153" i="6"/>
  <c r="I152" i="6"/>
  <c r="I151" i="6"/>
  <c r="I150" i="6"/>
  <c r="I149" i="6"/>
  <c r="I148" i="6"/>
  <c r="I147" i="6"/>
  <c r="I146" i="6"/>
  <c r="I145" i="6"/>
  <c r="L88" i="6"/>
  <c r="I4" i="6"/>
  <c r="N3" i="6"/>
  <c r="N4" i="6" s="1"/>
  <c r="N5" i="6" s="1"/>
  <c r="N6" i="6" s="1"/>
  <c r="N7" i="6" s="1"/>
  <c r="G162" i="6" l="1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G156" i="5" l="1"/>
  <c r="I146" i="4" l="1"/>
  <c r="I147" i="4"/>
  <c r="I148" i="4"/>
  <c r="I149" i="4"/>
  <c r="I150" i="4"/>
  <c r="H156" i="5" l="1"/>
  <c r="L22" i="5"/>
  <c r="I4" i="5"/>
  <c r="N3" i="5"/>
  <c r="N4" i="5" s="1"/>
  <c r="N5" i="5" s="1"/>
  <c r="N6" i="5" s="1"/>
  <c r="N7" i="5" s="1"/>
  <c r="G157" i="5" l="1"/>
  <c r="I116" i="2" l="1"/>
  <c r="I117" i="2"/>
  <c r="I118" i="2"/>
  <c r="I119" i="2"/>
  <c r="I120" i="2"/>
  <c r="I121" i="2"/>
  <c r="I122" i="2"/>
  <c r="G152" i="4"/>
  <c r="H152" i="4"/>
  <c r="L21" i="4" l="1"/>
  <c r="I4" i="4"/>
  <c r="N3" i="4"/>
  <c r="N4" i="4" s="1"/>
  <c r="N5" i="4" s="1"/>
  <c r="N6" i="4" s="1"/>
  <c r="N7" i="4" s="1"/>
  <c r="G153" i="4" l="1"/>
  <c r="G186" i="1"/>
  <c r="I129" i="1" l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G124" i="2" l="1"/>
  <c r="H124" i="2"/>
  <c r="L20" i="2"/>
  <c r="I4" i="2"/>
  <c r="N3" i="2"/>
  <c r="N4" i="2" s="1"/>
  <c r="N5" i="2" s="1"/>
  <c r="N6" i="2" s="1"/>
  <c r="N7" i="2" s="1"/>
  <c r="G125" i="2" l="1"/>
  <c r="I16" i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l="1"/>
  <c r="I28" i="1" s="1"/>
  <c r="I29" i="1" s="1"/>
  <c r="I30" i="1" s="1"/>
  <c r="I31" i="1" s="1"/>
  <c r="I32" i="1" s="1"/>
  <c r="L20" i="1"/>
  <c r="H186" i="1" l="1"/>
  <c r="I4" i="1"/>
  <c r="N3" i="1"/>
  <c r="N4" i="1" s="1"/>
  <c r="N5" i="1" s="1"/>
  <c r="N6" i="1" s="1"/>
  <c r="N7" i="1" s="1"/>
  <c r="G187" i="1" l="1"/>
  <c r="I33" i="1" l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I108" i="1" s="1"/>
  <c r="I109" i="1" s="1"/>
  <c r="I110" i="1" s="1"/>
  <c r="I111" i="1" s="1"/>
  <c r="I112" i="1" s="1"/>
  <c r="I113" i="1" s="1"/>
  <c r="I114" i="1" s="1"/>
  <c r="I115" i="1" s="1"/>
  <c r="I116" i="1" s="1"/>
  <c r="I117" i="1" s="1"/>
  <c r="I118" i="1" s="1"/>
  <c r="I119" i="1" s="1"/>
  <c r="I120" i="1" s="1"/>
  <c r="I121" i="1" s="1"/>
  <c r="I122" i="1" s="1"/>
  <c r="I123" i="1" s="1"/>
  <c r="I124" i="1" s="1"/>
  <c r="I125" i="1" s="1"/>
  <c r="I126" i="1" s="1"/>
  <c r="I127" i="1" s="1"/>
  <c r="I128" i="1" s="1"/>
  <c r="I3" i="1" l="1"/>
  <c r="I16" i="2"/>
  <c r="I17" i="2" s="1"/>
  <c r="I18" i="2" s="1"/>
  <c r="I19" i="2" s="1"/>
  <c r="I20" i="2" s="1"/>
  <c r="I21" i="2" l="1"/>
  <c r="I22" i="2" s="1"/>
  <c r="I23" i="2" s="1"/>
  <c r="I24" i="2" s="1"/>
  <c r="I25" i="2" s="1"/>
  <c r="I26" i="2" s="1"/>
  <c r="I27" i="2" l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l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3" i="2" s="1"/>
  <c r="I74" i="2" s="1"/>
  <c r="I75" i="2" s="1"/>
  <c r="I76" i="2" s="1"/>
  <c r="I77" i="2" s="1"/>
  <c r="I78" i="2" s="1"/>
  <c r="I79" i="2" s="1"/>
  <c r="I80" i="2" s="1"/>
  <c r="I81" i="2" s="1"/>
  <c r="I82" i="2" s="1"/>
  <c r="I83" i="2" s="1"/>
  <c r="I84" i="2" s="1"/>
  <c r="I85" i="2" s="1"/>
  <c r="I86" i="2" s="1"/>
  <c r="I87" i="2" s="1"/>
  <c r="I88" i="2" s="1"/>
  <c r="I89" i="2" s="1"/>
  <c r="I90" i="2" s="1"/>
  <c r="I91" i="2" s="1"/>
  <c r="I92" i="2" s="1"/>
  <c r="I93" i="2" s="1"/>
  <c r="I94" i="2" s="1"/>
  <c r="I95" i="2" s="1"/>
  <c r="I96" i="2" s="1"/>
  <c r="I97" i="2" s="1"/>
  <c r="I98" i="2" s="1"/>
  <c r="I99" i="2" s="1"/>
  <c r="I100" i="2" l="1"/>
  <c r="I101" i="2" s="1"/>
  <c r="I102" i="2" s="1"/>
  <c r="I103" i="2" s="1"/>
  <c r="I104" i="2" s="1"/>
  <c r="I105" i="2" s="1"/>
  <c r="I106" i="2" s="1"/>
  <c r="I107" i="2" s="1"/>
  <c r="I108" i="2" s="1"/>
  <c r="I109" i="2" s="1"/>
  <c r="I110" i="2" s="1"/>
  <c r="I111" i="2" s="1"/>
  <c r="I112" i="2" s="1"/>
  <c r="I113" i="2" s="1"/>
  <c r="I114" i="2" s="1"/>
  <c r="I115" i="2" s="1"/>
  <c r="I15" i="4" l="1"/>
  <c r="I16" i="4" s="1"/>
  <c r="I17" i="4" s="1"/>
  <c r="I18" i="4" s="1"/>
  <c r="I19" i="4" s="1"/>
  <c r="I20" i="4" s="1"/>
  <c r="I21" i="4" s="1"/>
  <c r="I22" i="4" s="1"/>
  <c r="I23" i="4" s="1"/>
  <c r="I24" i="4" s="1"/>
  <c r="I25" i="4" s="1"/>
  <c r="I26" i="4" s="1"/>
  <c r="I27" i="4" s="1"/>
  <c r="I28" i="4" s="1"/>
  <c r="I29" i="4" s="1"/>
  <c r="I30" i="4" s="1"/>
  <c r="I31" i="4" s="1"/>
  <c r="I32" i="4" s="1"/>
  <c r="I33" i="4" s="1"/>
  <c r="I34" i="4" s="1"/>
  <c r="I35" i="4" s="1"/>
  <c r="I36" i="4" s="1"/>
  <c r="I37" i="4" s="1"/>
  <c r="I38" i="4" s="1"/>
  <c r="I39" i="4" s="1"/>
  <c r="I40" i="4" s="1"/>
  <c r="I41" i="4" s="1"/>
  <c r="I42" i="4" s="1"/>
  <c r="I43" i="4" l="1"/>
  <c r="I44" i="4" s="1"/>
  <c r="I45" i="4" s="1"/>
  <c r="I46" i="4" s="1"/>
  <c r="I47" i="4" s="1"/>
  <c r="I48" i="4" s="1"/>
  <c r="I49" i="4" s="1"/>
  <c r="I50" i="4" s="1"/>
  <c r="I51" i="4" s="1"/>
  <c r="I52" i="4" s="1"/>
  <c r="I53" i="4" s="1"/>
  <c r="I54" i="4" s="1"/>
  <c r="I55" i="4" s="1"/>
  <c r="I56" i="4" s="1"/>
  <c r="I57" i="4" s="1"/>
  <c r="I58" i="4" s="1"/>
  <c r="I59" i="4" s="1"/>
  <c r="I60" i="4" s="1"/>
  <c r="I61" i="4" s="1"/>
  <c r="I62" i="4" s="1"/>
  <c r="I63" i="4" s="1"/>
  <c r="I64" i="4" s="1"/>
  <c r="I65" i="4" s="1"/>
  <c r="I66" i="4" s="1"/>
  <c r="I67" i="4" s="1"/>
  <c r="I68" i="4" s="1"/>
  <c r="I69" i="4" s="1"/>
  <c r="I70" i="4" s="1"/>
  <c r="I71" i="4" s="1"/>
  <c r="I72" i="4" s="1"/>
  <c r="I73" i="4" s="1"/>
  <c r="I74" i="4" s="1"/>
  <c r="I75" i="4" s="1"/>
  <c r="I76" i="4" s="1"/>
  <c r="I77" i="4" s="1"/>
  <c r="I78" i="4" s="1"/>
  <c r="I79" i="4" s="1"/>
  <c r="I80" i="4" s="1"/>
  <c r="I81" i="4" s="1"/>
  <c r="I82" i="4" s="1"/>
  <c r="I83" i="4" s="1"/>
  <c r="I84" i="4" s="1"/>
  <c r="I85" i="4" s="1"/>
  <c r="I86" i="4" s="1"/>
  <c r="I87" i="4" s="1"/>
  <c r="I88" i="4" s="1"/>
  <c r="I89" i="4" s="1"/>
  <c r="I90" i="4" s="1"/>
  <c r="I91" i="4" s="1"/>
  <c r="I92" i="4" s="1"/>
  <c r="I93" i="4" s="1"/>
  <c r="I94" i="4" s="1"/>
  <c r="I95" i="4" s="1"/>
  <c r="I96" i="4" s="1"/>
  <c r="I97" i="4" s="1"/>
  <c r="I98" i="4" s="1"/>
  <c r="I99" i="4" s="1"/>
  <c r="I100" i="4" s="1"/>
  <c r="I101" i="4" s="1"/>
  <c r="I102" i="4" s="1"/>
  <c r="I103" i="4" s="1"/>
  <c r="I104" i="4" s="1"/>
  <c r="I105" i="4" s="1"/>
  <c r="I106" i="4" s="1"/>
  <c r="I107" i="4" s="1"/>
  <c r="I108" i="4" s="1"/>
  <c r="I109" i="4" s="1"/>
  <c r="I110" i="4" s="1"/>
  <c r="I111" i="4" s="1"/>
  <c r="I112" i="4" s="1"/>
  <c r="I113" i="4" s="1"/>
  <c r="I114" i="4" s="1"/>
  <c r="I115" i="4" s="1"/>
  <c r="I116" i="4" s="1"/>
  <c r="I117" i="4" s="1"/>
  <c r="I118" i="4" s="1"/>
  <c r="I119" i="4" s="1"/>
  <c r="I120" i="4" s="1"/>
  <c r="I121" i="4" s="1"/>
  <c r="I122" i="4" s="1"/>
  <c r="I123" i="4" s="1"/>
  <c r="I124" i="4" s="1"/>
  <c r="I125" i="4" s="1"/>
  <c r="I126" i="4" s="1"/>
  <c r="I127" i="4" s="1"/>
  <c r="I128" i="4" s="1"/>
  <c r="I129" i="4" s="1"/>
  <c r="I130" i="4" s="1"/>
  <c r="I131" i="4" s="1"/>
  <c r="I132" i="4" s="1"/>
  <c r="I133" i="4" s="1"/>
  <c r="I134" i="4" s="1"/>
  <c r="I135" i="4" s="1"/>
  <c r="I136" i="4" s="1"/>
  <c r="I137" i="4" s="1"/>
  <c r="I138" i="4" s="1"/>
  <c r="I139" i="4" s="1"/>
  <c r="I140" i="4" s="1"/>
  <c r="I141" i="4" s="1"/>
  <c r="I142" i="4" s="1"/>
  <c r="I143" i="4" s="1"/>
  <c r="I144" i="4" s="1"/>
  <c r="I145" i="4" s="1"/>
  <c r="I3" i="2"/>
  <c r="I15" i="5" l="1"/>
  <c r="I16" i="5" s="1"/>
  <c r="I17" i="5" s="1"/>
  <c r="I18" i="5" s="1"/>
  <c r="I19" i="5" s="1"/>
  <c r="I20" i="5" s="1"/>
  <c r="I21" i="5" s="1"/>
  <c r="I22" i="5" s="1"/>
  <c r="I23" i="5" s="1"/>
  <c r="I24" i="5" s="1"/>
  <c r="I25" i="5" s="1"/>
  <c r="I26" i="5" s="1"/>
  <c r="I27" i="5" s="1"/>
  <c r="I28" i="5" s="1"/>
  <c r="I29" i="5" s="1"/>
  <c r="I30" i="5" s="1"/>
  <c r="I31" i="5" s="1"/>
  <c r="I32" i="5" s="1"/>
  <c r="I33" i="5" s="1"/>
  <c r="I34" i="5" s="1"/>
  <c r="I35" i="5" s="1"/>
  <c r="I36" i="5" s="1"/>
  <c r="I37" i="5" s="1"/>
  <c r="I38" i="5" s="1"/>
  <c r="I39" i="5" s="1"/>
  <c r="I40" i="5" s="1"/>
  <c r="I41" i="5" s="1"/>
  <c r="I42" i="5" s="1"/>
  <c r="I43" i="5" s="1"/>
  <c r="I44" i="5" s="1"/>
  <c r="I45" i="5" s="1"/>
  <c r="I46" i="5" s="1"/>
  <c r="I47" i="5" s="1"/>
  <c r="I48" i="5" s="1"/>
  <c r="I49" i="5" s="1"/>
  <c r="I50" i="5" s="1"/>
  <c r="I51" i="5" s="1"/>
  <c r="I52" i="5" s="1"/>
  <c r="I53" i="5" s="1"/>
  <c r="I54" i="5" s="1"/>
  <c r="I55" i="5" s="1"/>
  <c r="I56" i="5" s="1"/>
  <c r="I57" i="5" s="1"/>
  <c r="I58" i="5" s="1"/>
  <c r="I59" i="5" s="1"/>
  <c r="I60" i="5" s="1"/>
  <c r="I61" i="5" s="1"/>
  <c r="I62" i="5" s="1"/>
  <c r="I63" i="5" s="1"/>
  <c r="I64" i="5" s="1"/>
  <c r="I65" i="5" s="1"/>
  <c r="I66" i="5" s="1"/>
  <c r="I67" i="5" s="1"/>
  <c r="I68" i="5" s="1"/>
  <c r="I69" i="5" s="1"/>
  <c r="I70" i="5" s="1"/>
  <c r="I71" i="5" s="1"/>
  <c r="I72" i="5" s="1"/>
  <c r="I73" i="5" s="1"/>
  <c r="I74" i="5" s="1"/>
  <c r="I75" i="5" s="1"/>
  <c r="I76" i="5" s="1"/>
  <c r="I77" i="5" s="1"/>
  <c r="I78" i="5" s="1"/>
  <c r="I79" i="5" s="1"/>
  <c r="I80" i="5" s="1"/>
  <c r="I81" i="5" s="1"/>
  <c r="I82" i="5" s="1"/>
  <c r="I83" i="5" s="1"/>
  <c r="I84" i="5" s="1"/>
  <c r="I85" i="5" s="1"/>
  <c r="I86" i="5" s="1"/>
  <c r="I87" i="5" s="1"/>
  <c r="I88" i="5" s="1"/>
  <c r="I89" i="5" s="1"/>
  <c r="I90" i="5" s="1"/>
  <c r="I91" i="5" s="1"/>
  <c r="I92" i="5" s="1"/>
  <c r="I93" i="5" s="1"/>
  <c r="I94" i="5" s="1"/>
  <c r="I95" i="5" s="1"/>
  <c r="I96" i="5" s="1"/>
  <c r="I97" i="5" s="1"/>
  <c r="I98" i="5" s="1"/>
  <c r="I99" i="5" s="1"/>
  <c r="I100" i="5" s="1"/>
  <c r="I101" i="5" s="1"/>
  <c r="I102" i="5" s="1"/>
  <c r="I3" i="4" l="1"/>
  <c r="I103" i="5" l="1"/>
  <c r="I104" i="5" s="1"/>
  <c r="I105" i="5" s="1"/>
  <c r="I106" i="5" s="1"/>
  <c r="I107" i="5" s="1"/>
  <c r="I108" i="5" s="1"/>
  <c r="I109" i="5" s="1"/>
  <c r="I110" i="5" s="1"/>
  <c r="I111" i="5" s="1"/>
  <c r="I112" i="5" s="1"/>
  <c r="I113" i="5" s="1"/>
  <c r="I114" i="5" s="1"/>
  <c r="I115" i="5" s="1"/>
  <c r="I116" i="5" s="1"/>
  <c r="I117" i="5" s="1"/>
  <c r="I118" i="5" s="1"/>
  <c r="I119" i="5" s="1"/>
  <c r="I120" i="5" s="1"/>
  <c r="I121" i="5" l="1"/>
  <c r="I15" i="6" l="1"/>
  <c r="I16" i="6" s="1"/>
  <c r="I17" i="6" s="1"/>
  <c r="I18" i="6" s="1"/>
  <c r="I19" i="6" s="1"/>
  <c r="I20" i="6" s="1"/>
  <c r="I21" i="6" s="1"/>
  <c r="I3" i="5"/>
  <c r="I22" i="6" l="1"/>
  <c r="I23" i="6" s="1"/>
  <c r="I24" i="6" s="1"/>
  <c r="I25" i="6" s="1"/>
  <c r="I26" i="6" s="1"/>
  <c r="I27" i="6" s="1"/>
  <c r="I28" i="6" s="1"/>
  <c r="I29" i="6" s="1"/>
  <c r="I30" i="6" l="1"/>
  <c r="I31" i="6" s="1"/>
  <c r="I32" i="6" s="1"/>
  <c r="I33" i="6" s="1"/>
  <c r="I34" i="6" s="1"/>
  <c r="I35" i="6" s="1"/>
  <c r="I36" i="6" s="1"/>
  <c r="I37" i="6" s="1"/>
  <c r="I38" i="6" s="1"/>
  <c r="I39" i="6" s="1"/>
  <c r="I40" i="6" s="1"/>
  <c r="I41" i="6" s="1"/>
  <c r="I42" i="6" s="1"/>
  <c r="I43" i="6" s="1"/>
  <c r="I44" i="6" s="1"/>
  <c r="I45" i="6" s="1"/>
  <c r="I46" i="6" s="1"/>
  <c r="I47" i="6" s="1"/>
  <c r="I48" i="6" s="1"/>
  <c r="I49" i="6" s="1"/>
  <c r="I50" i="6" s="1"/>
  <c r="I51" i="6" s="1"/>
  <c r="I52" i="6" s="1"/>
  <c r="I53" i="6" s="1"/>
  <c r="I54" i="6" s="1"/>
  <c r="I55" i="6" s="1"/>
  <c r="I56" i="6" s="1"/>
  <c r="I57" i="6" s="1"/>
  <c r="I58" i="6" s="1"/>
  <c r="I59" i="6" s="1"/>
  <c r="I60" i="6" s="1"/>
  <c r="I61" i="6" s="1"/>
  <c r="I62" i="6" s="1"/>
  <c r="I63" i="6" s="1"/>
  <c r="I64" i="6" s="1"/>
  <c r="I65" i="6" s="1"/>
  <c r="I66" i="6" s="1"/>
  <c r="I67" i="6" s="1"/>
  <c r="I68" i="6" s="1"/>
  <c r="I69" i="6" s="1"/>
  <c r="I70" i="6" s="1"/>
  <c r="I71" i="6" s="1"/>
  <c r="I72" i="6" s="1"/>
  <c r="I73" i="6" s="1"/>
  <c r="I74" i="6" s="1"/>
  <c r="I75" i="6" s="1"/>
  <c r="I76" i="6" s="1"/>
  <c r="I77" i="6" s="1"/>
  <c r="I78" i="6" l="1"/>
  <c r="I79" i="6" s="1"/>
  <c r="I80" i="6" s="1"/>
  <c r="I81" i="6" s="1"/>
  <c r="I82" i="6" s="1"/>
  <c r="I83" i="6" s="1"/>
  <c r="I84" i="6" s="1"/>
  <c r="I85" i="6" s="1"/>
  <c r="I86" i="6" s="1"/>
  <c r="I87" i="6" s="1"/>
  <c r="I88" i="6" s="1"/>
  <c r="I89" i="6" s="1"/>
  <c r="I90" i="6" s="1"/>
  <c r="I91" i="6" s="1"/>
  <c r="I92" i="6" l="1"/>
  <c r="I93" i="6" s="1"/>
  <c r="I94" i="6" s="1"/>
  <c r="I95" i="6" s="1"/>
  <c r="I96" i="6" s="1"/>
  <c r="I97" i="6" s="1"/>
  <c r="I98" i="6" s="1"/>
  <c r="I99" i="6" s="1"/>
  <c r="I100" i="6" s="1"/>
  <c r="I101" i="6" s="1"/>
  <c r="I102" i="6" s="1"/>
  <c r="I103" i="6" s="1"/>
  <c r="I104" i="6" s="1"/>
  <c r="I105" i="6" s="1"/>
  <c r="I106" i="6" s="1"/>
  <c r="I107" i="6" s="1"/>
  <c r="I108" i="6" s="1"/>
  <c r="I109" i="6" s="1"/>
  <c r="I110" i="6" l="1"/>
  <c r="I111" i="6" s="1"/>
  <c r="I112" i="6" s="1"/>
  <c r="I113" i="6" s="1"/>
  <c r="I114" i="6" s="1"/>
  <c r="I115" i="6" s="1"/>
  <c r="I116" i="6" s="1"/>
  <c r="I117" i="6" s="1"/>
  <c r="I118" i="6" s="1"/>
  <c r="I119" i="6" s="1"/>
  <c r="I120" i="6" s="1"/>
  <c r="I121" i="6" s="1"/>
  <c r="I122" i="6" s="1"/>
  <c r="I123" i="6" s="1"/>
  <c r="I124" i="6" s="1"/>
  <c r="I125" i="6" s="1"/>
  <c r="I126" i="6" s="1"/>
  <c r="I127" i="6" s="1"/>
  <c r="I128" i="6" s="1"/>
  <c r="I129" i="6" s="1"/>
  <c r="I130" i="6" s="1"/>
  <c r="I131" i="6" s="1"/>
  <c r="I132" i="6" s="1"/>
  <c r="I133" i="6" s="1"/>
  <c r="I134" i="6" s="1"/>
  <c r="I135" i="6" s="1"/>
  <c r="I136" i="6" s="1"/>
  <c r="I137" i="6" s="1"/>
  <c r="I138" i="6" s="1"/>
  <c r="I139" i="6" s="1"/>
  <c r="I140" i="6" s="1"/>
  <c r="I141" i="6" s="1"/>
  <c r="I142" i="6" s="1"/>
  <c r="I143" i="6" l="1"/>
  <c r="I144" i="6" l="1"/>
  <c r="I3" i="6" l="1"/>
  <c r="I15" i="7"/>
  <c r="I16" i="7" l="1"/>
  <c r="I17" i="7" s="1"/>
  <c r="I18" i="7" s="1"/>
  <c r="I19" i="7" s="1"/>
  <c r="I20" i="7" s="1"/>
  <c r="I21" i="7" s="1"/>
  <c r="I22" i="7" s="1"/>
  <c r="I23" i="7" s="1"/>
  <c r="I24" i="7" s="1"/>
  <c r="I25" i="7" s="1"/>
  <c r="I26" i="7" s="1"/>
  <c r="I27" i="7" s="1"/>
  <c r="I28" i="7" s="1"/>
  <c r="I29" i="7" s="1"/>
  <c r="I30" i="7" s="1"/>
  <c r="I31" i="7" s="1"/>
  <c r="I32" i="7" s="1"/>
  <c r="I33" i="7" s="1"/>
  <c r="I34" i="7" s="1"/>
  <c r="I35" i="7" s="1"/>
  <c r="I36" i="7" s="1"/>
  <c r="I37" i="7" s="1"/>
  <c r="I38" i="7" s="1"/>
  <c r="I39" i="7" s="1"/>
  <c r="I40" i="7" s="1"/>
  <c r="I41" i="7" s="1"/>
  <c r="I42" i="7" s="1"/>
  <c r="I43" i="7" s="1"/>
  <c r="I44" i="7" s="1"/>
  <c r="I45" i="7" s="1"/>
  <c r="I46" i="7" s="1"/>
  <c r="I47" i="7" s="1"/>
  <c r="I48" i="7" s="1"/>
  <c r="I49" i="7" s="1"/>
  <c r="I50" i="7" s="1"/>
  <c r="I51" i="7" s="1"/>
  <c r="I52" i="7" s="1"/>
  <c r="I53" i="7" s="1"/>
  <c r="I54" i="7" s="1"/>
  <c r="I55" i="7" s="1"/>
  <c r="I56" i="7" s="1"/>
  <c r="I57" i="7" s="1"/>
  <c r="I58" i="7" s="1"/>
  <c r="I59" i="7" s="1"/>
  <c r="I60" i="7" s="1"/>
  <c r="I61" i="7" s="1"/>
  <c r="I62" i="7" s="1"/>
  <c r="I63" i="7" s="1"/>
  <c r="I64" i="7" s="1"/>
  <c r="I65" i="7" s="1"/>
  <c r="I66" i="7" s="1"/>
  <c r="I67" i="7" s="1"/>
  <c r="I68" i="7" s="1"/>
  <c r="I69" i="7" s="1"/>
  <c r="I70" i="7" s="1"/>
  <c r="I71" i="7" s="1"/>
  <c r="I72" i="7" s="1"/>
  <c r="I73" i="7" s="1"/>
  <c r="I74" i="7" s="1"/>
  <c r="I75" i="7" s="1"/>
  <c r="I76" i="7" s="1"/>
  <c r="I77" i="7" s="1"/>
  <c r="I78" i="7" s="1"/>
  <c r="I79" i="7" s="1"/>
  <c r="I80" i="7" s="1"/>
  <c r="I81" i="7" s="1"/>
  <c r="I82" i="7" s="1"/>
  <c r="I83" i="7" s="1"/>
  <c r="I84" i="7" s="1"/>
  <c r="I85" i="7" s="1"/>
  <c r="I86" i="7" s="1"/>
  <c r="I87" i="7" s="1"/>
  <c r="I88" i="7" s="1"/>
  <c r="I89" i="7" s="1"/>
  <c r="I90" i="7" s="1"/>
  <c r="I91" i="7" s="1"/>
  <c r="I92" i="7" s="1"/>
  <c r="I93" i="7" s="1"/>
  <c r="I94" i="7" s="1"/>
  <c r="I95" i="7" s="1"/>
  <c r="I96" i="7" s="1"/>
  <c r="I97" i="7" s="1"/>
  <c r="I98" i="7" s="1"/>
  <c r="I99" i="7" s="1"/>
  <c r="I100" i="7" s="1"/>
  <c r="I101" i="7" s="1"/>
  <c r="I102" i="7" s="1"/>
  <c r="I103" i="7" s="1"/>
  <c r="I104" i="7" s="1"/>
  <c r="I105" i="7" s="1"/>
  <c r="I106" i="7" s="1"/>
  <c r="I107" i="7" s="1"/>
  <c r="I108" i="7" s="1"/>
  <c r="I109" i="7" s="1"/>
  <c r="I110" i="7" s="1"/>
  <c r="I111" i="7" s="1"/>
  <c r="I112" i="7" s="1"/>
  <c r="I113" i="7" s="1"/>
  <c r="I114" i="7" s="1"/>
  <c r="I15" i="8" l="1"/>
  <c r="I16" i="8" s="1"/>
  <c r="I17" i="8" s="1"/>
  <c r="I18" i="8" s="1"/>
  <c r="I19" i="8" s="1"/>
  <c r="I20" i="8" s="1"/>
  <c r="I21" i="8" s="1"/>
  <c r="I22" i="8" s="1"/>
  <c r="I23" i="8" s="1"/>
  <c r="I24" i="8" s="1"/>
  <c r="I25" i="8" s="1"/>
  <c r="I26" i="8" s="1"/>
  <c r="I27" i="8" s="1"/>
  <c r="I28" i="8" s="1"/>
  <c r="I29" i="8" s="1"/>
  <c r="I30" i="8" s="1"/>
  <c r="I31" i="8" s="1"/>
  <c r="I32" i="8" s="1"/>
  <c r="I33" i="8" s="1"/>
  <c r="I34" i="8" s="1"/>
  <c r="I35" i="8" s="1"/>
  <c r="I36" i="8" s="1"/>
  <c r="I37" i="8" s="1"/>
  <c r="I38" i="8" s="1"/>
  <c r="I39" i="8" s="1"/>
  <c r="I40" i="8" s="1"/>
  <c r="I41" i="8" s="1"/>
  <c r="I42" i="8" s="1"/>
  <c r="I43" i="8" s="1"/>
  <c r="I44" i="8" s="1"/>
  <c r="I45" i="8" s="1"/>
  <c r="I46" i="8" s="1"/>
  <c r="I47" i="8" s="1"/>
  <c r="I48" i="8" s="1"/>
  <c r="I49" i="8" s="1"/>
  <c r="I50" i="8" s="1"/>
  <c r="I51" i="8" s="1"/>
  <c r="I52" i="8" s="1"/>
  <c r="I53" i="8" s="1"/>
  <c r="I54" i="8" s="1"/>
  <c r="I55" i="8" s="1"/>
  <c r="I56" i="8" s="1"/>
  <c r="I57" i="8" s="1"/>
  <c r="I58" i="8" s="1"/>
  <c r="I59" i="8" s="1"/>
  <c r="I60" i="8" s="1"/>
  <c r="I61" i="8" s="1"/>
  <c r="I62" i="8" s="1"/>
  <c r="I63" i="8" s="1"/>
  <c r="I64" i="8" s="1"/>
  <c r="I65" i="8" s="1"/>
  <c r="I66" i="8" s="1"/>
  <c r="I67" i="8" s="1"/>
  <c r="I68" i="8" s="1"/>
  <c r="I69" i="8" s="1"/>
  <c r="I70" i="8" s="1"/>
  <c r="I71" i="8" s="1"/>
  <c r="I72" i="8" s="1"/>
  <c r="I73" i="8" s="1"/>
  <c r="I74" i="8" s="1"/>
  <c r="I75" i="8" s="1"/>
  <c r="I76" i="8" s="1"/>
  <c r="I77" i="8" s="1"/>
  <c r="I78" i="8" s="1"/>
  <c r="I79" i="8" s="1"/>
  <c r="I80" i="8" s="1"/>
  <c r="I81" i="8" s="1"/>
  <c r="I82" i="8" s="1"/>
  <c r="I83" i="8" s="1"/>
  <c r="I84" i="8" s="1"/>
  <c r="I85" i="8" s="1"/>
  <c r="I86" i="8" s="1"/>
  <c r="I87" i="8" s="1"/>
  <c r="I88" i="8" s="1"/>
  <c r="I89" i="8" s="1"/>
  <c r="I90" i="8" s="1"/>
  <c r="I91" i="8" s="1"/>
  <c r="I92" i="8" s="1"/>
  <c r="I93" i="8" s="1"/>
  <c r="I94" i="8" s="1"/>
  <c r="I95" i="8" s="1"/>
  <c r="I96" i="8" s="1"/>
  <c r="I97" i="8" s="1"/>
  <c r="I98" i="8" s="1"/>
  <c r="I99" i="8" s="1"/>
  <c r="I100" i="8" s="1"/>
  <c r="I101" i="8" s="1"/>
  <c r="I102" i="8" s="1"/>
  <c r="I103" i="8" s="1"/>
  <c r="I104" i="8" s="1"/>
  <c r="I105" i="8" s="1"/>
  <c r="I106" i="8" s="1"/>
  <c r="I107" i="8" s="1"/>
  <c r="I108" i="8" s="1"/>
  <c r="I109" i="8" s="1"/>
  <c r="I110" i="8" s="1"/>
  <c r="I111" i="8" s="1"/>
  <c r="I112" i="8" s="1"/>
  <c r="I113" i="8" s="1"/>
  <c r="I114" i="8" s="1"/>
  <c r="I115" i="8" s="1"/>
  <c r="I116" i="8" s="1"/>
  <c r="I117" i="8" s="1"/>
  <c r="I118" i="8" s="1"/>
  <c r="I119" i="8" s="1"/>
  <c r="I120" i="8" s="1"/>
  <c r="I121" i="8" s="1"/>
  <c r="I122" i="8" s="1"/>
  <c r="I123" i="8" s="1"/>
  <c r="I124" i="8" s="1"/>
  <c r="I125" i="8" s="1"/>
  <c r="I126" i="8" s="1"/>
  <c r="I127" i="8" s="1"/>
  <c r="I128" i="8" s="1"/>
  <c r="I129" i="8" s="1"/>
  <c r="I130" i="8" s="1"/>
  <c r="I131" i="8" s="1"/>
  <c r="I132" i="8" s="1"/>
  <c r="I133" i="8" s="1"/>
  <c r="I134" i="8" s="1"/>
  <c r="I135" i="8" s="1"/>
  <c r="I136" i="8" s="1"/>
  <c r="I137" i="8" s="1"/>
  <c r="I138" i="8" s="1"/>
  <c r="I139" i="8" s="1"/>
  <c r="I140" i="8" s="1"/>
  <c r="I3" i="7"/>
  <c r="I15" i="9" l="1"/>
  <c r="I16" i="9" s="1"/>
  <c r="I17" i="9" s="1"/>
  <c r="I18" i="9" s="1"/>
  <c r="I19" i="9" s="1"/>
  <c r="I20" i="9" s="1"/>
  <c r="I21" i="9" s="1"/>
  <c r="I22" i="9" s="1"/>
  <c r="I23" i="9" s="1"/>
  <c r="I24" i="9" s="1"/>
  <c r="I25" i="9" s="1"/>
  <c r="I26" i="9" s="1"/>
  <c r="I27" i="9" s="1"/>
  <c r="I28" i="9" s="1"/>
  <c r="I29" i="9" s="1"/>
  <c r="I30" i="9" s="1"/>
  <c r="I31" i="9" s="1"/>
  <c r="I32" i="9" s="1"/>
  <c r="I33" i="9" s="1"/>
  <c r="I34" i="9" s="1"/>
  <c r="I35" i="9" s="1"/>
  <c r="I36" i="9" s="1"/>
  <c r="I37" i="9" s="1"/>
  <c r="I38" i="9" s="1"/>
  <c r="I39" i="9" s="1"/>
  <c r="I40" i="9" s="1"/>
  <c r="I41" i="9" s="1"/>
  <c r="I42" i="9" s="1"/>
  <c r="I43" i="9" s="1"/>
  <c r="I44" i="9" s="1"/>
  <c r="I45" i="9" s="1"/>
  <c r="I46" i="9" s="1"/>
  <c r="I47" i="9" s="1"/>
  <c r="I48" i="9" s="1"/>
  <c r="I49" i="9" s="1"/>
  <c r="I50" i="9" s="1"/>
  <c r="I51" i="9" s="1"/>
  <c r="I52" i="9" s="1"/>
  <c r="I53" i="9" s="1"/>
  <c r="I54" i="9" s="1"/>
  <c r="I55" i="9" s="1"/>
  <c r="I56" i="9" s="1"/>
  <c r="I57" i="9" s="1"/>
  <c r="I58" i="9" s="1"/>
  <c r="I59" i="9" s="1"/>
  <c r="I60" i="9" s="1"/>
  <c r="I61" i="9" s="1"/>
  <c r="I62" i="9" s="1"/>
  <c r="I63" i="9" s="1"/>
  <c r="I64" i="9" s="1"/>
  <c r="I65" i="9" s="1"/>
  <c r="I66" i="9" s="1"/>
  <c r="I67" i="9" s="1"/>
  <c r="I68" i="9" s="1"/>
  <c r="I69" i="9" s="1"/>
  <c r="I70" i="9" s="1"/>
  <c r="I71" i="9" s="1"/>
  <c r="I72" i="9" s="1"/>
  <c r="I73" i="9" s="1"/>
  <c r="I74" i="9" s="1"/>
  <c r="I75" i="9" s="1"/>
  <c r="I76" i="9" s="1"/>
  <c r="I77" i="9" s="1"/>
  <c r="I78" i="9" s="1"/>
  <c r="I79" i="9" s="1"/>
  <c r="I80" i="9" s="1"/>
  <c r="I81" i="9" s="1"/>
  <c r="I82" i="9" s="1"/>
  <c r="I83" i="9" s="1"/>
  <c r="I84" i="9" s="1"/>
  <c r="I85" i="9" s="1"/>
  <c r="I86" i="9" s="1"/>
  <c r="I87" i="9" s="1"/>
  <c r="I88" i="9" s="1"/>
  <c r="I89" i="9" s="1"/>
  <c r="I90" i="9" s="1"/>
  <c r="I91" i="9" s="1"/>
  <c r="I92" i="9" s="1"/>
  <c r="I93" i="9" s="1"/>
  <c r="I94" i="9" s="1"/>
  <c r="I95" i="9" s="1"/>
  <c r="I96" i="9" s="1"/>
  <c r="I97" i="9" s="1"/>
  <c r="I98" i="9" s="1"/>
  <c r="I99" i="9" s="1"/>
  <c r="I100" i="9" s="1"/>
  <c r="I101" i="9" s="1"/>
  <c r="I102" i="9" s="1"/>
  <c r="I103" i="9" s="1"/>
  <c r="I104" i="9" s="1"/>
  <c r="I105" i="9" s="1"/>
  <c r="I106" i="9" s="1"/>
  <c r="I107" i="9" s="1"/>
  <c r="I108" i="9" s="1"/>
  <c r="I109" i="9" s="1"/>
  <c r="I110" i="9" s="1"/>
  <c r="I111" i="9" s="1"/>
  <c r="I112" i="9" s="1"/>
  <c r="I113" i="9" s="1"/>
  <c r="I114" i="9" s="1"/>
  <c r="I115" i="9" s="1"/>
  <c r="I116" i="9" s="1"/>
  <c r="I117" i="9" s="1"/>
  <c r="I118" i="9" s="1"/>
  <c r="I119" i="9" s="1"/>
  <c r="I120" i="9" s="1"/>
  <c r="I121" i="9" s="1"/>
  <c r="I122" i="9" s="1"/>
  <c r="I123" i="9" s="1"/>
  <c r="I124" i="9" s="1"/>
  <c r="I125" i="9" s="1"/>
  <c r="I126" i="9" s="1"/>
  <c r="I127" i="9" s="1"/>
  <c r="I128" i="9" s="1"/>
  <c r="I129" i="9" s="1"/>
  <c r="I130" i="9" s="1"/>
  <c r="I131" i="9" s="1"/>
  <c r="I132" i="9" s="1"/>
  <c r="I133" i="9" s="1"/>
  <c r="I134" i="9" s="1"/>
  <c r="I135" i="9" s="1"/>
  <c r="I136" i="9" s="1"/>
  <c r="I137" i="9" s="1"/>
  <c r="I138" i="9" s="1"/>
  <c r="I139" i="9" s="1"/>
  <c r="I140" i="9" s="1"/>
  <c r="I141" i="9" s="1"/>
  <c r="I142" i="9" s="1"/>
  <c r="I143" i="9" s="1"/>
  <c r="I144" i="9" s="1"/>
  <c r="I145" i="9" s="1"/>
  <c r="I146" i="9" s="1"/>
  <c r="I147" i="9" s="1"/>
  <c r="I148" i="9" s="1"/>
  <c r="I3" i="8" l="1"/>
  <c r="I15" i="10" l="1"/>
  <c r="I16" i="10" s="1"/>
  <c r="I17" i="10" s="1"/>
  <c r="I18" i="10" s="1"/>
  <c r="I19" i="10" s="1"/>
  <c r="I20" i="10" s="1"/>
  <c r="I21" i="10" s="1"/>
  <c r="I22" i="10" s="1"/>
  <c r="I23" i="10" l="1"/>
  <c r="I24" i="10" s="1"/>
  <c r="I25" i="10" s="1"/>
  <c r="I3" i="9"/>
  <c r="I26" i="10" l="1"/>
  <c r="I27" i="10" s="1"/>
  <c r="I28" i="10" s="1"/>
  <c r="I29" i="10" s="1"/>
  <c r="I30" i="10" s="1"/>
  <c r="I31" i="10" s="1"/>
  <c r="I32" i="10" s="1"/>
  <c r="I33" i="10" s="1"/>
  <c r="I34" i="10" s="1"/>
  <c r="I35" i="10" s="1"/>
  <c r="I36" i="10" s="1"/>
  <c r="I37" i="10" s="1"/>
  <c r="I38" i="10" s="1"/>
  <c r="I39" i="10" s="1"/>
  <c r="I40" i="10" s="1"/>
  <c r="I41" i="10" s="1"/>
  <c r="I42" i="10" s="1"/>
  <c r="I43" i="10" s="1"/>
  <c r="I44" i="10" s="1"/>
  <c r="I45" i="10" s="1"/>
  <c r="I46" i="10" s="1"/>
  <c r="I47" i="10" s="1"/>
  <c r="I48" i="10" s="1"/>
  <c r="I49" i="10" s="1"/>
  <c r="I50" i="10" s="1"/>
  <c r="I51" i="10" s="1"/>
  <c r="I52" i="10" s="1"/>
  <c r="I53" i="10" s="1"/>
  <c r="I54" i="10" s="1"/>
  <c r="I55" i="10" s="1"/>
  <c r="I56" i="10" s="1"/>
  <c r="I57" i="10" s="1"/>
  <c r="I58" i="10" s="1"/>
  <c r="I59" i="10" l="1"/>
  <c r="I60" i="10" s="1"/>
  <c r="I61" i="10" s="1"/>
  <c r="I62" i="10" s="1"/>
  <c r="I63" i="10" s="1"/>
  <c r="I64" i="10" s="1"/>
  <c r="I65" i="10" s="1"/>
  <c r="I66" i="10" s="1"/>
  <c r="I67" i="10" s="1"/>
  <c r="I68" i="10" s="1"/>
  <c r="I69" i="10" l="1"/>
  <c r="I70" i="10" s="1"/>
  <c r="I71" i="10" s="1"/>
  <c r="I72" i="10" s="1"/>
  <c r="I73" i="10" s="1"/>
  <c r="I74" i="10" s="1"/>
  <c r="I75" i="10" s="1"/>
  <c r="I76" i="10" s="1"/>
  <c r="I77" i="10" s="1"/>
  <c r="I78" i="10" s="1"/>
  <c r="I79" i="10" s="1"/>
  <c r="I80" i="10" s="1"/>
  <c r="I81" i="10" s="1"/>
  <c r="I82" i="10" s="1"/>
  <c r="I83" i="10" s="1"/>
  <c r="I84" i="10" s="1"/>
  <c r="I85" i="10" s="1"/>
  <c r="I86" i="10" s="1"/>
  <c r="I87" i="10" s="1"/>
  <c r="I88" i="10" s="1"/>
  <c r="I89" i="10" s="1"/>
  <c r="I90" i="10" s="1"/>
  <c r="I91" i="10" s="1"/>
  <c r="I92" i="10" s="1"/>
  <c r="I93" i="10" s="1"/>
  <c r="I94" i="10" s="1"/>
  <c r="I95" i="10" s="1"/>
  <c r="I96" i="10" s="1"/>
  <c r="I97" i="10" s="1"/>
  <c r="I98" i="10" s="1"/>
  <c r="I99" i="10" s="1"/>
  <c r="I100" i="10" s="1"/>
  <c r="I101" i="10" s="1"/>
  <c r="I102" i="10" s="1"/>
  <c r="I103" i="10" s="1"/>
  <c r="I104" i="10" s="1"/>
  <c r="I105" i="10" s="1"/>
  <c r="I106" i="10" s="1"/>
  <c r="I107" i="10" s="1"/>
  <c r="I108" i="10" s="1"/>
  <c r="I109" i="10" s="1"/>
  <c r="I110" i="10" l="1"/>
  <c r="I3" i="10" l="1"/>
  <c r="I15" i="12"/>
  <c r="I16" i="12" s="1"/>
  <c r="I17" i="12" s="1"/>
  <c r="I18" i="12" s="1"/>
  <c r="I19" i="12" s="1"/>
  <c r="I20" i="12" s="1"/>
  <c r="I21" i="12" s="1"/>
  <c r="I22" i="12" s="1"/>
  <c r="I23" i="12" s="1"/>
  <c r="I24" i="12" s="1"/>
  <c r="I25" i="12" s="1"/>
  <c r="I26" i="12" s="1"/>
  <c r="I27" i="12" s="1"/>
  <c r="I28" i="12" s="1"/>
  <c r="I29" i="12" s="1"/>
  <c r="I30" i="12" s="1"/>
  <c r="I31" i="12" s="1"/>
  <c r="I32" i="12" s="1"/>
  <c r="I33" i="12" s="1"/>
  <c r="I34" i="12" s="1"/>
  <c r="I35" i="12" s="1"/>
  <c r="I36" i="12" s="1"/>
  <c r="I37" i="12" s="1"/>
  <c r="I38" i="12" s="1"/>
  <c r="I39" i="12" s="1"/>
  <c r="I40" i="12" s="1"/>
  <c r="I41" i="12" s="1"/>
  <c r="I42" i="12" s="1"/>
  <c r="I43" i="12" s="1"/>
  <c r="I44" i="12" s="1"/>
  <c r="I45" i="12" s="1"/>
  <c r="I46" i="12" s="1"/>
  <c r="I47" i="12" s="1"/>
  <c r="I48" i="12" s="1"/>
  <c r="I49" i="12" s="1"/>
  <c r="I50" i="12" s="1"/>
  <c r="I51" i="12" s="1"/>
  <c r="I52" i="12" s="1"/>
  <c r="I53" i="12" s="1"/>
  <c r="I54" i="12" s="1"/>
  <c r="I55" i="12" s="1"/>
  <c r="I56" i="12" s="1"/>
  <c r="I57" i="12" s="1"/>
  <c r="I58" i="12" s="1"/>
  <c r="I59" i="12" s="1"/>
  <c r="I60" i="12" s="1"/>
  <c r="I61" i="12" s="1"/>
  <c r="I62" i="12" s="1"/>
  <c r="I63" i="12" s="1"/>
  <c r="I64" i="12" s="1"/>
  <c r="I65" i="12" s="1"/>
  <c r="I66" i="12" s="1"/>
  <c r="I67" i="12" s="1"/>
  <c r="I68" i="12" s="1"/>
  <c r="I69" i="12" s="1"/>
  <c r="I70" i="12" s="1"/>
  <c r="I71" i="12" s="1"/>
  <c r="I72" i="12" s="1"/>
  <c r="I73" i="12" s="1"/>
  <c r="I74" i="12" s="1"/>
  <c r="I75" i="12" s="1"/>
  <c r="I76" i="12" s="1"/>
  <c r="I77" i="12" s="1"/>
  <c r="I78" i="12" s="1"/>
  <c r="I79" i="12" s="1"/>
  <c r="I80" i="12" s="1"/>
  <c r="I81" i="12" s="1"/>
  <c r="I82" i="12" s="1"/>
  <c r="I83" i="12" s="1"/>
  <c r="I84" i="12" s="1"/>
  <c r="I85" i="12" s="1"/>
  <c r="I86" i="12" s="1"/>
  <c r="I87" i="12" s="1"/>
  <c r="I88" i="12" s="1"/>
  <c r="I89" i="12" s="1"/>
  <c r="I90" i="12" s="1"/>
  <c r="I91" i="12" s="1"/>
  <c r="I92" i="12" s="1"/>
  <c r="I93" i="12" s="1"/>
  <c r="I94" i="12" s="1"/>
  <c r="I95" i="12" s="1"/>
  <c r="I96" i="12" s="1"/>
  <c r="I97" i="12" s="1"/>
  <c r="I98" i="12" s="1"/>
  <c r="I99" i="12" s="1"/>
  <c r="I100" i="12" s="1"/>
  <c r="I101" i="12" s="1"/>
  <c r="I102" i="12" s="1"/>
  <c r="I103" i="12" s="1"/>
  <c r="I104" i="12" s="1"/>
  <c r="I105" i="12" s="1"/>
  <c r="I106" i="12" s="1"/>
  <c r="I107" i="12" s="1"/>
  <c r="I108" i="12" s="1"/>
  <c r="I109" i="12" s="1"/>
  <c r="I110" i="12" s="1"/>
  <c r="I111" i="12" s="1"/>
  <c r="I112" i="12" s="1"/>
  <c r="I113" i="12" s="1"/>
  <c r="I114" i="12" s="1"/>
  <c r="I115" i="12" s="1"/>
  <c r="I116" i="12" s="1"/>
  <c r="I117" i="12" s="1"/>
  <c r="I118" i="12" s="1"/>
  <c r="I119" i="12" s="1"/>
  <c r="I120" i="12" s="1"/>
  <c r="I121" i="12" s="1"/>
  <c r="I122" i="12" s="1"/>
  <c r="I123" i="12" s="1"/>
  <c r="I124" i="12" s="1"/>
  <c r="I125" i="12" s="1"/>
  <c r="I126" i="12" s="1"/>
  <c r="I127" i="12" s="1"/>
  <c r="I128" i="12" s="1"/>
  <c r="I129" i="12" s="1"/>
  <c r="I130" i="12" s="1"/>
  <c r="I131" i="12" s="1"/>
  <c r="I132" i="12" s="1"/>
  <c r="I133" i="12" s="1"/>
  <c r="I134" i="12" s="1"/>
  <c r="I135" i="12" s="1"/>
  <c r="I136" i="12" s="1"/>
  <c r="I137" i="12" s="1"/>
  <c r="I138" i="12" s="1"/>
  <c r="I139" i="12" s="1"/>
  <c r="I140" i="12" s="1"/>
  <c r="I141" i="12" s="1"/>
  <c r="I142" i="12" s="1"/>
  <c r="I143" i="12" s="1"/>
  <c r="I144" i="12" s="1"/>
  <c r="I145" i="12" s="1"/>
  <c r="I146" i="12" s="1"/>
  <c r="I147" i="12" l="1"/>
  <c r="I148" i="12" s="1"/>
  <c r="I15" i="13" s="1"/>
  <c r="I16" i="13" s="1"/>
  <c r="I17" i="13" s="1"/>
  <c r="I18" i="13" s="1"/>
  <c r="I19" i="13" s="1"/>
  <c r="I20" i="13" s="1"/>
  <c r="I21" i="13" s="1"/>
  <c r="I22" i="13" s="1"/>
  <c r="I23" i="13" s="1"/>
  <c r="I124" i="13"/>
  <c r="I125" i="13" s="1"/>
  <c r="I126" i="13" s="1"/>
  <c r="I127" i="13" s="1"/>
  <c r="I128" i="13" s="1"/>
  <c r="I129" i="13" s="1"/>
  <c r="I130" i="13" s="1"/>
  <c r="I131" i="13" s="1"/>
  <c r="I132" i="13" s="1"/>
  <c r="I133" i="13" s="1"/>
  <c r="I134" i="13" s="1"/>
  <c r="I135" i="13" s="1"/>
  <c r="I136" i="13" s="1"/>
  <c r="I137" i="13" s="1"/>
  <c r="I138" i="13" s="1"/>
  <c r="I139" i="13" s="1"/>
  <c r="I140" i="13" s="1"/>
  <c r="I141" i="13" s="1"/>
  <c r="I142" i="13" s="1"/>
  <c r="I143" i="13" s="1"/>
  <c r="I144" i="13" s="1"/>
  <c r="I145" i="13" s="1"/>
  <c r="I24" i="13" l="1"/>
  <c r="I25" i="13" s="1"/>
  <c r="I26" i="13" s="1"/>
  <c r="I27" i="13" s="1"/>
  <c r="I28" i="13" s="1"/>
  <c r="I29" i="13" s="1"/>
  <c r="I30" i="13" s="1"/>
  <c r="I31" i="13" s="1"/>
  <c r="I32" i="13" s="1"/>
  <c r="I33" i="13" s="1"/>
  <c r="I34" i="13" s="1"/>
  <c r="I35" i="13" s="1"/>
  <c r="I36" i="13" s="1"/>
  <c r="I37" i="13" s="1"/>
  <c r="I38" i="13" s="1"/>
  <c r="I39" i="13" s="1"/>
  <c r="I40" i="13" s="1"/>
  <c r="I41" i="13" s="1"/>
  <c r="I42" i="13" s="1"/>
  <c r="I43" i="13" s="1"/>
  <c r="I44" i="13" s="1"/>
  <c r="I45" i="13" s="1"/>
  <c r="I46" i="13" s="1"/>
  <c r="I47" i="13" s="1"/>
  <c r="I48" i="13" s="1"/>
  <c r="I49" i="13" s="1"/>
  <c r="I50" i="13" s="1"/>
  <c r="I51" i="13" s="1"/>
  <c r="I52" i="13" s="1"/>
  <c r="I53" i="13" s="1"/>
  <c r="I54" i="13" s="1"/>
  <c r="I55" i="13" s="1"/>
  <c r="I56" i="13" s="1"/>
  <c r="I57" i="13" s="1"/>
  <c r="I58" i="13" s="1"/>
  <c r="I59" i="13" s="1"/>
  <c r="I60" i="13" s="1"/>
  <c r="I61" i="13" s="1"/>
  <c r="I62" i="13" s="1"/>
  <c r="I63" i="13" s="1"/>
  <c r="I64" i="13" s="1"/>
  <c r="I65" i="13" s="1"/>
  <c r="I66" i="13" s="1"/>
  <c r="I67" i="13" s="1"/>
  <c r="I68" i="13" s="1"/>
  <c r="I156" i="12" l="1"/>
  <c r="I3" i="12" s="1"/>
  <c r="G234" i="12"/>
  <c r="G235" i="12" s="1"/>
  <c r="I69" i="13"/>
  <c r="I70" i="13" s="1"/>
  <c r="I71" i="13" s="1"/>
  <c r="I72" i="13" s="1"/>
  <c r="I73" i="13" s="1"/>
  <c r="I74" i="13" s="1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75" i="13" l="1"/>
  <c r="I76" i="13" s="1"/>
  <c r="I77" i="13" s="1"/>
  <c r="I78" i="13" s="1"/>
  <c r="I79" i="13" s="1"/>
  <c r="I80" i="13" s="1"/>
  <c r="I81" i="13" s="1"/>
  <c r="I82" i="13" s="1"/>
  <c r="I83" i="13" s="1"/>
  <c r="I84" i="13" s="1"/>
  <c r="I85" i="13" s="1"/>
  <c r="I86" i="13" s="1"/>
  <c r="I87" i="13" s="1"/>
  <c r="I88" i="13" s="1"/>
  <c r="I89" i="13" s="1"/>
  <c r="I90" i="13" s="1"/>
  <c r="I91" i="13" s="1"/>
  <c r="I92" i="13" s="1"/>
  <c r="I93" i="13" s="1"/>
  <c r="I94" i="13" s="1"/>
  <c r="I95" i="13" s="1"/>
  <c r="I96" i="13" s="1"/>
  <c r="I97" i="13" l="1"/>
  <c r="I98" i="13" l="1"/>
  <c r="I15" i="14" l="1"/>
  <c r="I16" i="14" s="1"/>
  <c r="I17" i="14" s="1"/>
  <c r="I18" i="14" s="1"/>
  <c r="I19" i="14" s="1"/>
  <c r="I20" i="14" s="1"/>
  <c r="I21" i="14" s="1"/>
  <c r="I22" i="14" s="1"/>
  <c r="I23" i="14" s="1"/>
  <c r="I24" i="14" s="1"/>
  <c r="I25" i="14" s="1"/>
  <c r="I26" i="14" s="1"/>
  <c r="I27" i="14" s="1"/>
  <c r="I28" i="14" s="1"/>
  <c r="I29" i="14" s="1"/>
  <c r="I30" i="14" s="1"/>
  <c r="I31" i="14" s="1"/>
  <c r="I32" i="14" s="1"/>
  <c r="I33" i="14" s="1"/>
  <c r="I34" i="14" s="1"/>
  <c r="I35" i="14" s="1"/>
  <c r="I36" i="14" s="1"/>
  <c r="I3" i="13"/>
  <c r="I37" i="14" l="1"/>
  <c r="I38" i="14" s="1"/>
  <c r="I39" i="14" s="1"/>
  <c r="I40" i="14" s="1"/>
  <c r="I41" i="14" s="1"/>
  <c r="I42" i="14" s="1"/>
  <c r="I43" i="14" s="1"/>
  <c r="I44" i="14" s="1"/>
  <c r="I45" i="14" s="1"/>
  <c r="I46" i="14" s="1"/>
  <c r="I47" i="14" s="1"/>
  <c r="I48" i="14" s="1"/>
  <c r="I49" i="14" s="1"/>
  <c r="I50" i="14" s="1"/>
  <c r="I51" i="14" s="1"/>
  <c r="I52" i="14" s="1"/>
  <c r="I53" i="14" s="1"/>
  <c r="I54" i="14" s="1"/>
  <c r="I55" i="14" s="1"/>
  <c r="I56" i="14" s="1"/>
  <c r="I57" i="14" s="1"/>
  <c r="I58" i="14" s="1"/>
  <c r="I59" i="14" s="1"/>
  <c r="I60" i="14" s="1"/>
  <c r="I61" i="14" s="1"/>
  <c r="I62" i="14" s="1"/>
  <c r="I63" i="14" s="1"/>
  <c r="I64" i="14" s="1"/>
  <c r="I65" i="14" s="1"/>
  <c r="I66" i="14" s="1"/>
  <c r="I67" i="14" s="1"/>
  <c r="I68" i="14" s="1"/>
  <c r="I69" i="14" s="1"/>
  <c r="I70" i="14" s="1"/>
  <c r="I71" i="14" s="1"/>
  <c r="I72" i="14" s="1"/>
  <c r="I73" i="14" s="1"/>
  <c r="I74" i="14" s="1"/>
  <c r="I75" i="14" s="1"/>
  <c r="I76" i="14" s="1"/>
  <c r="I77" i="14" s="1"/>
  <c r="I78" i="14" s="1"/>
  <c r="I79" i="14" s="1"/>
  <c r="I80" i="14" s="1"/>
  <c r="I81" i="14" s="1"/>
  <c r="I82" i="14" s="1"/>
  <c r="I83" i="14" s="1"/>
  <c r="I84" i="14" s="1"/>
  <c r="I85" i="14" s="1"/>
  <c r="I86" i="14" s="1"/>
  <c r="I87" i="14" s="1"/>
  <c r="I88" i="14" s="1"/>
  <c r="I89" i="14" s="1"/>
  <c r="I90" i="14" s="1"/>
  <c r="I91" i="14" s="1"/>
  <c r="I92" i="14" s="1"/>
  <c r="I93" i="14" s="1"/>
  <c r="I94" i="14" s="1"/>
  <c r="I95" i="14" s="1"/>
  <c r="I96" i="14" s="1"/>
  <c r="I97" i="14" s="1"/>
  <c r="I98" i="14" s="1"/>
  <c r="I99" i="14" s="1"/>
  <c r="I100" i="14" s="1"/>
  <c r="I101" i="14" s="1"/>
  <c r="I102" i="14" s="1"/>
  <c r="I103" i="14" s="1"/>
  <c r="I104" i="14" s="1"/>
  <c r="I105" i="14" s="1"/>
  <c r="I106" i="14" s="1"/>
  <c r="I107" i="14" s="1"/>
  <c r="I108" i="14" s="1"/>
  <c r="I109" i="14" s="1"/>
  <c r="I110" i="14" s="1"/>
  <c r="I111" i="14" s="1"/>
  <c r="I112" i="14" s="1"/>
  <c r="I113" i="14" s="1"/>
  <c r="I114" i="14" s="1"/>
  <c r="I115" i="14" s="1"/>
  <c r="I116" i="14" s="1"/>
  <c r="I117" i="14" s="1"/>
  <c r="I118" i="14" s="1"/>
  <c r="I119" i="14" s="1"/>
  <c r="I120" i="14" s="1"/>
  <c r="I121" i="14" s="1"/>
  <c r="I122" i="14" s="1"/>
  <c r="I123" i="14" s="1"/>
  <c r="I124" i="14" s="1"/>
  <c r="I125" i="14" s="1"/>
  <c r="I126" i="14" s="1"/>
  <c r="I127" i="14" s="1"/>
  <c r="I128" i="14" s="1"/>
  <c r="I129" i="14" s="1"/>
  <c r="I130" i="14" s="1"/>
  <c r="I131" i="14" s="1"/>
  <c r="I132" i="14" s="1"/>
  <c r="I133" i="14" s="1"/>
  <c r="I134" i="14" s="1"/>
  <c r="I135" i="14" s="1"/>
  <c r="I136" i="14" s="1"/>
  <c r="I137" i="14" s="1"/>
  <c r="I138" i="14" s="1"/>
  <c r="I139" i="14" l="1"/>
  <c r="I140" i="14" s="1"/>
  <c r="I3" i="14" l="1"/>
</calcChain>
</file>

<file path=xl/sharedStrings.xml><?xml version="1.0" encoding="utf-8"?>
<sst xmlns="http://schemas.openxmlformats.org/spreadsheetml/2006/main" count="3052" uniqueCount="1710">
  <si>
    <t>Penang Global Tourism Sdn Bhd</t>
  </si>
  <si>
    <t>Num</t>
  </si>
  <si>
    <t xml:space="preserve"> ← This list used for the Num column</t>
  </si>
  <si>
    <t xml:space="preserve">Bank Book </t>
  </si>
  <si>
    <t>Current Balance:</t>
  </si>
  <si>
    <t xml:space="preserve"> ← This is the next check number</t>
  </si>
  <si>
    <t>Cleared Balance:</t>
  </si>
  <si>
    <t xml:space="preserve"> ← Unhide header rows to see the whole list</t>
  </si>
  <si>
    <t>EFT</t>
  </si>
  <si>
    <t>DEP</t>
  </si>
  <si>
    <t>TXFR</t>
  </si>
  <si>
    <t>CARD</t>
  </si>
  <si>
    <t>FEE</t>
  </si>
  <si>
    <t>Warn when balance is below:</t>
  </si>
  <si>
    <t xml:space="preserve"> ← Add options if you want to customize the list</t>
  </si>
  <si>
    <t>Date</t>
  </si>
  <si>
    <t>Week</t>
  </si>
  <si>
    <t>Cheque /EFT Number</t>
  </si>
  <si>
    <t>Payee / Description</t>
  </si>
  <si>
    <t>Category</t>
  </si>
  <si>
    <t>R</t>
  </si>
  <si>
    <t>Withdrawal,
Payment (-)</t>
  </si>
  <si>
    <t>Deposit,
Credit (+)</t>
  </si>
  <si>
    <t>Balance</t>
  </si>
  <si>
    <t>Remarks</t>
  </si>
  <si>
    <t>PPB Group Berhad</t>
  </si>
  <si>
    <t>Legion Parking &amp; Tours (M) Sdn Bhd</t>
  </si>
  <si>
    <t>Ketua Pengarah Hasil Dalam Negeri</t>
  </si>
  <si>
    <t>OR</t>
  </si>
  <si>
    <t>Danny Tan Lee Keong</t>
  </si>
  <si>
    <t>Ooi Chok Yan</t>
  </si>
  <si>
    <t>Unpresented Cheque</t>
  </si>
  <si>
    <t>[ Balance As of 01/1/2017 ]</t>
  </si>
  <si>
    <t>687852</t>
  </si>
  <si>
    <t>PGTEFT1983</t>
  </si>
  <si>
    <t>PGTEFT1984</t>
  </si>
  <si>
    <t>PGTEFT1985</t>
  </si>
  <si>
    <t>PGTEFT1986</t>
  </si>
  <si>
    <t>PGTEFT1987</t>
  </si>
  <si>
    <t>Texline Lino Sdn Bhd</t>
  </si>
  <si>
    <t>IPK College - PCET</t>
  </si>
  <si>
    <t>SMI Holiday (M) Sdn Bhd</t>
  </si>
  <si>
    <t>Astro Radio Sdn Bhd</t>
  </si>
  <si>
    <t>Clarity Publishing Sdn Bhd</t>
  </si>
  <si>
    <t>Design Ark Sdn Bhd</t>
  </si>
  <si>
    <t>DSOP Office System &amp; Supplies Sdn Bhd</t>
  </si>
  <si>
    <t>Everest Promo Sdn Bhd</t>
  </si>
  <si>
    <t>FTZ Travel &amp; Tours Sdn Bhd</t>
  </si>
  <si>
    <t>Fuji Xerox Asia Pacific Pte Ltd</t>
  </si>
  <si>
    <t>Google Malaysia Sdn Bhd</t>
  </si>
  <si>
    <t>Kaki Creation</t>
  </si>
  <si>
    <t>Loh Yin Suet</t>
  </si>
  <si>
    <t>Liang Chow Ming</t>
  </si>
  <si>
    <t>Lim Hooi Leng</t>
  </si>
  <si>
    <t>Mary Ann Harris</t>
  </si>
  <si>
    <t>Ooi &amp; Associates Tax &amp; Service Sdn Bhd</t>
  </si>
  <si>
    <t>Pixel Agent Studio</t>
  </si>
  <si>
    <t>PDC Premier Holdings Sdn Bhd</t>
  </si>
  <si>
    <t>PG Holiao Marketing</t>
  </si>
  <si>
    <t>Redtone Telecommunications Sdn Bhd</t>
  </si>
  <si>
    <t>Rising One Media Sdn Bhd</t>
  </si>
  <si>
    <t>Roshvinder Singh A/L Harbinder Singh</t>
  </si>
  <si>
    <t>Sentral Education Sdn Bhd</t>
  </si>
  <si>
    <t>Time Tunnel Connections</t>
  </si>
  <si>
    <t>Toh Kim Hock</t>
  </si>
  <si>
    <t>Titan System Integration Sdn Bhd</t>
  </si>
  <si>
    <t>Top One Digital Shop</t>
  </si>
  <si>
    <t>Tenaga Nasional Berhad</t>
  </si>
  <si>
    <t>YTL Communications Sdn Bhd</t>
  </si>
  <si>
    <t>Yeap Peng Hoe</t>
  </si>
  <si>
    <t>Kua Janice Tze Phing</t>
  </si>
  <si>
    <t>PGTEFT2003</t>
  </si>
  <si>
    <t>PGTEFT2004</t>
  </si>
  <si>
    <t>PGTEFT2005</t>
  </si>
  <si>
    <t>PGTEFT2006</t>
  </si>
  <si>
    <t>PGTEFT2007</t>
  </si>
  <si>
    <t>PGTEFT2008</t>
  </si>
  <si>
    <t>PGTEFT2009</t>
  </si>
  <si>
    <t>PGTEFT2010</t>
  </si>
  <si>
    <t>PGTEFT2011</t>
  </si>
  <si>
    <t>PGTEFT2012</t>
  </si>
  <si>
    <t>PGTEFT2013</t>
  </si>
  <si>
    <t>PGTEFT2014</t>
  </si>
  <si>
    <t>PGTEFT2015</t>
  </si>
  <si>
    <t>PGTEFT2016</t>
  </si>
  <si>
    <t>PGTEFT2017</t>
  </si>
  <si>
    <t>PGTEFT2018</t>
  </si>
  <si>
    <t>PGTEFT2019</t>
  </si>
  <si>
    <t>PGTEFT2020</t>
  </si>
  <si>
    <t>PGTEFT2021</t>
  </si>
  <si>
    <t>PGTEFT2022</t>
  </si>
  <si>
    <t>PGTEFT2023</t>
  </si>
  <si>
    <t>PGTEFT2024</t>
  </si>
  <si>
    <t>PGTEFT2025</t>
  </si>
  <si>
    <t>PGTEFT2026</t>
  </si>
  <si>
    <t>PGTEFT2027</t>
  </si>
  <si>
    <t>PGTEFT2028</t>
  </si>
  <si>
    <t>PGTEFT2029</t>
  </si>
  <si>
    <t>PGTEFT2030</t>
  </si>
  <si>
    <t>PGTEFT2031</t>
  </si>
  <si>
    <t>PGTEFT2032</t>
  </si>
  <si>
    <t>PGTEFT2033</t>
  </si>
  <si>
    <t>PGTEFT2034</t>
  </si>
  <si>
    <t>PGTEFT2035</t>
  </si>
  <si>
    <t>Cheong Seng Chan Sdn Bhd</t>
  </si>
  <si>
    <t>Fukusu Design</t>
  </si>
  <si>
    <t>Gem's Restaurant (PG) Sdn Bhd</t>
  </si>
  <si>
    <t>Lembaga Penggalakan Pelancongan Malaysia</t>
  </si>
  <si>
    <t>ROD Creative Sdn Bhd</t>
  </si>
  <si>
    <t>Wonderfood Museum Sdn Bhd</t>
  </si>
  <si>
    <t>PGTEFT2036</t>
  </si>
  <si>
    <t>PGTEFT2037</t>
  </si>
  <si>
    <t>PGTEFT2038</t>
  </si>
  <si>
    <t>PGTEFT2039</t>
  </si>
  <si>
    <t>PGTEFT2040</t>
  </si>
  <si>
    <t>PGTEFT2041</t>
  </si>
  <si>
    <t>PGTEFT2042</t>
  </si>
  <si>
    <t>PGTEFT2043</t>
  </si>
  <si>
    <t>PGTEFT2044</t>
  </si>
  <si>
    <t>PGTEFT2045</t>
  </si>
  <si>
    <t>PGTEFT2046</t>
  </si>
  <si>
    <t>Pico International (M) Sdn Bhd</t>
  </si>
  <si>
    <t>Redberry Outdoors Sdn Bhd</t>
  </si>
  <si>
    <t>AKA Balloon Sdn Bhd</t>
  </si>
  <si>
    <t>687859</t>
  </si>
  <si>
    <t>687857</t>
  </si>
  <si>
    <t>687858</t>
  </si>
  <si>
    <t>Transferred rejected</t>
  </si>
  <si>
    <t>JV</t>
  </si>
  <si>
    <t>Firs Penguin - PCET</t>
  </si>
  <si>
    <t>Bagan Specialist - PMED</t>
  </si>
  <si>
    <t>CAC - PCET</t>
  </si>
  <si>
    <t>Island Hosp - PMED</t>
  </si>
  <si>
    <t>Mount Miriam - PMED</t>
  </si>
  <si>
    <t>TARC - PCET</t>
  </si>
  <si>
    <t>Loh Guan Lye - PMED</t>
  </si>
  <si>
    <t>IJM - HAB</t>
  </si>
  <si>
    <t>Grant from State Govt</t>
  </si>
  <si>
    <t>Cash Desposit</t>
  </si>
  <si>
    <t>Sentral - PCET</t>
  </si>
  <si>
    <t>Pg Medical College - PCET</t>
  </si>
  <si>
    <t>Inti College - PCET</t>
  </si>
  <si>
    <t xml:space="preserve">Salary </t>
  </si>
  <si>
    <t>Dr Adv</t>
  </si>
  <si>
    <t>TT</t>
  </si>
  <si>
    <t>Singapore Airlines Limited</t>
  </si>
  <si>
    <t>Payment cancelled</t>
  </si>
  <si>
    <t>Instant Exposition Services Sdn Bhd</t>
  </si>
  <si>
    <t>Didadee Sdn Bhd</t>
  </si>
  <si>
    <t>Sim Kok Jiun</t>
  </si>
  <si>
    <t>Vanda Dynamic Enterprise</t>
  </si>
  <si>
    <t>Chew Win Win</t>
  </si>
  <si>
    <t>Joanne Khoo Rou Yan</t>
  </si>
  <si>
    <t>Corporatenet Advisory Sdn Bhd</t>
  </si>
  <si>
    <t>Elang Wah Sdn Bhd</t>
  </si>
  <si>
    <t>Sharon Saw Shu Mei</t>
  </si>
  <si>
    <t>Studio Howard</t>
  </si>
  <si>
    <t>TNT Express Worldwide (M) Sdn Bhd</t>
  </si>
  <si>
    <t>Thoy Siew Ping</t>
  </si>
  <si>
    <t>Toong Li Stationery &amp; Supply</t>
  </si>
  <si>
    <t>Yeap Kam Moey</t>
  </si>
  <si>
    <t>Web Asp Sdn Bhd</t>
  </si>
  <si>
    <t>Travelscape, LLC</t>
  </si>
  <si>
    <t>AirAsia Berhad</t>
  </si>
  <si>
    <t>Rapid Bus Sdn Bhd</t>
  </si>
  <si>
    <t>Usains Holding Sdn Bhd</t>
  </si>
  <si>
    <t>Kumpulan Wang Simpanan Pekerja</t>
  </si>
  <si>
    <t>Pertubuhan Keselamatan Sosial</t>
  </si>
  <si>
    <t>687861</t>
  </si>
  <si>
    <t>687862</t>
  </si>
  <si>
    <t>PGTEFT2047</t>
  </si>
  <si>
    <t>PGTEFT2048</t>
  </si>
  <si>
    <t>PGTEFT2049</t>
  </si>
  <si>
    <t>PGTEFT2050</t>
  </si>
  <si>
    <t>PGTEFT2051</t>
  </si>
  <si>
    <t>PGTEFT2052</t>
  </si>
  <si>
    <t>PGTEFT2053</t>
  </si>
  <si>
    <t>PGTEFT2054</t>
  </si>
  <si>
    <t>PGTEFT2055</t>
  </si>
  <si>
    <t>PGTEFT2056</t>
  </si>
  <si>
    <t>PGTEFT2057</t>
  </si>
  <si>
    <t>PGTEFT2058</t>
  </si>
  <si>
    <t>PGTEFT2059</t>
  </si>
  <si>
    <t>PGTEFT2060</t>
  </si>
  <si>
    <t>PGTEFT2061</t>
  </si>
  <si>
    <t>PGTEFT2062</t>
  </si>
  <si>
    <t>PGTEFT2063</t>
  </si>
  <si>
    <t>PGTEFT2064</t>
  </si>
  <si>
    <t>PGTEFT2065</t>
  </si>
  <si>
    <t>687866</t>
  </si>
  <si>
    <t>687867</t>
  </si>
  <si>
    <t>687868</t>
  </si>
  <si>
    <t>687869</t>
  </si>
  <si>
    <t>687863</t>
  </si>
  <si>
    <t>687864</t>
  </si>
  <si>
    <t>687865</t>
  </si>
  <si>
    <t>Bank Charges</t>
  </si>
  <si>
    <t>GST</t>
  </si>
  <si>
    <t>Salary  Credit</t>
  </si>
  <si>
    <t>[ Balance As of 01/2/2017 ]</t>
  </si>
  <si>
    <t>687870</t>
  </si>
  <si>
    <t>PGTEFT2066</t>
  </si>
  <si>
    <t>PGTEFT2067</t>
  </si>
  <si>
    <t>PGTEFT2068</t>
  </si>
  <si>
    <t>PGTEFT2069</t>
  </si>
  <si>
    <t>Mirzal Marketing</t>
  </si>
  <si>
    <t>Nur Nasyha Izzaty Binti Azizan</t>
  </si>
  <si>
    <t>Chew Pei Ying</t>
  </si>
  <si>
    <t>Lam Wah Ee - PMED</t>
  </si>
  <si>
    <t>No Bank in Slip</t>
  </si>
  <si>
    <t>KPJ - PMED</t>
  </si>
  <si>
    <t>KDU - PCET</t>
  </si>
  <si>
    <t>Equator - PCET</t>
  </si>
  <si>
    <t>OR 00712</t>
  </si>
  <si>
    <t>OR 00713</t>
  </si>
  <si>
    <t>OR 00714</t>
  </si>
  <si>
    <t>OR 00715</t>
  </si>
  <si>
    <t>OR 00717</t>
  </si>
  <si>
    <t>OR 00718</t>
  </si>
  <si>
    <t>OR 00719</t>
  </si>
  <si>
    <t>OR 00720</t>
  </si>
  <si>
    <t>OR 00722</t>
  </si>
  <si>
    <t>OR 00723</t>
  </si>
  <si>
    <t>OR 00724</t>
  </si>
  <si>
    <t>OR 00725</t>
  </si>
  <si>
    <t>OR 00726</t>
  </si>
  <si>
    <t>OR 00727</t>
  </si>
  <si>
    <t>OR 00728</t>
  </si>
  <si>
    <t>OR 00729</t>
  </si>
  <si>
    <t>OR 00730</t>
  </si>
  <si>
    <t>OR 00732</t>
  </si>
  <si>
    <t>OR 00733</t>
  </si>
  <si>
    <t>OR 00731</t>
  </si>
  <si>
    <t>Refund from CELCOM</t>
  </si>
  <si>
    <t>Klinik Pergigian A Marina - PMED</t>
  </si>
  <si>
    <t>Chong Lee Choo</t>
  </si>
  <si>
    <t>Discovery Overland Holidays Sdn Bhd</t>
  </si>
  <si>
    <t>Editorial Associates</t>
  </si>
  <si>
    <t>Harpers Travel (M) Sdn Bhd</t>
  </si>
  <si>
    <t>Jaykodi Resources</t>
  </si>
  <si>
    <t>Oon Kok Eu</t>
  </si>
  <si>
    <t>Roshvinder Singh A/L Harbindar Singh</t>
  </si>
  <si>
    <t>Yee Zen Ming</t>
  </si>
  <si>
    <t>Rela Timur Laut Enterprise</t>
  </si>
  <si>
    <t>Radius Exhibits &amp; Interiors Sdn Bhd</t>
  </si>
  <si>
    <t>Sterling Insurance Brokers Sdn Bhd</t>
  </si>
  <si>
    <t>CEB USD Anz</t>
  </si>
  <si>
    <t>Thai International Travel Fair</t>
  </si>
  <si>
    <t>Malaysia Airlines Berhad</t>
  </si>
  <si>
    <t>PT Indonesia Airasia</t>
  </si>
  <si>
    <t>Gullivers Travel Associates (Hong Kong) Limited</t>
  </si>
  <si>
    <t>Eden Catering Sdn Bhd</t>
  </si>
  <si>
    <t>Laskar Sonas Productions</t>
  </si>
  <si>
    <t>N.C.C Management &amp; Development Co Ltd</t>
  </si>
  <si>
    <t>PGTEFT2070</t>
  </si>
  <si>
    <t>PGTEFT2071</t>
  </si>
  <si>
    <t>PGTEFT2072</t>
  </si>
  <si>
    <t>PGTEFT2073</t>
  </si>
  <si>
    <t>PGTEFT2074</t>
  </si>
  <si>
    <t>PGTEFT2075</t>
  </si>
  <si>
    <t>PGTEFT2076</t>
  </si>
  <si>
    <t>PGTEFT2077</t>
  </si>
  <si>
    <t>PGTEFT2078</t>
  </si>
  <si>
    <t>PGTEFT2079</t>
  </si>
  <si>
    <t>PGTEFT2080</t>
  </si>
  <si>
    <t>687871</t>
  </si>
  <si>
    <t>687872</t>
  </si>
  <si>
    <t>687876</t>
  </si>
  <si>
    <t>687874</t>
  </si>
  <si>
    <t>PGTEFT2081</t>
  </si>
  <si>
    <t>PGTEFT2082</t>
  </si>
  <si>
    <t>PGTEFT2083</t>
  </si>
  <si>
    <t>PGTEFT2085</t>
  </si>
  <si>
    <t>Withdrawal of STMMD</t>
  </si>
  <si>
    <t>Placement of STMMD</t>
  </si>
  <si>
    <t>687875</t>
  </si>
  <si>
    <t>Telekom Malaysia Berhad</t>
  </si>
  <si>
    <t>ET Hospitality Ventures Sdn Bhd</t>
  </si>
  <si>
    <t>Butterfly House (PG) Sdn Bhd</t>
  </si>
  <si>
    <t>Elizabeth Chong Yoke Lan</t>
  </si>
  <si>
    <t>Koay Sheng Tat</t>
  </si>
  <si>
    <t>Magnificent Empire Sdn Bhd</t>
  </si>
  <si>
    <t>MarketSource Sdn Bhd</t>
  </si>
  <si>
    <t>Optimal Media Sdn Bhd</t>
  </si>
  <si>
    <t>PGCC Sales &amp; Services Sdn Bhd</t>
  </si>
  <si>
    <t>Performance Plus Marketing</t>
  </si>
  <si>
    <t>Cheong Yang Guang</t>
  </si>
  <si>
    <t>Vcreate Sdn Bhd</t>
  </si>
  <si>
    <t>Yoon Pauline</t>
  </si>
  <si>
    <t>Sync Global Resources</t>
  </si>
  <si>
    <t>Carolyn Ooi Ai Choo</t>
  </si>
  <si>
    <t>Sunway Biz Hotel Sdn Bhd</t>
  </si>
  <si>
    <t>PGTEFT2086</t>
  </si>
  <si>
    <t>687878</t>
  </si>
  <si>
    <t>687879</t>
  </si>
  <si>
    <t>PGTEFT2089</t>
  </si>
  <si>
    <t>PGTEFT2090</t>
  </si>
  <si>
    <t>PGTEFT2091</t>
  </si>
  <si>
    <t>PGTEFT2092</t>
  </si>
  <si>
    <t>PGTEFT2093</t>
  </si>
  <si>
    <t>PGTEFT2094</t>
  </si>
  <si>
    <t>PGTEFT2095</t>
  </si>
  <si>
    <t>PGTEFT2096</t>
  </si>
  <si>
    <t>PGTEFT2097</t>
  </si>
  <si>
    <t>PGTEFT2098</t>
  </si>
  <si>
    <t>PGTEFT2099</t>
  </si>
  <si>
    <t>PGTEFT2100</t>
  </si>
  <si>
    <t>PGTEFT2101</t>
  </si>
  <si>
    <t>PGTEFT2102</t>
  </si>
  <si>
    <t>PGTEFT2103</t>
  </si>
  <si>
    <t>PGTEFT2104</t>
  </si>
  <si>
    <t>PGTEFT2105</t>
  </si>
  <si>
    <t>PGTEFT2106</t>
  </si>
  <si>
    <t>PGTEFT2107</t>
  </si>
  <si>
    <t>PGTEFT2108</t>
  </si>
  <si>
    <t>PGTEFT2109</t>
  </si>
  <si>
    <t>PGTEFT2110</t>
  </si>
  <si>
    <t>PGTEFT2111</t>
  </si>
  <si>
    <t>PGTEFT2112</t>
  </si>
  <si>
    <t>PGTEFT2113</t>
  </si>
  <si>
    <t>687880</t>
  </si>
  <si>
    <t>687881</t>
  </si>
  <si>
    <t>PGTEFT2114</t>
  </si>
  <si>
    <t>PGTEFT2115</t>
  </si>
  <si>
    <t>Being amendment for TT</t>
  </si>
  <si>
    <t>Salary</t>
  </si>
  <si>
    <t>PTPTN</t>
  </si>
  <si>
    <t xml:space="preserve">Sim Kok Jiun </t>
  </si>
  <si>
    <t>687882</t>
  </si>
  <si>
    <t>687883</t>
  </si>
  <si>
    <t>687884</t>
  </si>
  <si>
    <t>PGTEFT2116</t>
  </si>
  <si>
    <t>PGTEFT2117</t>
  </si>
  <si>
    <t>PGTEFT2118</t>
  </si>
  <si>
    <t>PGTEFT2119</t>
  </si>
  <si>
    <t>PGTEFT2120</t>
  </si>
  <si>
    <t>PGTEFT2121</t>
  </si>
  <si>
    <t>Toi Toi Services Sdn Bhd</t>
  </si>
  <si>
    <t>GST on Bank Charges</t>
  </si>
  <si>
    <t>PGTEFT2001</t>
  </si>
  <si>
    <t>Being adjustment for Overpaid to TNT</t>
  </si>
  <si>
    <t>Hong Guan Sports Gymnasium</t>
  </si>
  <si>
    <t>[ Balance As of 01/3/2017 ]</t>
  </si>
  <si>
    <t>687885</t>
  </si>
  <si>
    <t>687886</t>
  </si>
  <si>
    <t>PGTEFT2122</t>
  </si>
  <si>
    <t>AB Print Works</t>
  </si>
  <si>
    <t>MSIG Insurance (Malaysia) Bhd</t>
  </si>
  <si>
    <t>Ong Jin Teong</t>
  </si>
  <si>
    <t>Red Star Production</t>
  </si>
  <si>
    <t>Penang Skills Development Centre</t>
  </si>
  <si>
    <t>Se Vena Networks Sdn Bhd</t>
  </si>
  <si>
    <t>PGTEFT2123</t>
  </si>
  <si>
    <t>PGTEFT2124</t>
  </si>
  <si>
    <t>PGTEFT2125</t>
  </si>
  <si>
    <t>PGTEFT2126</t>
  </si>
  <si>
    <t>PGTEFT2127</t>
  </si>
  <si>
    <t>PGTEFT2128</t>
  </si>
  <si>
    <t>PGTEFT2129</t>
  </si>
  <si>
    <t>PGTEFT2130</t>
  </si>
  <si>
    <t>PGTEFT2131</t>
  </si>
  <si>
    <t>PGTEFT2132</t>
  </si>
  <si>
    <t>PGTEFT2133</t>
  </si>
  <si>
    <t>PGTEFT2134</t>
  </si>
  <si>
    <t>PGTEFT2135</t>
  </si>
  <si>
    <t>PGTEFT2136</t>
  </si>
  <si>
    <t>PGTEFT2137</t>
  </si>
  <si>
    <t>PGTEFT2138</t>
  </si>
  <si>
    <t>PGTEFT2139</t>
  </si>
  <si>
    <t>PGTEFT2140</t>
  </si>
  <si>
    <t>PGTEFT2141</t>
  </si>
  <si>
    <t>PGTEFT2142</t>
  </si>
  <si>
    <t>PGTEFT2143</t>
  </si>
  <si>
    <t>PGTEFT2144</t>
  </si>
  <si>
    <t xml:space="preserve">Jabatan Kewangan Negeri </t>
  </si>
  <si>
    <t>TLM Event Sdn Bhd</t>
  </si>
  <si>
    <t>BBWeb Solutions</t>
  </si>
  <si>
    <t>Two Pro Print Services</t>
  </si>
  <si>
    <t>687887</t>
  </si>
  <si>
    <t>687888</t>
  </si>
  <si>
    <t>687889</t>
  </si>
  <si>
    <t>687890</t>
  </si>
  <si>
    <t>687891</t>
  </si>
  <si>
    <t>687892</t>
  </si>
  <si>
    <t>687893</t>
  </si>
  <si>
    <t>687894</t>
  </si>
  <si>
    <t>10/3/2017</t>
  </si>
  <si>
    <t>687895</t>
  </si>
  <si>
    <t>687896</t>
  </si>
  <si>
    <t>YTL Info Screen Sdn Bhd</t>
  </si>
  <si>
    <t>RHB Asset Management Sdn Bhd</t>
  </si>
  <si>
    <t>PCET - Segi College</t>
  </si>
  <si>
    <t>Georget Town Heritage Hotels Sdn Bhd</t>
  </si>
  <si>
    <t>PCET - PenExpo</t>
  </si>
  <si>
    <t>PCET - Han Chiang</t>
  </si>
  <si>
    <t>PCET - GCCA</t>
  </si>
  <si>
    <t>No Slip</t>
  </si>
  <si>
    <t>OR 00739</t>
  </si>
  <si>
    <t>OR 00738</t>
  </si>
  <si>
    <t>OR 00737</t>
  </si>
  <si>
    <t>OR 00736</t>
  </si>
  <si>
    <t>OR 00735</t>
  </si>
  <si>
    <t>OR 00734</t>
  </si>
  <si>
    <t>OR 00740</t>
  </si>
  <si>
    <t>PMED - KPJ</t>
  </si>
  <si>
    <t>E&amp;O - ITB Asia</t>
  </si>
  <si>
    <t>OR 00742</t>
  </si>
  <si>
    <t>PCET - Disted</t>
  </si>
  <si>
    <t>PT Indonesia AirAsia</t>
  </si>
  <si>
    <t>KL Metro Land Development Sdn Bhd</t>
  </si>
  <si>
    <t>PGTEFT2145</t>
  </si>
  <si>
    <t>PGTEFT2146</t>
  </si>
  <si>
    <t>PGTEFT2147</t>
  </si>
  <si>
    <t>PMED - Optimax</t>
  </si>
  <si>
    <t>OR00743</t>
  </si>
  <si>
    <t>PMED - Gleneagles</t>
  </si>
  <si>
    <t>OR 00744</t>
  </si>
  <si>
    <t>PCET - Livingston</t>
  </si>
  <si>
    <t>OR 00745</t>
  </si>
  <si>
    <t>OR 00746</t>
  </si>
  <si>
    <t>ITB Asia - Holiday Tours</t>
  </si>
  <si>
    <t>Danny Tan Lee Keong - Refund</t>
  </si>
  <si>
    <t xml:space="preserve">PMED - Bagan Specialist Centre </t>
  </si>
  <si>
    <t>OR 00747</t>
  </si>
  <si>
    <t>OR 00748</t>
  </si>
  <si>
    <t>OR 00749</t>
  </si>
  <si>
    <t>PMED - Loh Guan Lye</t>
  </si>
  <si>
    <t>OR 00750</t>
  </si>
  <si>
    <t>OR 00752</t>
  </si>
  <si>
    <t>OR 00751</t>
  </si>
  <si>
    <t>PMED - Island Hospital</t>
  </si>
  <si>
    <t>DOH - ITE HCM</t>
  </si>
  <si>
    <t>DOH - ITE HK</t>
  </si>
  <si>
    <t>PMED - Pantai Hospital</t>
  </si>
  <si>
    <t>OR 00753</t>
  </si>
  <si>
    <t>OR 00754</t>
  </si>
  <si>
    <t>OR 00755</t>
  </si>
  <si>
    <t>OR 00756</t>
  </si>
  <si>
    <t>Verana Press Co. LTd</t>
  </si>
  <si>
    <t>Cheque Cancelled</t>
  </si>
  <si>
    <t>Elite Translation Asia (M) Sdn Bhd</t>
  </si>
  <si>
    <t>Lee Ter Yi</t>
  </si>
  <si>
    <t>Omega Sparkles Sdn Bhd</t>
  </si>
  <si>
    <t>Penelope Yuen Li Jynn</t>
  </si>
  <si>
    <t>Workstar Solutions</t>
  </si>
  <si>
    <t>687897</t>
  </si>
  <si>
    <t>687898</t>
  </si>
  <si>
    <t>687899</t>
  </si>
  <si>
    <t>687900</t>
  </si>
  <si>
    <t>PGTEFT2148</t>
  </si>
  <si>
    <t>PGTEFT2149</t>
  </si>
  <si>
    <t>PGTEFT2150</t>
  </si>
  <si>
    <t>PGTEFT2151</t>
  </si>
  <si>
    <t>PGTEFT2152</t>
  </si>
  <si>
    <t>PGTEFT2153</t>
  </si>
  <si>
    <t>687901</t>
  </si>
  <si>
    <t>PGTEFT2154</t>
  </si>
  <si>
    <t>PGTEFT2155</t>
  </si>
  <si>
    <t>PGTEFT2156</t>
  </si>
  <si>
    <t>PGTEFT2157</t>
  </si>
  <si>
    <t>PGTEFT2158</t>
  </si>
  <si>
    <t>PGTEFT2159</t>
  </si>
  <si>
    <t>PGTEFT2160</t>
  </si>
  <si>
    <t>PGTEFT2161</t>
  </si>
  <si>
    <t>PGTEFT2162</t>
  </si>
  <si>
    <t>PGTEFT2163</t>
  </si>
  <si>
    <t>PGTEFT2164</t>
  </si>
  <si>
    <t>PGTEFT2165</t>
  </si>
  <si>
    <t>PGTEFT2166</t>
  </si>
  <si>
    <t>PGTEFT2167</t>
  </si>
  <si>
    <t>PGTEFT2168</t>
  </si>
  <si>
    <t>PGTEFT2169</t>
  </si>
  <si>
    <t>PGTEFT2170</t>
  </si>
  <si>
    <t>PGTEFT2171</t>
  </si>
  <si>
    <t>PGTEFT2172</t>
  </si>
  <si>
    <t>PGTEFT2173</t>
  </si>
  <si>
    <t>PGTEFT2174</t>
  </si>
  <si>
    <t>PGTEFT2175</t>
  </si>
  <si>
    <t>PGTEFT2176</t>
  </si>
  <si>
    <t>PGTEFT2177</t>
  </si>
  <si>
    <t>PGTEFT2178</t>
  </si>
  <si>
    <t>PGTEFT2179</t>
  </si>
  <si>
    <t xml:space="preserve">PCET - Stradford </t>
  </si>
  <si>
    <t>OR 00741</t>
  </si>
  <si>
    <t>PMED - Adventist</t>
  </si>
  <si>
    <t>Ng See Lok</t>
  </si>
  <si>
    <t>Hop On Media Sdn Bhd</t>
  </si>
  <si>
    <t>Telekom Nasional Berhad</t>
  </si>
  <si>
    <t>Trustees of Leong San Tong Khoo Kongsi (Penang)Registered</t>
  </si>
  <si>
    <t>PGTEFT2180</t>
  </si>
  <si>
    <t>PGTEFT2181</t>
  </si>
  <si>
    <t>PGTEFT2182</t>
  </si>
  <si>
    <t>PGTEFT2183</t>
  </si>
  <si>
    <t>PGTEFT2184</t>
  </si>
  <si>
    <t>PGTEFT2185</t>
  </si>
  <si>
    <t>PGTEFT2186</t>
  </si>
  <si>
    <t>PGTEFT2187</t>
  </si>
  <si>
    <t>687902</t>
  </si>
  <si>
    <t>687903</t>
  </si>
  <si>
    <t>687904</t>
  </si>
  <si>
    <t>687905</t>
  </si>
  <si>
    <t>687906</t>
  </si>
  <si>
    <t>687907</t>
  </si>
  <si>
    <t>687908</t>
  </si>
  <si>
    <t>687909</t>
  </si>
  <si>
    <t>687910</t>
  </si>
  <si>
    <t>PGTEFT2188</t>
  </si>
  <si>
    <t>PGTEFT2189</t>
  </si>
  <si>
    <t>PGTEFT2190</t>
  </si>
  <si>
    <t>Tour &amp; Incentive - ITE HK</t>
  </si>
  <si>
    <t>Cash Deposit</t>
  </si>
  <si>
    <t>PCET - EDS</t>
  </si>
  <si>
    <t>Persatuan Chingay Pulau Pinang</t>
  </si>
  <si>
    <t>Tay Yi Lin</t>
  </si>
  <si>
    <t>Bold Inspiration Sdn Bhd</t>
  </si>
  <si>
    <t>PGTEFT2191</t>
  </si>
  <si>
    <t>PGTEFT2192</t>
  </si>
  <si>
    <t>PGTEFT2193</t>
  </si>
  <si>
    <t>PGTEFT2194</t>
  </si>
  <si>
    <t>PGTEFT2195</t>
  </si>
  <si>
    <t>PGTEFT2196</t>
  </si>
  <si>
    <t>PGTEFT2197</t>
  </si>
  <si>
    <t>PGTEFT2198</t>
  </si>
  <si>
    <t>PGTEFT2199</t>
  </si>
  <si>
    <t>PGTEFT2200</t>
  </si>
  <si>
    <t>PGTEFT2201</t>
  </si>
  <si>
    <t>PGTEFT2202</t>
  </si>
  <si>
    <t>PGTEFT2203</t>
  </si>
  <si>
    <t>PGTEFT2204</t>
  </si>
  <si>
    <t>[ Balance As of 01/4/2017 ]</t>
  </si>
  <si>
    <t>Capitol Prosper (Utilities) Sdn Bhd</t>
  </si>
  <si>
    <t>Majlis Kebudayaan Negeri Pulau Pinang</t>
  </si>
  <si>
    <t>687911</t>
  </si>
  <si>
    <t>687912</t>
  </si>
  <si>
    <t>PGTEFT2205</t>
  </si>
  <si>
    <t>PGTEFT2206</t>
  </si>
  <si>
    <t>687913</t>
  </si>
  <si>
    <t>687914</t>
  </si>
  <si>
    <t>687915</t>
  </si>
  <si>
    <t>687916</t>
  </si>
  <si>
    <t>687917</t>
  </si>
  <si>
    <t>687918</t>
  </si>
  <si>
    <t>PGTEFT2207</t>
  </si>
  <si>
    <t>687919</t>
  </si>
  <si>
    <t>Makamewah Sdn Bhd</t>
  </si>
  <si>
    <t>Payment Cancelled</t>
  </si>
  <si>
    <t>Being overpaid to PTPTN</t>
  </si>
  <si>
    <t>Unpersented Cheque</t>
  </si>
  <si>
    <t>Being audit confirmation</t>
  </si>
  <si>
    <t>REED Exhibitions Limited</t>
  </si>
  <si>
    <t>Consulate General of Malaysia-Tourism Section</t>
  </si>
  <si>
    <t>687923</t>
  </si>
  <si>
    <t>687922</t>
  </si>
  <si>
    <t>687924</t>
  </si>
  <si>
    <t>Cheque Stamp Duty</t>
  </si>
  <si>
    <t>Ink Publishing Pte Limited</t>
  </si>
  <si>
    <t>687925</t>
  </si>
  <si>
    <t>Azfalyza binti Abdu Aziz</t>
  </si>
  <si>
    <t>ADR &amp; JNA Venture</t>
  </si>
  <si>
    <t>Brand-new Bannershop Sdn Bhd</t>
  </si>
  <si>
    <t>Elite Translations Asia (M) Sdn Bhd</t>
  </si>
  <si>
    <t>Hooi Ceramics &amp; Gift Enterprise</t>
  </si>
  <si>
    <t>Penang Batik Factory Sdn Bhd</t>
  </si>
  <si>
    <t>Thum Chia Chieh</t>
  </si>
  <si>
    <t>Holiday Tours &amp; Travel Sdn Bhd</t>
  </si>
  <si>
    <t>Penang Institute</t>
  </si>
  <si>
    <t>PGTEFT2208</t>
  </si>
  <si>
    <t>PGTEFT2209</t>
  </si>
  <si>
    <t>PGTEFT2210</t>
  </si>
  <si>
    <t>PGTEFT2211</t>
  </si>
  <si>
    <t>PGTEFT2212</t>
  </si>
  <si>
    <t>PGTEFT2213</t>
  </si>
  <si>
    <t>PGTEFT2214</t>
  </si>
  <si>
    <t>PGTEFT2215</t>
  </si>
  <si>
    <t>PGTEFT2216</t>
  </si>
  <si>
    <t>PGTEFT2217</t>
  </si>
  <si>
    <t>PGTEFT2218</t>
  </si>
  <si>
    <t>PGTEFT2219</t>
  </si>
  <si>
    <t>PGTEFT2220</t>
  </si>
  <si>
    <t>PGTEFT2221</t>
  </si>
  <si>
    <t>PGTEFT2222</t>
  </si>
  <si>
    <t>PGTEFT2223</t>
  </si>
  <si>
    <t>PGTEFT2224</t>
  </si>
  <si>
    <t>PGTEFT2225</t>
  </si>
  <si>
    <t>PGTEFT2226</t>
  </si>
  <si>
    <t>PGTEFT2227</t>
  </si>
  <si>
    <t>PGTEFT2228</t>
  </si>
  <si>
    <t>PGTEFT2229</t>
  </si>
  <si>
    <t>PGTEFT2230</t>
  </si>
  <si>
    <t>PGTEFT2231</t>
  </si>
  <si>
    <t>PGTEFT2232</t>
  </si>
  <si>
    <t>PGTEFT2233</t>
  </si>
  <si>
    <t>PGTEFT2234</t>
  </si>
  <si>
    <t>687926</t>
  </si>
  <si>
    <t>687927</t>
  </si>
  <si>
    <t>687928</t>
  </si>
  <si>
    <t>687929</t>
  </si>
  <si>
    <t>687930</t>
  </si>
  <si>
    <t>Veqta Translations Pte Ltd</t>
  </si>
  <si>
    <t>Johdaya Karya Sdn Bhd</t>
  </si>
  <si>
    <t>The Shore Shopping Gallery Sdn Bhd</t>
  </si>
  <si>
    <t>PGTEFT2235</t>
  </si>
  <si>
    <t>PGTEFT2236</t>
  </si>
  <si>
    <t>687931</t>
  </si>
  <si>
    <t>687932</t>
  </si>
  <si>
    <t>PGTEFT2237</t>
  </si>
  <si>
    <t>Josh Lee Fragrances Sdn Bhd</t>
  </si>
  <si>
    <t>One Image Balloono Sdn Bhd</t>
  </si>
  <si>
    <t>HG Lim Electrical Engineering</t>
  </si>
  <si>
    <t>PGTEFT2239</t>
  </si>
  <si>
    <t>PGTEFT2240</t>
  </si>
  <si>
    <t>PGTEFT2241</t>
  </si>
  <si>
    <t>PGTEFT2242</t>
  </si>
  <si>
    <t>PGTEFT2243</t>
  </si>
  <si>
    <t>PGTEFT2244</t>
  </si>
  <si>
    <t>PGTEFT2245</t>
  </si>
  <si>
    <t>PGTEFT2246</t>
  </si>
  <si>
    <t>PGTEFT2247</t>
  </si>
  <si>
    <t>PGTEFT2248</t>
  </si>
  <si>
    <t>PGTEFT2249</t>
  </si>
  <si>
    <t>PGTEFT2250</t>
  </si>
  <si>
    <t>PGTEFT2251</t>
  </si>
  <si>
    <t>PGTEFT2252</t>
  </si>
  <si>
    <t>PGTEFT2253</t>
  </si>
  <si>
    <t>PGTEFT2254</t>
  </si>
  <si>
    <t>PGTEFT2255</t>
  </si>
  <si>
    <t>687936</t>
  </si>
  <si>
    <t>PGTEFT2256</t>
  </si>
  <si>
    <t>PGTEFT2257</t>
  </si>
  <si>
    <t>Bank charges</t>
  </si>
  <si>
    <t>687933</t>
  </si>
  <si>
    <t>687934</t>
  </si>
  <si>
    <t>687935</t>
  </si>
  <si>
    <t>PGTEFT2238</t>
  </si>
  <si>
    <t xml:space="preserve">Cash Deposit </t>
  </si>
  <si>
    <t>OR 00716</t>
  </si>
  <si>
    <t>OR 00758</t>
  </si>
  <si>
    <t>OR 00759</t>
  </si>
  <si>
    <t>OR 00760</t>
  </si>
  <si>
    <t>OR 00761</t>
  </si>
  <si>
    <t>Spinecare Chiropractic Sdn Bhd</t>
  </si>
  <si>
    <t>Hekty Publishing Sdn Bhd</t>
  </si>
  <si>
    <t>Loke Siew Fook</t>
  </si>
  <si>
    <t>PGTEFT2258</t>
  </si>
  <si>
    <t>PGTEFT2259</t>
  </si>
  <si>
    <t>PGTEFT2260</t>
  </si>
  <si>
    <t>PGTEFT2261</t>
  </si>
  <si>
    <t>PGTEFT2262</t>
  </si>
  <si>
    <t>PGTEFT2263</t>
  </si>
  <si>
    <t>PGTEFT2264</t>
  </si>
  <si>
    <t>PGTEFT2265</t>
  </si>
  <si>
    <t>PGTEFT2266</t>
  </si>
  <si>
    <t>PGTEFT2267</t>
  </si>
  <si>
    <t>687938</t>
  </si>
  <si>
    <t>[ Balance As of 01/5/2017 ]</t>
  </si>
  <si>
    <t>Sozo Pte Ltd</t>
  </si>
  <si>
    <t>687939</t>
  </si>
  <si>
    <t>687940</t>
  </si>
  <si>
    <t>PGTEFT2268</t>
  </si>
  <si>
    <t>687941</t>
  </si>
  <si>
    <t>PGTEFT2269</t>
  </si>
  <si>
    <t>687942</t>
  </si>
  <si>
    <t>687943</t>
  </si>
  <si>
    <t>Didadee</t>
  </si>
  <si>
    <t>Bendahari Negeri Pulau Pinang</t>
  </si>
  <si>
    <t>PCET - Olympia</t>
  </si>
  <si>
    <t>OR 00762</t>
  </si>
  <si>
    <t>OR 00763</t>
  </si>
  <si>
    <t>OR 00765</t>
  </si>
  <si>
    <t>OR 00766</t>
  </si>
  <si>
    <t>The Nomad Hotel Penang Sdn Bhd</t>
  </si>
  <si>
    <t>PGTEFT2270</t>
  </si>
  <si>
    <t>PGTEFT2271</t>
  </si>
  <si>
    <t>687944</t>
  </si>
  <si>
    <t>Bandar Utama City Sdn Bhd</t>
  </si>
  <si>
    <t>687945</t>
  </si>
  <si>
    <t>687946</t>
  </si>
  <si>
    <t>Shanghai Spring International Travel Service (Group) Co Ltd</t>
  </si>
  <si>
    <t>Holiday Tours</t>
  </si>
  <si>
    <t>PGTEFT2272</t>
  </si>
  <si>
    <t>PGTEFT2273</t>
  </si>
  <si>
    <t>PGTEFT2274</t>
  </si>
  <si>
    <t>PGTEFT2275</t>
  </si>
  <si>
    <t>PGTEFT2276</t>
  </si>
  <si>
    <t>PGTEFT2277</t>
  </si>
  <si>
    <t>PGTEFT2278</t>
  </si>
  <si>
    <t>PGTEFT2279</t>
  </si>
  <si>
    <t>PGTEFT2280</t>
  </si>
  <si>
    <t>PGTEFT2281</t>
  </si>
  <si>
    <t>PGTEFT2282</t>
  </si>
  <si>
    <t>PGTEFT2283</t>
  </si>
  <si>
    <t>PGTEFT2284</t>
  </si>
  <si>
    <t>PGTEFT2285</t>
  </si>
  <si>
    <t>PGTEFT2287</t>
  </si>
  <si>
    <t>PGTEFT2288</t>
  </si>
  <si>
    <t>PGTEFT2289</t>
  </si>
  <si>
    <t>PGTEFT2290</t>
  </si>
  <si>
    <t>PGTEFT2291</t>
  </si>
  <si>
    <t>PGTEFT2292</t>
  </si>
  <si>
    <t>PGTEFT2293</t>
  </si>
  <si>
    <t>PGTEFT2294</t>
  </si>
  <si>
    <t>PGTEFT2295</t>
  </si>
  <si>
    <t>PGTEFT2296</t>
  </si>
  <si>
    <t>PGTEFT2297</t>
  </si>
  <si>
    <t>PGTEFT2298</t>
  </si>
  <si>
    <t>PGTEFT2299</t>
  </si>
  <si>
    <t>PGTEFT2300</t>
  </si>
  <si>
    <t>PGTEFT2301</t>
  </si>
  <si>
    <t>PGTEFT2302</t>
  </si>
  <si>
    <t>PGTEFT2303</t>
  </si>
  <si>
    <t>PGTEFT2304</t>
  </si>
  <si>
    <t>PGTEFT2305</t>
  </si>
  <si>
    <t>PGTEFT2306</t>
  </si>
  <si>
    <t>PGTEFT2307</t>
  </si>
  <si>
    <t>PGTEFT2308</t>
  </si>
  <si>
    <t>PGTEFT2309</t>
  </si>
  <si>
    <t>PGTEFT2310</t>
  </si>
  <si>
    <t>PGTEFT2311</t>
  </si>
  <si>
    <t>PGTEFT2312</t>
  </si>
  <si>
    <t>PGTEFT2313</t>
  </si>
  <si>
    <t>PGTEFT2314</t>
  </si>
  <si>
    <t>DHL Express (Malaysia) Sdn Bhd</t>
  </si>
  <si>
    <t>Katak Creation</t>
  </si>
  <si>
    <t>Koleksi Wasayang</t>
  </si>
  <si>
    <t>Disted Pulau Pinang Sdn Bhd</t>
  </si>
  <si>
    <t>Lim Woi Hong</t>
  </si>
  <si>
    <t>Syarikat Libraco Agencies Sdn Bhd</t>
  </si>
  <si>
    <t>Tsuyoi Connectivity Sdn Bhd</t>
  </si>
  <si>
    <t>WT Lim Food Products Sdn Bhd</t>
  </si>
  <si>
    <t xml:space="preserve">Ng See Lok - Refund </t>
  </si>
  <si>
    <t>Maybank - PGT</t>
  </si>
  <si>
    <t>Creathink Solutions</t>
  </si>
  <si>
    <t>L&amp;O Standard Sdn Bhd</t>
  </si>
  <si>
    <t>PGTEFT2315</t>
  </si>
  <si>
    <t>Shenzhen Tencent Computre Systems Ltd</t>
  </si>
  <si>
    <t>PCET - IPK</t>
  </si>
  <si>
    <t>687947</t>
  </si>
  <si>
    <t>687948</t>
  </si>
  <si>
    <t>687949</t>
  </si>
  <si>
    <t>PGTEFT2316</t>
  </si>
  <si>
    <t>PGTEFT2317</t>
  </si>
  <si>
    <t>Lim Yee Harng</t>
  </si>
  <si>
    <t>CIMB Bank Bhd</t>
  </si>
  <si>
    <t>Astro Shaw Sdn Bhd</t>
  </si>
  <si>
    <t>Joanne Khoo Ruo Yan</t>
  </si>
  <si>
    <t>Omni Productions Sdn Bhd</t>
  </si>
  <si>
    <t>687950</t>
  </si>
  <si>
    <t>687951</t>
  </si>
  <si>
    <t>687952</t>
  </si>
  <si>
    <t>687953</t>
  </si>
  <si>
    <t>PGTEFT2318</t>
  </si>
  <si>
    <t>687954</t>
  </si>
  <si>
    <t>687955</t>
  </si>
  <si>
    <t>687956</t>
  </si>
  <si>
    <t>687957</t>
  </si>
  <si>
    <t>687958</t>
  </si>
  <si>
    <t>687959</t>
  </si>
  <si>
    <t>687962</t>
  </si>
  <si>
    <t>687960</t>
  </si>
  <si>
    <t>687961</t>
  </si>
  <si>
    <t>Reed Exhibitions Limited</t>
  </si>
  <si>
    <t>[ Balance As of 01/6/2017 ]</t>
  </si>
  <si>
    <t>687963</t>
  </si>
  <si>
    <t>687964</t>
  </si>
  <si>
    <t>PGTEFT2352</t>
  </si>
  <si>
    <t>PGTEFT2353</t>
  </si>
  <si>
    <t>PGTEFT2354</t>
  </si>
  <si>
    <t>Refund - Affa</t>
  </si>
  <si>
    <t>Refund - Yee Harng</t>
  </si>
  <si>
    <t>Asia Ontime (M) Sdn Bhd</t>
  </si>
  <si>
    <t>Abdul Shukor bin Aboo Bakar</t>
  </si>
  <si>
    <t>Aljeffri Dean</t>
  </si>
  <si>
    <t>Brand-New Bannershop Sdn Bhd</t>
  </si>
  <si>
    <t>Evercool Air-Conditioner &amp; Refrigerator Service</t>
  </si>
  <si>
    <t>Izzardzafli Bin Padzil</t>
  </si>
  <si>
    <t>Louise Goss-Custard</t>
  </si>
  <si>
    <t>Mohammad Ashraf Mohammad Tahir</t>
  </si>
  <si>
    <t>Neoh Suat Hoon</t>
  </si>
  <si>
    <t>Hwa Yik Tour &amp; Travel (PG) Sdn Bhd</t>
  </si>
  <si>
    <t>Star Media Group Berhad</t>
  </si>
  <si>
    <t>Tan Yit Ming</t>
  </si>
  <si>
    <t>K Two Trading</t>
  </si>
  <si>
    <t>Leong Wei Leng</t>
  </si>
  <si>
    <t>PGTEFT2319</t>
  </si>
  <si>
    <t>PGTEFT2320</t>
  </si>
  <si>
    <t>PGTEFT2321</t>
  </si>
  <si>
    <t>PGTEFT2322</t>
  </si>
  <si>
    <t>PGTEFT2323</t>
  </si>
  <si>
    <t>PGTEFT2324</t>
  </si>
  <si>
    <t>PGTEFT2325</t>
  </si>
  <si>
    <t>PGTEFT2326</t>
  </si>
  <si>
    <t>PGTEFT2327</t>
  </si>
  <si>
    <t>PGTEFT2329</t>
  </si>
  <si>
    <t>PGTEFT2330</t>
  </si>
  <si>
    <t>PGTEFT2331</t>
  </si>
  <si>
    <t>PGTEFT2332</t>
  </si>
  <si>
    <t>PGTEFT2333</t>
  </si>
  <si>
    <t>PGTEFT2334</t>
  </si>
  <si>
    <t>PGTEFT2335</t>
  </si>
  <si>
    <t>PGTEFT2336</t>
  </si>
  <si>
    <t>PGTEFT2337</t>
  </si>
  <si>
    <t>PGTEFT2338</t>
  </si>
  <si>
    <t>PGTEFT2339</t>
  </si>
  <si>
    <t>PGTEFT2340</t>
  </si>
  <si>
    <t>PGTEFT2341</t>
  </si>
  <si>
    <t>PGTEFT2342</t>
  </si>
  <si>
    <t>PGTEFT2343</t>
  </si>
  <si>
    <t>PGTEFT2344</t>
  </si>
  <si>
    <t>PGTEFT2345</t>
  </si>
  <si>
    <t>PGTEFT2346</t>
  </si>
  <si>
    <t>PGTEFT2347</t>
  </si>
  <si>
    <t>PGTEFT2348</t>
  </si>
  <si>
    <t>PGTEFT2349</t>
  </si>
  <si>
    <t>PGTEFT2350</t>
  </si>
  <si>
    <t>PGTEFT2351</t>
  </si>
  <si>
    <t xml:space="preserve">GST </t>
  </si>
  <si>
    <t>PCET &amp; PMED - Clinical Hypnotherapy Practitioners Malaysia</t>
  </si>
  <si>
    <t>CIMB Bank Bhd (Ctrip)</t>
  </si>
  <si>
    <t>A. Sani KW Sdn Bhd</t>
  </si>
  <si>
    <t>Perbadanan Bukit Bendera Pulau Pinang</t>
  </si>
  <si>
    <t>Shewynd Rylan Kessler</t>
  </si>
  <si>
    <t>PGTEFT2355</t>
  </si>
  <si>
    <t>687095</t>
  </si>
  <si>
    <t>687096</t>
  </si>
  <si>
    <t>687097</t>
  </si>
  <si>
    <t>687968</t>
  </si>
  <si>
    <t>687969</t>
  </si>
  <si>
    <t>PGTEFT2357</t>
  </si>
  <si>
    <t>PGTEFT2358</t>
  </si>
  <si>
    <t>PGTEFT2359</t>
  </si>
  <si>
    <t>PGTEFT2360</t>
  </si>
  <si>
    <t>PGTEFT2361</t>
  </si>
  <si>
    <t>PGTEFT2362</t>
  </si>
  <si>
    <t>PGTEFT2363</t>
  </si>
  <si>
    <t>PGTEFT2364</t>
  </si>
  <si>
    <t>PGTEFT2365</t>
  </si>
  <si>
    <t>PGTEFT2366</t>
  </si>
  <si>
    <t>PGTEFT2367</t>
  </si>
  <si>
    <t>PGTEFT2368</t>
  </si>
  <si>
    <t>PGTEFT2369</t>
  </si>
  <si>
    <t>PGTEFT2370</t>
  </si>
  <si>
    <t>PGTEFT2371</t>
  </si>
  <si>
    <t>PGTEFT2372</t>
  </si>
  <si>
    <t>PGTEFT2373</t>
  </si>
  <si>
    <t>PGTEFT2374</t>
  </si>
  <si>
    <t>PGTEFT2375</t>
  </si>
  <si>
    <t>TKS Exhibition Services Ltd</t>
  </si>
  <si>
    <t>Hana Tour Service Inc</t>
  </si>
  <si>
    <t>Air Media International (S) Pte Ltd</t>
  </si>
  <si>
    <t>Unity Media Pte Ltd</t>
  </si>
  <si>
    <t>Joanne Khoo - Refund</t>
  </si>
  <si>
    <t>PCET - Segi</t>
  </si>
  <si>
    <t>Kua Tze Phing - Refund</t>
  </si>
  <si>
    <t>Janice Kua Tze Phing</t>
  </si>
  <si>
    <t>CIMB Bank Bhd (Bank Guarantee)</t>
  </si>
  <si>
    <t>Stamp duty for CC letter</t>
  </si>
  <si>
    <t>Nilai Arif - HK Tram</t>
  </si>
  <si>
    <t>Bantuan Kewangan Khas</t>
  </si>
  <si>
    <t>St John Ambulans Malaysia Negeri Pulau Pinang</t>
  </si>
  <si>
    <t>PGTEFT2376</t>
  </si>
  <si>
    <t>PGTEFT2377</t>
  </si>
  <si>
    <t>PGTEFT2378</t>
  </si>
  <si>
    <t>Ameba Art</t>
  </si>
  <si>
    <t>Hana Tour Service (M) Sdn Bhd</t>
  </si>
  <si>
    <t>Tropical Spice Garden Sdn Bhd</t>
  </si>
  <si>
    <t>PGTEFT2380</t>
  </si>
  <si>
    <t>PGTEFT2381</t>
  </si>
  <si>
    <t>PGTEFT2382</t>
  </si>
  <si>
    <t>PGTEFT2383</t>
  </si>
  <si>
    <t>PGTEFT2384</t>
  </si>
  <si>
    <t>PGTEFT2385</t>
  </si>
  <si>
    <t>PGTEFT2386</t>
  </si>
  <si>
    <t>PGTEFT2387</t>
  </si>
  <si>
    <t>PGTEFT2388</t>
  </si>
  <si>
    <t>PGTEFT2389</t>
  </si>
  <si>
    <t>PGTEFT2390</t>
  </si>
  <si>
    <t>PGTEFT2391</t>
  </si>
  <si>
    <t>PGTEFT2392</t>
  </si>
  <si>
    <t>PGTEFT2393</t>
  </si>
  <si>
    <t>PGTEFT2394</t>
  </si>
  <si>
    <t>PGTEFT2395</t>
  </si>
  <si>
    <t>Cahaya Utara Sdn Bhd</t>
  </si>
  <si>
    <t>Ernst &amp; Young Tax Consultants Sdn Bhd</t>
  </si>
  <si>
    <t>Regent Media Sdn Bhd</t>
  </si>
  <si>
    <t>PGTEFT2396</t>
  </si>
  <si>
    <t>PGTEFT2397</t>
  </si>
  <si>
    <t>PGTEFT2398</t>
  </si>
  <si>
    <t>PGTEFT2399</t>
  </si>
  <si>
    <t>PGTEFT2400</t>
  </si>
  <si>
    <t>PGTEFT2401</t>
  </si>
  <si>
    <t>PGTEFT2402</t>
  </si>
  <si>
    <t>PGTEFT2403</t>
  </si>
  <si>
    <t>PGTEFT2404</t>
  </si>
  <si>
    <t>PGTEFT2405</t>
  </si>
  <si>
    <t>PGTEFT2406</t>
  </si>
  <si>
    <t>PGTEFT2407</t>
  </si>
  <si>
    <t>PGTEFT2408</t>
  </si>
  <si>
    <t>PGTEFT2409</t>
  </si>
  <si>
    <t>PGTEFT2410</t>
  </si>
  <si>
    <t>687973</t>
  </si>
  <si>
    <t>687974</t>
  </si>
  <si>
    <t>687975</t>
  </si>
  <si>
    <t>687976</t>
  </si>
  <si>
    <t>687977</t>
  </si>
  <si>
    <t>687970</t>
  </si>
  <si>
    <t>687971</t>
  </si>
  <si>
    <t>687972</t>
  </si>
  <si>
    <t>PGTEFT2379</t>
  </si>
  <si>
    <t xml:space="preserve">PCET - PIEF </t>
  </si>
  <si>
    <t>[ Balance As of 01/7/2017 ]</t>
  </si>
  <si>
    <t>687978</t>
  </si>
  <si>
    <t>687979</t>
  </si>
  <si>
    <t>PGTEFT2411</t>
  </si>
  <si>
    <t>PGTEFT2412</t>
  </si>
  <si>
    <t>PGTEFT2413</t>
  </si>
  <si>
    <t>Refund of deposit</t>
  </si>
  <si>
    <t>Levy - HK Tram</t>
  </si>
  <si>
    <t>Levy - ITB Asia</t>
  </si>
  <si>
    <t>Levy - China Tactical campaign</t>
  </si>
  <si>
    <t>OR 00774</t>
  </si>
  <si>
    <t>OR 00775</t>
  </si>
  <si>
    <t>OR 00776</t>
  </si>
  <si>
    <t>OR 00777</t>
  </si>
  <si>
    <t>PCET - Sentral</t>
  </si>
  <si>
    <t>OR 00778</t>
  </si>
  <si>
    <t>OR 00779</t>
  </si>
  <si>
    <t>OR 00780</t>
  </si>
  <si>
    <t>OR 00781</t>
  </si>
  <si>
    <t>PCET - KDU</t>
  </si>
  <si>
    <t>OR 00782</t>
  </si>
  <si>
    <t>OR 00783</t>
  </si>
  <si>
    <t>OR 00784 &amp; 785</t>
  </si>
  <si>
    <t>Adeline Chua Shu Ting</t>
  </si>
  <si>
    <t>Ezone Computer Centre</t>
  </si>
  <si>
    <t>Seaw Hean Teik</t>
  </si>
  <si>
    <t>Shin Yaera</t>
  </si>
  <si>
    <t>Rexpocentral Sdn Bhd</t>
  </si>
  <si>
    <t>Telekom Malaysia Bhd</t>
  </si>
  <si>
    <t>PGTEFT2414</t>
  </si>
  <si>
    <t>PGTEFT2415</t>
  </si>
  <si>
    <t>PGTEFT2416</t>
  </si>
  <si>
    <t>PGTEFT2417</t>
  </si>
  <si>
    <t>PGTEFT2418</t>
  </si>
  <si>
    <t>PGTEFT2419</t>
  </si>
  <si>
    <t>PGTEFT2420</t>
  </si>
  <si>
    <t>PGTEFT2421</t>
  </si>
  <si>
    <t>PGTEFT2422</t>
  </si>
  <si>
    <t>PGTEFT2423</t>
  </si>
  <si>
    <t>PGTEFT2424</t>
  </si>
  <si>
    <t>PGTEFT2425</t>
  </si>
  <si>
    <t>PGTEFT2426</t>
  </si>
  <si>
    <t>PGTEFT2427</t>
  </si>
  <si>
    <t>PGTEFT2428</t>
  </si>
  <si>
    <t>PGTEFT2429</t>
  </si>
  <si>
    <t>PGTEFT2430</t>
  </si>
  <si>
    <t>PGTEFT2431</t>
  </si>
  <si>
    <t>PGTEFT2432</t>
  </si>
  <si>
    <t>PGTEFT2433</t>
  </si>
  <si>
    <t>PGTEFT2434</t>
  </si>
  <si>
    <t>PGTEFT2435</t>
  </si>
  <si>
    <t>PGTEFT2436</t>
  </si>
  <si>
    <t>PGTEFT2437</t>
  </si>
  <si>
    <t>PGTEFT2438</t>
  </si>
  <si>
    <t>PGTEFT2439</t>
  </si>
  <si>
    <t>PGTEFT2440</t>
  </si>
  <si>
    <t>PGTEFT2441</t>
  </si>
  <si>
    <t>PGTEFT2442</t>
  </si>
  <si>
    <t>PGTEFT2443</t>
  </si>
  <si>
    <t>PGTEFT2444</t>
  </si>
  <si>
    <t>PGTEFT2445</t>
  </si>
  <si>
    <t>687980</t>
  </si>
  <si>
    <t>687981</t>
  </si>
  <si>
    <t>687982</t>
  </si>
  <si>
    <t>687983</t>
  </si>
  <si>
    <t>687984</t>
  </si>
  <si>
    <t>687985</t>
  </si>
  <si>
    <t>PGTEFT2446</t>
  </si>
  <si>
    <t>687986</t>
  </si>
  <si>
    <t>687987</t>
  </si>
  <si>
    <t>My Passion Travel Sdn Bhd</t>
  </si>
  <si>
    <t>Ink Publishing Pte Ltd</t>
  </si>
  <si>
    <t>Cash deposit</t>
  </si>
  <si>
    <t>Cheque Returned - Redberry</t>
  </si>
  <si>
    <t>687989</t>
  </si>
  <si>
    <t>PGTEFT2447</t>
  </si>
  <si>
    <t>PGTEFT2448</t>
  </si>
  <si>
    <t>PGTEFT2449</t>
  </si>
  <si>
    <t>PGTEFT2450</t>
  </si>
  <si>
    <t>PGTEFT2451</t>
  </si>
  <si>
    <t>PGTEFT2452</t>
  </si>
  <si>
    <t>PGTEFT2453</t>
  </si>
  <si>
    <t>PGTEFT2454</t>
  </si>
  <si>
    <t>PGTEFT2455</t>
  </si>
  <si>
    <t>PGTEFT2456</t>
  </si>
  <si>
    <t>PGTEFT2457</t>
  </si>
  <si>
    <t>PGTEFT2458</t>
  </si>
  <si>
    <t>PGTEFT2459</t>
  </si>
  <si>
    <t>PGTEFT2460</t>
  </si>
  <si>
    <t>PGTEFT2461</t>
  </si>
  <si>
    <t>PGTEFT2462</t>
  </si>
  <si>
    <t>PGTEFT2463</t>
  </si>
  <si>
    <t>PGTEFT2464</t>
  </si>
  <si>
    <t>PGTEFT2465</t>
  </si>
  <si>
    <t>Azfalyza Binti Abdul Aziz</t>
  </si>
  <si>
    <t>Golden Sands Beach Resort Sdn Bhd</t>
  </si>
  <si>
    <t>Joy Chan Advertising Sdn Bhd</t>
  </si>
  <si>
    <t>Marziah Binti Mohamed Mukhtar</t>
  </si>
  <si>
    <t>PGTEFT2466</t>
  </si>
  <si>
    <t>PCET - PMC</t>
  </si>
  <si>
    <t>687990</t>
  </si>
  <si>
    <t>687991</t>
  </si>
  <si>
    <t>JWL Resources Asia Sdn Bhd</t>
  </si>
  <si>
    <t>687992</t>
  </si>
  <si>
    <t>Trinity Diligent Sdn Bhd</t>
  </si>
  <si>
    <t>687993</t>
  </si>
  <si>
    <t>687994</t>
  </si>
  <si>
    <t>Perbadanan Bekalan Air Pulau Pinang</t>
  </si>
  <si>
    <t>OR 00786</t>
  </si>
  <si>
    <t>Flagstaff Holdings Sdn Bhd</t>
  </si>
  <si>
    <t>OR 00764</t>
  </si>
  <si>
    <t>OR 00767</t>
  </si>
  <si>
    <t>OR 00768</t>
  </si>
  <si>
    <t>OR 00769</t>
  </si>
  <si>
    <t>OR 00770</t>
  </si>
  <si>
    <t>OR 00771</t>
  </si>
  <si>
    <t>OR 00772</t>
  </si>
  <si>
    <t>PDC - Grant from State Govt</t>
  </si>
  <si>
    <t>OR 00773</t>
  </si>
  <si>
    <t>Informa Exhibitions Pte Ltd</t>
  </si>
  <si>
    <t>Singapore Airlines LTd</t>
  </si>
  <si>
    <t>PGTEFT2467</t>
  </si>
  <si>
    <t>PGTEFT2468</t>
  </si>
  <si>
    <t>PGTEFT2469</t>
  </si>
  <si>
    <t>PGTEFT2470</t>
  </si>
  <si>
    <t>PGTEFT2471</t>
  </si>
  <si>
    <t>PGTEFT2472</t>
  </si>
  <si>
    <t>PGTEFT2473</t>
  </si>
  <si>
    <t>PGTEFT2474</t>
  </si>
  <si>
    <t>PGTEFT2475</t>
  </si>
  <si>
    <t>PGTEFT2476</t>
  </si>
  <si>
    <t>PGTEFT2477</t>
  </si>
  <si>
    <t>PGTEFT2478</t>
  </si>
  <si>
    <t>PGTEFT2479</t>
  </si>
  <si>
    <t>PGTEFT2480</t>
  </si>
  <si>
    <t>PGTEFT2481</t>
  </si>
  <si>
    <t>PGTEFT2482</t>
  </si>
  <si>
    <t>PGTEFT2483</t>
  </si>
  <si>
    <t>687995</t>
  </si>
  <si>
    <t>687997</t>
  </si>
  <si>
    <t>687998</t>
  </si>
  <si>
    <t>De Meridian Florist &amp; Gift Gallery</t>
  </si>
  <si>
    <t>Leader Asia-Pacific Sdn Bhd</t>
  </si>
  <si>
    <t>The Spring Management Services Sdn Bhd</t>
  </si>
  <si>
    <t>688000</t>
  </si>
  <si>
    <t>688001</t>
  </si>
  <si>
    <t>688002</t>
  </si>
  <si>
    <t>31/7/2017</t>
  </si>
  <si>
    <t>Media Corp</t>
  </si>
  <si>
    <t>Rainbow Paradise</t>
  </si>
  <si>
    <t>PCET - Deisgn Village</t>
  </si>
  <si>
    <t>Nur Ain Suraya Binti Ibrahim</t>
  </si>
  <si>
    <t>PGTEFT2484</t>
  </si>
  <si>
    <t>[ Balance As of 01/8/2017 ]</t>
  </si>
  <si>
    <t>688003</t>
  </si>
  <si>
    <t>688004</t>
  </si>
  <si>
    <t>PGTEFT2486</t>
  </si>
  <si>
    <t>PGTEFT2487</t>
  </si>
  <si>
    <t>PGTEFT2488</t>
  </si>
  <si>
    <t>Bee Hee Lai</t>
  </si>
  <si>
    <t>Kolej Universiti Tunku Abdul Rahman</t>
  </si>
  <si>
    <t>Radius Exhibition &amp; Interiors Sdn Bhd</t>
  </si>
  <si>
    <t>Daehong Communications Inc</t>
  </si>
  <si>
    <t>PGTEFT2491</t>
  </si>
  <si>
    <t>PGTEFT2492</t>
  </si>
  <si>
    <t>PGTEFT2493</t>
  </si>
  <si>
    <t>PGTEFT2494</t>
  </si>
  <si>
    <t>PGTEFT2495</t>
  </si>
  <si>
    <t>PGTEFT2496</t>
  </si>
  <si>
    <t>688005</t>
  </si>
  <si>
    <t>688006</t>
  </si>
  <si>
    <t>Refund of bank guarantee</t>
  </si>
  <si>
    <t>Danny - Refund of ITE HK Adv</t>
  </si>
  <si>
    <t>Tour &amp; Incentive</t>
  </si>
  <si>
    <t>Unrepresented payment</t>
  </si>
  <si>
    <t>PDC - Grant from State Gov</t>
  </si>
  <si>
    <t>OR 00721</t>
  </si>
  <si>
    <t>PCET - GMC</t>
  </si>
  <si>
    <t>688010</t>
  </si>
  <si>
    <t>Emanon Sdn Bhd</t>
  </si>
  <si>
    <t>MSIG Insurance (Malaysia) Sdn Bhd</t>
  </si>
  <si>
    <t>MarketSouce Sdn Bhd</t>
  </si>
  <si>
    <t>Red Star Prodcution</t>
  </si>
  <si>
    <t>YTL Comminications Sdn Bhd</t>
  </si>
  <si>
    <t>PGTEFT2497</t>
  </si>
  <si>
    <t>PGTEFT2498</t>
  </si>
  <si>
    <t>PGTEFT2499</t>
  </si>
  <si>
    <t>PGTEFT2500</t>
  </si>
  <si>
    <t>PGTEFT2501</t>
  </si>
  <si>
    <t>PGTEFT2502</t>
  </si>
  <si>
    <t>PGTEFT2503</t>
  </si>
  <si>
    <t>PGTEFT2504</t>
  </si>
  <si>
    <t>PGTEFT2505</t>
  </si>
  <si>
    <t>PGTEFT2506</t>
  </si>
  <si>
    <t>PGTEFT2507</t>
  </si>
  <si>
    <t>PGTEFT2508</t>
  </si>
  <si>
    <t>PGTEFT2509</t>
  </si>
  <si>
    <t>PGTEFT2510</t>
  </si>
  <si>
    <t>PGTEFT2511</t>
  </si>
  <si>
    <t>PGTEFT2512</t>
  </si>
  <si>
    <t>PGTEFT2513</t>
  </si>
  <si>
    <t>PGTEFT2514</t>
  </si>
  <si>
    <t>PGTEFT2515</t>
  </si>
  <si>
    <t>PGTEFT2516</t>
  </si>
  <si>
    <t>PGTEFT2517</t>
  </si>
  <si>
    <t>PGTEFT2518</t>
  </si>
  <si>
    <t>PGTEFT2519</t>
  </si>
  <si>
    <t>PGTEFT2520</t>
  </si>
  <si>
    <t>PGTEFT2521</t>
  </si>
  <si>
    <t>PGTEFT2522</t>
  </si>
  <si>
    <t>PGTEFT2523</t>
  </si>
  <si>
    <t>PGTEFT2524</t>
  </si>
  <si>
    <t>PGTEFT2525</t>
  </si>
  <si>
    <t>PGTEFT2526</t>
  </si>
  <si>
    <t>Refund - Lim Yee Harng</t>
  </si>
  <si>
    <t>PGTEFT2527</t>
  </si>
  <si>
    <t>Refund - Bandar Utama</t>
  </si>
  <si>
    <t>Levy - Despicable Me3</t>
  </si>
  <si>
    <t>Malaysia Institute of Accountants</t>
  </si>
  <si>
    <t>Ng Chun How</t>
  </si>
  <si>
    <t>680012</t>
  </si>
  <si>
    <t>680013</t>
  </si>
  <si>
    <t>PGTEFT2528</t>
  </si>
  <si>
    <t>PGTEFT2529</t>
  </si>
  <si>
    <t>Archy Publishing</t>
  </si>
  <si>
    <t>PGTEFT2530</t>
  </si>
  <si>
    <t>PGTEFT2531</t>
  </si>
  <si>
    <t>PGTEFT2532</t>
  </si>
  <si>
    <t>PGTEFT2533</t>
  </si>
  <si>
    <t>PGTEFT2534</t>
  </si>
  <si>
    <t>President Hotel Sdn Bhd</t>
  </si>
  <si>
    <t>PGTEFT2535</t>
  </si>
  <si>
    <t>PGTEFT2536</t>
  </si>
  <si>
    <t>PGTEFT2537</t>
  </si>
  <si>
    <t>Sherwynnd Rylan Kessler</t>
  </si>
  <si>
    <t>PGTEFT2538</t>
  </si>
  <si>
    <t>PGTEFT2539</t>
  </si>
  <si>
    <t>PGTEFT2540</t>
  </si>
  <si>
    <t>PGTEFT2541</t>
  </si>
  <si>
    <t>Lim Guan Eng</t>
  </si>
  <si>
    <t>688018</t>
  </si>
  <si>
    <t>Law Heng Kiang</t>
  </si>
  <si>
    <t>Abdul Malik bin Abdu Kassim</t>
  </si>
  <si>
    <t>Mustafa Kamal Bin Mohd Yusoff</t>
  </si>
  <si>
    <t>Danny Goon Siew Cheang</t>
  </si>
  <si>
    <t>Tan Sam Soon</t>
  </si>
  <si>
    <t>Dato' Seri R. Arunasalam s/o Ramasamy</t>
  </si>
  <si>
    <t>Kenneth Tan Teong Keen</t>
  </si>
  <si>
    <t>Khoo Boo Lim</t>
  </si>
  <si>
    <t>PGTEFT2543</t>
  </si>
  <si>
    <t>PGTEFT2544</t>
  </si>
  <si>
    <t>PGTEFT2545</t>
  </si>
  <si>
    <t>PGTEFT2546</t>
  </si>
  <si>
    <t>PGTEFT2547</t>
  </si>
  <si>
    <t>PGTEFT2548</t>
  </si>
  <si>
    <t>PGTEFT2549</t>
  </si>
  <si>
    <t>PGTEFT2550</t>
  </si>
  <si>
    <t>PGTEFT2551</t>
  </si>
  <si>
    <t>PGTEFT2552</t>
  </si>
  <si>
    <t>Corporatenet Sdn Bhd</t>
  </si>
  <si>
    <t>IPK College</t>
  </si>
  <si>
    <t>Trailfinders</t>
  </si>
  <si>
    <t>PGTEFT2553</t>
  </si>
  <si>
    <t>PGTEFT2554</t>
  </si>
  <si>
    <t>PGTEFT2555</t>
  </si>
  <si>
    <t>PGTEFT2556</t>
  </si>
  <si>
    <t>PGTEFT2557</t>
  </si>
  <si>
    <t>PGTEFT2558</t>
  </si>
  <si>
    <t>PGTEFT2559</t>
  </si>
  <si>
    <t>PGTEFT2560</t>
  </si>
  <si>
    <t>688020</t>
  </si>
  <si>
    <t>688021</t>
  </si>
  <si>
    <t>688022</t>
  </si>
  <si>
    <t>688015</t>
  </si>
  <si>
    <t>688016</t>
  </si>
  <si>
    <t>688017</t>
  </si>
  <si>
    <t>PGTEFT2542</t>
  </si>
  <si>
    <t>688027</t>
  </si>
  <si>
    <t>688024</t>
  </si>
  <si>
    <t>688023</t>
  </si>
  <si>
    <t>688025</t>
  </si>
  <si>
    <t>PGTEFT2561</t>
  </si>
  <si>
    <t>PGTEFT2562</t>
  </si>
  <si>
    <t>PGTEFT2563</t>
  </si>
  <si>
    <t>PGTEFT2564</t>
  </si>
  <si>
    <t>PGTEFT2565</t>
  </si>
  <si>
    <t>PGTEFT2566</t>
  </si>
  <si>
    <t>PGTEFT2567</t>
  </si>
  <si>
    <t>PGTEFT2568</t>
  </si>
  <si>
    <t>PGTEFT2569</t>
  </si>
  <si>
    <t>PGTEFT2570</t>
  </si>
  <si>
    <t>PGTEFT2571</t>
  </si>
  <si>
    <t>PGTEFT2572</t>
  </si>
  <si>
    <t>PGTEFT2573</t>
  </si>
  <si>
    <t>PGTEFT2574</t>
  </si>
  <si>
    <t>PGTEFT2575</t>
  </si>
  <si>
    <t>PGTEFT2576</t>
  </si>
  <si>
    <t>PGTEFT2577</t>
  </si>
  <si>
    <t>PGTEFT2578</t>
  </si>
  <si>
    <t>PGTEFT2579</t>
  </si>
  <si>
    <t>PGTEFT2580</t>
  </si>
  <si>
    <t>PGTEFT2581</t>
  </si>
  <si>
    <t>Long Fong Music Sound &amp; Light</t>
  </si>
  <si>
    <t>Teddyville Museum Sdn Bhd</t>
  </si>
  <si>
    <t>[ Balance As of 01/9/2017 ]</t>
  </si>
  <si>
    <t>688028</t>
  </si>
  <si>
    <t>688029</t>
  </si>
  <si>
    <t>PGTEFT2582</t>
  </si>
  <si>
    <t>OR 00788</t>
  </si>
  <si>
    <t>OR 00789</t>
  </si>
  <si>
    <t>OR 00790</t>
  </si>
  <si>
    <t>OR 00791</t>
  </si>
  <si>
    <t>OR 00792</t>
  </si>
  <si>
    <t>JV17/07/04</t>
  </si>
  <si>
    <t>JV17/07/03</t>
  </si>
  <si>
    <t>JV17/07/12</t>
  </si>
  <si>
    <t>OR 00793</t>
  </si>
  <si>
    <t>JV17/07/11</t>
  </si>
  <si>
    <t>OR 00794</t>
  </si>
  <si>
    <t>OR 00795</t>
  </si>
  <si>
    <t>OR  00796</t>
  </si>
  <si>
    <t>OR 00797</t>
  </si>
  <si>
    <t>JV17/07/05</t>
  </si>
  <si>
    <t>JV17/07/07</t>
  </si>
  <si>
    <t>OR 00798</t>
  </si>
  <si>
    <t>JV17/07/06</t>
  </si>
  <si>
    <t>OR 00807</t>
  </si>
  <si>
    <t>OR 00799</t>
  </si>
  <si>
    <t>OR 00800</t>
  </si>
  <si>
    <t>OR 00801</t>
  </si>
  <si>
    <t>OR 00802</t>
  </si>
  <si>
    <t>OR 00803</t>
  </si>
  <si>
    <t>???</t>
  </si>
  <si>
    <t>OR 00804</t>
  </si>
  <si>
    <t>PIEF - IPK College</t>
  </si>
  <si>
    <t>OR 00805</t>
  </si>
  <si>
    <t>PIEF - Rita</t>
  </si>
  <si>
    <t>OR 00806</t>
  </si>
  <si>
    <t>PIEF - Chutima Sanitpram</t>
  </si>
  <si>
    <t>JV17/08/05</t>
  </si>
  <si>
    <t>Creative People Sdn Bhd</t>
  </si>
  <si>
    <t>KDU College (PG) Sdn Bhd</t>
  </si>
  <si>
    <t>Media Uno Sdn Bhd</t>
  </si>
  <si>
    <t>R. Kanesan</t>
  </si>
  <si>
    <t>Supersonic One Stop Print</t>
  </si>
  <si>
    <t>688030</t>
  </si>
  <si>
    <t>PGTEFT2583</t>
  </si>
  <si>
    <t>PGTEFT2584</t>
  </si>
  <si>
    <t>PGTEFT2585</t>
  </si>
  <si>
    <t>PGTEFT2586</t>
  </si>
  <si>
    <t>PGTEFT2587</t>
  </si>
  <si>
    <t>PGTEFT2588</t>
  </si>
  <si>
    <t>PGTEFT2589</t>
  </si>
  <si>
    <t>PGTEFT2590</t>
  </si>
  <si>
    <t>PGTEFT2591</t>
  </si>
  <si>
    <t>PGTEFT2592</t>
  </si>
  <si>
    <t>PGTEFT2593</t>
  </si>
  <si>
    <t>PGTEFT2594</t>
  </si>
  <si>
    <t>PGTEFT2595</t>
  </si>
  <si>
    <t>PGTEFT2596</t>
  </si>
  <si>
    <t>PGTEFT2597</t>
  </si>
  <si>
    <t>PGTEFT2598</t>
  </si>
  <si>
    <t>PGTEFT2599</t>
  </si>
  <si>
    <t>PGTEFT2600</t>
  </si>
  <si>
    <t>PGTEFT2601</t>
  </si>
  <si>
    <t>PGTEFT2602</t>
  </si>
  <si>
    <t>PGTEFT2603</t>
  </si>
  <si>
    <t>PGTEFT2604</t>
  </si>
  <si>
    <t>PGTEFT2605</t>
  </si>
  <si>
    <t>PGTEFT2606</t>
  </si>
  <si>
    <t>688031</t>
  </si>
  <si>
    <t>Tourism Malaysia Japan</t>
  </si>
  <si>
    <t>Refund - Joanne Khoo</t>
  </si>
  <si>
    <t>PCET - The paperwork</t>
  </si>
  <si>
    <t>Grant from State Govt - Levy</t>
  </si>
  <si>
    <t>PSFF</t>
  </si>
  <si>
    <t>Wedding Tourism</t>
  </si>
  <si>
    <t>Cathay Pacific Airways Limited</t>
  </si>
  <si>
    <t>688033</t>
  </si>
  <si>
    <t>688034</t>
  </si>
  <si>
    <t>688035</t>
  </si>
  <si>
    <t>Refund - Yoon Pauline</t>
  </si>
  <si>
    <t>Noor Azman bin Ahmad</t>
  </si>
  <si>
    <t>Convep Mobilogy Sdn Bhd</t>
  </si>
  <si>
    <t>KY Trading</t>
  </si>
  <si>
    <t>Marketsource Sdn Bhd</t>
  </si>
  <si>
    <t>Metro Green Adventure Sdn Bhd</t>
  </si>
  <si>
    <t>Sim Chew Teik Bus &amp; Tours Service</t>
  </si>
  <si>
    <t>Sherwynd Rylan Kessler</t>
  </si>
  <si>
    <t>The Phoenix Press Sdn Bhd</t>
  </si>
  <si>
    <t>PGTEFT2609</t>
  </si>
  <si>
    <t>PGTEFT2610</t>
  </si>
  <si>
    <t>PGTEFT2611</t>
  </si>
  <si>
    <t>PGTEFT2612</t>
  </si>
  <si>
    <t>PGTEFT2613</t>
  </si>
  <si>
    <t>PGTEFT2614</t>
  </si>
  <si>
    <t>PGTEFT2615</t>
  </si>
  <si>
    <t>PGTEFT2616</t>
  </si>
  <si>
    <t>PGTEFT2617</t>
  </si>
  <si>
    <t>PGTEFT2618</t>
  </si>
  <si>
    <t>PGTEFT2619</t>
  </si>
  <si>
    <t>PGTEFT2620</t>
  </si>
  <si>
    <t>PGTEFT2621</t>
  </si>
  <si>
    <t>PGTEFT2622</t>
  </si>
  <si>
    <t>PGTEFT2623</t>
  </si>
  <si>
    <t>PGTEFT2624</t>
  </si>
  <si>
    <t>PGTEFT2625</t>
  </si>
  <si>
    <t>PGTEFT2626</t>
  </si>
  <si>
    <t>PGTEFT2627</t>
  </si>
  <si>
    <t>PGTEFT2628</t>
  </si>
  <si>
    <t>PGTEFT2629</t>
  </si>
  <si>
    <t>PGTEFT2630</t>
  </si>
  <si>
    <t>PGTEFT2631</t>
  </si>
  <si>
    <t>PGTEFT2632</t>
  </si>
  <si>
    <t>PGTEFT2633</t>
  </si>
  <si>
    <t>PGTEFT2634</t>
  </si>
  <si>
    <t>PGTEFT2635</t>
  </si>
  <si>
    <t>PGTEFT2636</t>
  </si>
  <si>
    <t>688039</t>
  </si>
  <si>
    <t>688040</t>
  </si>
  <si>
    <t>688041</t>
  </si>
  <si>
    <t>688042</t>
  </si>
  <si>
    <t>688043</t>
  </si>
  <si>
    <t>688036</t>
  </si>
  <si>
    <t>PGTEFT2608</t>
  </si>
  <si>
    <t>PCET</t>
  </si>
  <si>
    <t>Ctrip Business (Shanghai) Co. Ltd</t>
  </si>
  <si>
    <t>??</t>
  </si>
  <si>
    <t>CIMB Bank Berhad - Purchasing Card</t>
  </si>
  <si>
    <t xml:space="preserve">JWL </t>
  </si>
  <si>
    <t>688044</t>
  </si>
  <si>
    <t>688045</t>
  </si>
  <si>
    <t>PGTEFT2637</t>
  </si>
  <si>
    <t>PGTEFT2638</t>
  </si>
  <si>
    <t>Refund - Ng Chun How</t>
  </si>
  <si>
    <t>Nanjing Tuniu International Travel Service Co</t>
  </si>
  <si>
    <t>JKN - MOTAC</t>
  </si>
  <si>
    <t xml:space="preserve">Jaykodi Resources </t>
  </si>
  <si>
    <t>Mount Miriam Cancer Hospital</t>
  </si>
  <si>
    <t>Norizeight Ventures</t>
  </si>
  <si>
    <t xml:space="preserve">Toong Li Stationery &amp; Supply </t>
  </si>
  <si>
    <t>Teoh Lay Pheng</t>
  </si>
  <si>
    <t xml:space="preserve">BB Web Solutions </t>
  </si>
  <si>
    <t>PGTEFT2639</t>
  </si>
  <si>
    <t>PGTEFT2640</t>
  </si>
  <si>
    <t>PGTEFT2641</t>
  </si>
  <si>
    <t>PGTEFT2642</t>
  </si>
  <si>
    <t>PGTEFT2643</t>
  </si>
  <si>
    <t>PGTEFT2644</t>
  </si>
  <si>
    <t>PGTEFT2645</t>
  </si>
  <si>
    <t>PGTEFT2646</t>
  </si>
  <si>
    <t>PGTEFT2647</t>
  </si>
  <si>
    <t>PGTEFT2648</t>
  </si>
  <si>
    <t>PGTEFT2649</t>
  </si>
  <si>
    <t>PGTEFT2650</t>
  </si>
  <si>
    <t>PGTEFT2651</t>
  </si>
  <si>
    <t>PGTEFT2652</t>
  </si>
  <si>
    <t>PGTEFT2653</t>
  </si>
  <si>
    <t>PGTEFT2654</t>
  </si>
  <si>
    <t>PGTEFT2655</t>
  </si>
  <si>
    <t>PGTEFT2656</t>
  </si>
  <si>
    <t>PGTEFT2657</t>
  </si>
  <si>
    <t>PGTEFT2658</t>
  </si>
  <si>
    <t>PGTEFT2659</t>
  </si>
  <si>
    <t>PGTEFT2660</t>
  </si>
  <si>
    <t>PGTEFT2661</t>
  </si>
  <si>
    <t>PGTEFT2662</t>
  </si>
  <si>
    <t>PGTEFT2663</t>
  </si>
  <si>
    <t>PGTEFT2664</t>
  </si>
  <si>
    <t>PGTEFT2665</t>
  </si>
  <si>
    <t>PGTEFT2666</t>
  </si>
  <si>
    <t>PGTEFT2667</t>
  </si>
  <si>
    <t>688046</t>
  </si>
  <si>
    <t>688047</t>
  </si>
  <si>
    <t>688048</t>
  </si>
  <si>
    <t>688049</t>
  </si>
  <si>
    <t>688050</t>
  </si>
  <si>
    <t>????</t>
  </si>
  <si>
    <t>Bank Charges &amp; GST Refund</t>
  </si>
  <si>
    <t>PGTEFT2668</t>
  </si>
  <si>
    <t>Deposit Refund - Brand New</t>
  </si>
  <si>
    <t>Unpresented payment</t>
  </si>
  <si>
    <t>George Town Heritage Hotels Sdn Bhd</t>
  </si>
  <si>
    <t>PGTEFT2669</t>
  </si>
  <si>
    <t>PGTEFT2670</t>
  </si>
  <si>
    <t>PGTEFT2671</t>
  </si>
  <si>
    <t>PGTEFT2672</t>
  </si>
  <si>
    <t>PGTEFT2673</t>
  </si>
  <si>
    <t>PGTEFT2674</t>
  </si>
  <si>
    <t>PGTEFT2675</t>
  </si>
  <si>
    <t>PGTEFT2676</t>
  </si>
  <si>
    <t>PGTEFT2677</t>
  </si>
  <si>
    <t>PGTEFT2678</t>
  </si>
  <si>
    <t>PGTEFT2679</t>
  </si>
  <si>
    <t>PGTEFT2680</t>
  </si>
  <si>
    <t>PGTEFT2681</t>
  </si>
  <si>
    <t>PGTEFT2682</t>
  </si>
  <si>
    <t>PGTEFT2683</t>
  </si>
  <si>
    <t>Google Asia Pacific Pte Ltd</t>
  </si>
  <si>
    <t>Perk Idea Sdn Bhd</t>
  </si>
  <si>
    <t>688051</t>
  </si>
  <si>
    <t>688052</t>
  </si>
  <si>
    <t>688053</t>
  </si>
  <si>
    <t>688054</t>
  </si>
  <si>
    <t>Marina Bay Sands Pte Ltd</t>
  </si>
  <si>
    <t>PCE - Sime Darby</t>
  </si>
  <si>
    <t>Refund - Ooi Chok Yan</t>
  </si>
  <si>
    <t>Bayview Hotel Sdn Bhd</t>
  </si>
  <si>
    <t>CIMB Credit Card - Purchasing Card</t>
  </si>
  <si>
    <t>Messe Berlin (Singapore) Pte Ltd</t>
  </si>
  <si>
    <t>Pico Art International Pte Ltd</t>
  </si>
  <si>
    <t>PGTEFT2684</t>
  </si>
  <si>
    <t>PGTEFT2685</t>
  </si>
  <si>
    <t>PGTEFT2686</t>
  </si>
  <si>
    <t>PGTEFT2687</t>
  </si>
  <si>
    <t>PGTEFT2688</t>
  </si>
  <si>
    <t>PGTEFT2689</t>
  </si>
  <si>
    <t>PGTEFT2690</t>
  </si>
  <si>
    <t>PGTEFT2691</t>
  </si>
  <si>
    <t>PGTEFT2692</t>
  </si>
  <si>
    <t>PGTEFT2693</t>
  </si>
  <si>
    <t>PGTEFT2694</t>
  </si>
  <si>
    <t>PGTEFT2695</t>
  </si>
  <si>
    <t>PGTEFT2696</t>
  </si>
  <si>
    <t>PGTEFT2697</t>
  </si>
  <si>
    <t>PGTEFT2698</t>
  </si>
  <si>
    <t>PGTEFT2699</t>
  </si>
  <si>
    <t>PGTEFT2700</t>
  </si>
  <si>
    <t>PGTEFT2701</t>
  </si>
  <si>
    <t>PGTEFT2702</t>
  </si>
  <si>
    <t>PGTEFT2703</t>
  </si>
  <si>
    <t>PGTEFT2704</t>
  </si>
  <si>
    <t>PGTEFT2705</t>
  </si>
  <si>
    <t>PGTEFT2706</t>
  </si>
  <si>
    <t>PGTEFT2707</t>
  </si>
  <si>
    <t>688056</t>
  </si>
  <si>
    <t>688057</t>
  </si>
  <si>
    <t>688058</t>
  </si>
  <si>
    <t>688059</t>
  </si>
  <si>
    <t>PGTEFT2708</t>
  </si>
  <si>
    <t>Travel Cube Pacific Pty Ltd</t>
  </si>
  <si>
    <t>PCET - Starteq</t>
  </si>
  <si>
    <t>Ketua Pengarah Hasil Dalam Negeri - MAS</t>
  </si>
  <si>
    <t>Brand-New BannerShop - MBPP Refund</t>
  </si>
  <si>
    <t>PGTEFT2709</t>
  </si>
  <si>
    <t>Mohd Izuddin Helmi Bin Adnan</t>
  </si>
  <si>
    <t xml:space="preserve">Penang Institute </t>
  </si>
  <si>
    <t xml:space="preserve">IPK College </t>
  </si>
  <si>
    <t>688062</t>
  </si>
  <si>
    <t>688063</t>
  </si>
  <si>
    <t>688064</t>
  </si>
  <si>
    <t>688065</t>
  </si>
  <si>
    <t>PGTEFT2710</t>
  </si>
  <si>
    <t>PGTEFT2711</t>
  </si>
  <si>
    <t>PGTEFT2712</t>
  </si>
  <si>
    <t>PGTEFT2713</t>
  </si>
  <si>
    <t>PGTEFT2714</t>
  </si>
  <si>
    <t>PGTEFT2715</t>
  </si>
  <si>
    <t>PGTEFT2716</t>
  </si>
  <si>
    <t>PGTEFT2717</t>
  </si>
  <si>
    <t>PGTEFT2718</t>
  </si>
  <si>
    <t>PGTEFT2719</t>
  </si>
  <si>
    <t>PGTEFT2720</t>
  </si>
  <si>
    <t>PGTEFT2721</t>
  </si>
  <si>
    <t>PGTEFT2722</t>
  </si>
  <si>
    <t>PGTEFT2723</t>
  </si>
  <si>
    <t>688066</t>
  </si>
  <si>
    <t>688067</t>
  </si>
  <si>
    <t>[ Balance As of 01/10/2017 ]</t>
  </si>
  <si>
    <t>[ Balance As of 01/11/2017 ]</t>
  </si>
  <si>
    <t>PCET - Bournemouth University</t>
  </si>
  <si>
    <t>688055</t>
  </si>
  <si>
    <t>Ketua Pengarah Hasil Dalam Negeri - Nanjing Tuniu</t>
  </si>
  <si>
    <t>PGTEFT2724</t>
  </si>
  <si>
    <t>PGTEFT2725</t>
  </si>
  <si>
    <t>PGTEFT2726</t>
  </si>
  <si>
    <t>PGTEFT2727</t>
  </si>
  <si>
    <t>PGTEFT2728</t>
  </si>
  <si>
    <t>PGTEFT2729</t>
  </si>
  <si>
    <t>PGTEFT2730</t>
  </si>
  <si>
    <t>Khoo Swee Heang</t>
  </si>
  <si>
    <t>PGTEFT2731</t>
  </si>
  <si>
    <t>PGTEFT2732</t>
  </si>
  <si>
    <t>PGTEFT2733</t>
  </si>
  <si>
    <t>PGTEFT2734</t>
  </si>
  <si>
    <t>Lim Wooi Hong</t>
  </si>
  <si>
    <t>PGTEFT2735</t>
  </si>
  <si>
    <t>PGTEFT2736</t>
  </si>
  <si>
    <t>PGTEFT2737</t>
  </si>
  <si>
    <t>PGTEFT2738</t>
  </si>
  <si>
    <t>PGTEFT2739</t>
  </si>
  <si>
    <t>PGTEFT2740</t>
  </si>
  <si>
    <t>PGTEFT2741</t>
  </si>
  <si>
    <t>PGTEFT2742</t>
  </si>
  <si>
    <t>TLM Event</t>
  </si>
  <si>
    <t>PGTEFT2743</t>
  </si>
  <si>
    <t>PGTEFT2744</t>
  </si>
  <si>
    <t>PGTEFT2745</t>
  </si>
  <si>
    <t>Yee Oi Leng</t>
  </si>
  <si>
    <t>PGTEFT2746</t>
  </si>
  <si>
    <t>PGTEFT2747</t>
  </si>
  <si>
    <t>Exabytes Networks Sdn Bhd</t>
  </si>
  <si>
    <t>PGTEFT2748</t>
  </si>
  <si>
    <t>688068</t>
  </si>
  <si>
    <t>688069</t>
  </si>
  <si>
    <t>BC - Changing of signatories</t>
  </si>
  <si>
    <t>OR 00815</t>
  </si>
  <si>
    <t>PricewaterhouseCoopers Taxation Services Sdn Bhd</t>
  </si>
  <si>
    <t xml:space="preserve">Toh Kim Hock </t>
  </si>
  <si>
    <t>Yong Suh Yen</t>
  </si>
  <si>
    <t>Ketua Pengarah Hasil Dalam Negeri (Sozo)</t>
  </si>
  <si>
    <t>PGTEFT2749</t>
  </si>
  <si>
    <t>PGTEFT2750</t>
  </si>
  <si>
    <t>PGTEFT2751</t>
  </si>
  <si>
    <t>PGTEFT2752</t>
  </si>
  <si>
    <t>PGTEFT2753</t>
  </si>
  <si>
    <t>PGTEFT2754</t>
  </si>
  <si>
    <t>PGTEFT2755</t>
  </si>
  <si>
    <t>PGTEFT2756</t>
  </si>
  <si>
    <t>PGTEFT2757</t>
  </si>
  <si>
    <t>PGTEFT2758</t>
  </si>
  <si>
    <t>PGTEFT2759</t>
  </si>
  <si>
    <t>PGTEFT2760</t>
  </si>
  <si>
    <t>PGTEFT2761</t>
  </si>
  <si>
    <t>688070</t>
  </si>
  <si>
    <t>688071</t>
  </si>
  <si>
    <t>688072</t>
  </si>
  <si>
    <t>688073</t>
  </si>
  <si>
    <t>688074</t>
  </si>
  <si>
    <t>688075</t>
  </si>
  <si>
    <t>688076</t>
  </si>
  <si>
    <t>688077</t>
  </si>
  <si>
    <t>PGTEFT2762</t>
  </si>
  <si>
    <t>PGTEFT2763</t>
  </si>
  <si>
    <t>Ching Xing Sports and Culture Centre</t>
  </si>
  <si>
    <t>Shangri-la Hotels (M) Berhad</t>
  </si>
  <si>
    <t>PGTEFT2764</t>
  </si>
  <si>
    <t>PGTEFT2765</t>
  </si>
  <si>
    <t>PGTEFT2766</t>
  </si>
  <si>
    <t>PGTEFT2767</t>
  </si>
  <si>
    <t>PGTEFT2768</t>
  </si>
  <si>
    <t>PGTEFT2769</t>
  </si>
  <si>
    <t>PGTEFT2770</t>
  </si>
  <si>
    <t>PGTEFT2771</t>
  </si>
  <si>
    <t>PGTEFT2772</t>
  </si>
  <si>
    <t>688078</t>
  </si>
  <si>
    <t>PGTEFT2773</t>
  </si>
  <si>
    <t>PGTEFT2774</t>
  </si>
  <si>
    <t>PGTEFT2775</t>
  </si>
  <si>
    <t>PGTEFT2776</t>
  </si>
  <si>
    <t>PGTEFT2777</t>
  </si>
  <si>
    <t>688079</t>
  </si>
  <si>
    <t>688080</t>
  </si>
  <si>
    <t>Eastern &amp; Oriental Hotel Sdn Bhd</t>
  </si>
  <si>
    <t>688081</t>
  </si>
  <si>
    <t>Iron Man Trading</t>
  </si>
  <si>
    <t>[ Balance As of 01/12/2017 ]</t>
  </si>
  <si>
    <t>688083</t>
  </si>
  <si>
    <t>688084</t>
  </si>
  <si>
    <t>PGTEFT2778</t>
  </si>
  <si>
    <t>PGTEFT2779</t>
  </si>
  <si>
    <t>PGTEFT2780</t>
  </si>
  <si>
    <t>Traverse Tours Sdn Bhd</t>
  </si>
  <si>
    <t xml:space="preserve">Yoon Pauline </t>
  </si>
  <si>
    <t>PGTEFT2781</t>
  </si>
  <si>
    <t>PGTEFT2782</t>
  </si>
  <si>
    <t>PGTEFT2783</t>
  </si>
  <si>
    <t>PGTEFT2784</t>
  </si>
  <si>
    <t>PGTEFT2785</t>
  </si>
  <si>
    <t>PGTEFT2786</t>
  </si>
  <si>
    <t>688085</t>
  </si>
  <si>
    <t>Rickveen Singh A/L Harbindar Singh</t>
  </si>
  <si>
    <t>PGTEFT2787</t>
  </si>
  <si>
    <t>PGTEFT2788</t>
  </si>
  <si>
    <t>PGTEFT2789</t>
  </si>
  <si>
    <t>PCET - Gpax Central</t>
  </si>
  <si>
    <t>OR 00834</t>
  </si>
  <si>
    <t>OR 00832</t>
  </si>
  <si>
    <t>OR 00833</t>
  </si>
  <si>
    <t>OR 00831</t>
  </si>
  <si>
    <t>Joanne Khoo</t>
  </si>
  <si>
    <t>TIC Sales</t>
  </si>
  <si>
    <t>Withdrawal from STMMD</t>
  </si>
  <si>
    <t>Heartwork Group Co Ltd</t>
  </si>
  <si>
    <t>Dragon Airlines Limited Hangzhou Office</t>
  </si>
  <si>
    <t>Corportenet Advisory Sdn Bhd</t>
  </si>
  <si>
    <t>CAC Academy Sdn Bhd</t>
  </si>
  <si>
    <t xml:space="preserve">HG Lim Electrical Engineering </t>
  </si>
  <si>
    <t>Inti International College Penang Sdn Bhd</t>
  </si>
  <si>
    <t>KDU University College (PG) Sdn Bhd</t>
  </si>
  <si>
    <t>Metro Green Adventures Sdn Bhd</t>
  </si>
  <si>
    <t>Ong Yen Meng</t>
  </si>
  <si>
    <t>Muntri Mews Sdn Bhd</t>
  </si>
  <si>
    <t>The Legend Nyonya House Sdn Bhd</t>
  </si>
  <si>
    <t>688087</t>
  </si>
  <si>
    <t>PGTEFT2791</t>
  </si>
  <si>
    <t>PGTEFT2792</t>
  </si>
  <si>
    <t>PGTEFT2793</t>
  </si>
  <si>
    <t>PGTEFT2794</t>
  </si>
  <si>
    <t>PGTEFT2795</t>
  </si>
  <si>
    <t>PGTEFT2796</t>
  </si>
  <si>
    <t>PGTEFT2797</t>
  </si>
  <si>
    <t>PGTEFT2798</t>
  </si>
  <si>
    <t>PGTEFT2799</t>
  </si>
  <si>
    <t>688088</t>
  </si>
  <si>
    <t>PGTEFT2800</t>
  </si>
  <si>
    <t>PGTEFT2801</t>
  </si>
  <si>
    <t>PGTEFT2802</t>
  </si>
  <si>
    <t>PGTEFT2803</t>
  </si>
  <si>
    <t>PGTEFT2804</t>
  </si>
  <si>
    <t>PGTEFT2805</t>
  </si>
  <si>
    <t>PGTEFT2806</t>
  </si>
  <si>
    <t>PGTEFT2807</t>
  </si>
  <si>
    <t>PGTEFT2808</t>
  </si>
  <si>
    <t>PGTEFT2809</t>
  </si>
  <si>
    <t>PGTEFT2810</t>
  </si>
  <si>
    <t>PGTEFT2811</t>
  </si>
  <si>
    <t>PGTEFT2812</t>
  </si>
  <si>
    <t>PGTEFT2813</t>
  </si>
  <si>
    <t>PGTEFT2814</t>
  </si>
  <si>
    <t>PGTEFT2815</t>
  </si>
  <si>
    <t>PGTEFT2816</t>
  </si>
  <si>
    <t>PGTEFT2817</t>
  </si>
  <si>
    <t>PGTEFT2818</t>
  </si>
  <si>
    <t>PGTEFT2819</t>
  </si>
  <si>
    <t>PGTEFT2820</t>
  </si>
  <si>
    <t>PGTEFT2821</t>
  </si>
  <si>
    <t>PGTEFT2822</t>
  </si>
  <si>
    <t>PGTEFT2823</t>
  </si>
  <si>
    <t>PGTEFT2824</t>
  </si>
  <si>
    <t>PGTEFT2825</t>
  </si>
  <si>
    <t>PGTEFT2826</t>
  </si>
  <si>
    <t>PGTEFT2827</t>
  </si>
  <si>
    <t>PGTEFT2828</t>
  </si>
  <si>
    <t>Corporenet Sdn Bhd</t>
  </si>
  <si>
    <t>PGTEFT2829</t>
  </si>
  <si>
    <t>Capitol One Leisure Sdn Bhd</t>
  </si>
  <si>
    <t>PGTEFT2830</t>
  </si>
  <si>
    <t>PGTEFT2831</t>
  </si>
  <si>
    <t>PGTEFT2832</t>
  </si>
  <si>
    <t>Sterling Insurance Brokes Sdn Bhd</t>
  </si>
  <si>
    <t>PGTEFT2833</t>
  </si>
  <si>
    <t>PGTEFT2834</t>
  </si>
  <si>
    <t>Tour &amp; Incentive Travel Sdn Bhd</t>
  </si>
  <si>
    <t>PGTEFT2835</t>
  </si>
  <si>
    <t>PGTEFT2836</t>
  </si>
  <si>
    <t>PGTEFT2837</t>
  </si>
  <si>
    <t>PGTEFT2838</t>
  </si>
  <si>
    <t>PGTEFT2839</t>
  </si>
  <si>
    <t>688090</t>
  </si>
  <si>
    <t>688091</t>
  </si>
  <si>
    <t>688092</t>
  </si>
  <si>
    <t>688093</t>
  </si>
  <si>
    <t>PGTEFT2840</t>
  </si>
  <si>
    <t>PGTEFT2841</t>
  </si>
  <si>
    <t>PGTEFT2842</t>
  </si>
  <si>
    <t>Chee Seng Brothers</t>
  </si>
  <si>
    <t>PGTEFT2843</t>
  </si>
  <si>
    <t>PGTEFT2844</t>
  </si>
  <si>
    <t>PGTEFT2845</t>
  </si>
  <si>
    <t>PGTEFT2846</t>
  </si>
  <si>
    <t>PGTEFT2847</t>
  </si>
  <si>
    <t>PGTEFT2848</t>
  </si>
  <si>
    <t>PGTEFT2849</t>
  </si>
  <si>
    <t>PGTEFT2850</t>
  </si>
  <si>
    <t>PGTEFT2851</t>
  </si>
  <si>
    <t>N/A</t>
  </si>
  <si>
    <t>CIMB Bank Berhad</t>
  </si>
  <si>
    <t>PGTEFT2790</t>
  </si>
  <si>
    <t>Refund - OCY</t>
  </si>
  <si>
    <t>Bantuan Kewangan Khas Kedua</t>
  </si>
  <si>
    <t xml:space="preserve">Bank Charges </t>
  </si>
  <si>
    <t>Bold Insipration Sdn Bhd</t>
  </si>
  <si>
    <t>PGTEFT2852</t>
  </si>
  <si>
    <t>Corporenet Advisory Sdn Bhd</t>
  </si>
  <si>
    <t>PGTEFT2853</t>
  </si>
  <si>
    <t>PGTEFT2854</t>
  </si>
  <si>
    <t>PGTEFT2855</t>
  </si>
  <si>
    <t>PGTEFT2856</t>
  </si>
  <si>
    <t>PGTEFT2857</t>
  </si>
  <si>
    <t>Komtar Hotel Sdn Bhd</t>
  </si>
  <si>
    <t>PGTEFT2858</t>
  </si>
  <si>
    <t>PGTEFT2859</t>
  </si>
  <si>
    <t>PGTEFT2860</t>
  </si>
  <si>
    <t>PGTEFT2861</t>
  </si>
  <si>
    <t>PGTEFT2862</t>
  </si>
  <si>
    <t>Pewter Art Trophy Manufacterers Sdn Bhd</t>
  </si>
  <si>
    <t>PGTEFT2863</t>
  </si>
  <si>
    <t>PGTEFT2864</t>
  </si>
  <si>
    <t>PGTEFT2865</t>
  </si>
  <si>
    <t>PGTEFT2866</t>
  </si>
  <si>
    <t>Tan Seang Aun</t>
  </si>
  <si>
    <t>PGTEFT2867</t>
  </si>
  <si>
    <t>PGTEFT2868</t>
  </si>
  <si>
    <t>PGTEFT2869</t>
  </si>
  <si>
    <t>PGTEFT2870</t>
  </si>
  <si>
    <t>PGTEFT2871</t>
  </si>
  <si>
    <t>688097</t>
  </si>
  <si>
    <t>PGTEFT2872</t>
  </si>
  <si>
    <t>PGTEFT2873</t>
  </si>
  <si>
    <t>Bamboo Catering (M) Sdn Bhd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</si>
</sst>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(* #,##0.000_);_(* \(#,##0.000\);_(* &quot;-&quot;??_);_(@_)"/>
    <numFmt numFmtId="165" formatCode="m/dd/yy;@"/>
    <numFmt numFmtId="166" formatCode="_(* #,##0_);_(* \(#,##0\);_(* &quot;-&quot;??_);_(@_)"/>
    <numFmt numFmtId="167" formatCode="dd/mm/yyyy;@"/>
    <numFmt numFmtId="168" formatCode="[$-14409]d/m/yyyy;@"/>
    <numFmt numFmtId="173" formatCode="#,###,###,##0.00"/>
  </numFmts>
  <fonts count="93" x14ac:knownFonts="1">
    <font>
      <sz val="11"/>
      <name val="Arial"/>
      <family val="2"/>
    </font>
    <font>
      <sz val="11"/>
      <name val="Arial"/>
      <family val="2"/>
    </font>
    <font>
      <b/>
      <sz val="14"/>
      <color theme="4"/>
      <name val="Calibri"/>
      <family val="2"/>
    </font>
    <font>
      <b/>
      <sz val="18"/>
      <color theme="4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2"/>
      <color theme="0"/>
      <name val="Calibri"/>
      <family val="2"/>
    </font>
    <font>
      <sz val="10"/>
      <color theme="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u/>
      <sz val="10"/>
      <color indexed="12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1"/>
      <color indexed="9"/>
      <name val="Calibri"/>
      <family val="2"/>
    </font>
    <font>
      <sz val="10"/>
      <color theme="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10"/>
      <name val="Calibri"/>
      <family val="2"/>
    </font>
    <font>
      <sz val="9"/>
      <color rgb="FFFF000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b/>
      <sz val="14"/>
      <color theme="4"/>
      <name val="Calibri"/>
      <family val="2"/>
    </font>
    <font>
      <b/>
      <sz val="18"/>
      <color theme="4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2"/>
      <color theme="0"/>
      <name val="Calibri"/>
      <family val="2"/>
    </font>
    <font>
      <sz val="10"/>
      <color theme="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u/>
      <sz val="10"/>
      <color indexed="12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1"/>
      <color indexed="9"/>
      <name val="Calibri"/>
      <family val="2"/>
    </font>
    <font>
      <sz val="10"/>
      <color theme="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rgb="FFFF0000"/>
      <name val="Calibri"/>
      <family val="2"/>
    </font>
    <font>
      <sz val="9"/>
      <color rgb="FFFF0000"/>
      <name val="Calibri"/>
      <family val="2"/>
    </font>
    <font>
      <sz val="10"/>
      <name val="Calibri"/>
      <family val="2"/>
      <scheme val="minor"/>
    </font>
    <font>
      <sz val="11"/>
      <name val="Arial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2" fillId="0" borderId="0"/>
  </cellStyleXfs>
  <cellXfs count="401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/>
    </xf>
    <xf numFmtId="43" fontId="5" fillId="0" borderId="0" xfId="1" applyFont="1" applyFill="1" applyBorder="1" applyAlignment="1"/>
    <xf numFmtId="43" fontId="6" fillId="0" borderId="0" xfId="1" applyFont="1" applyFill="1" applyBorder="1" applyAlignment="1"/>
    <xf numFmtId="17" fontId="5" fillId="0" borderId="1" xfId="1" applyNumberFormat="1" applyFont="1" applyFill="1" applyBorder="1" applyAlignment="1"/>
    <xf numFmtId="0" fontId="7" fillId="0" borderId="0" xfId="0" applyFont="1"/>
    <xf numFmtId="43" fontId="7" fillId="0" borderId="0" xfId="1" applyFont="1"/>
    <xf numFmtId="0" fontId="8" fillId="2" borderId="0" xfId="0" applyFont="1" applyFill="1" applyAlignment="1">
      <alignment horizontal="center" vertical="center"/>
    </xf>
    <xf numFmtId="0" fontId="9" fillId="0" borderId="0" xfId="0" applyFont="1"/>
    <xf numFmtId="0" fontId="10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43" fontId="11" fillId="0" borderId="0" xfId="1" applyFont="1" applyAlignment="1">
      <alignment horizontal="right" indent="1"/>
    </xf>
    <xf numFmtId="43" fontId="12" fillId="0" borderId="0" xfId="1" applyFont="1" applyFill="1" applyBorder="1"/>
    <xf numFmtId="43" fontId="13" fillId="0" borderId="0" xfId="1" applyFont="1" applyFill="1" applyBorder="1" applyAlignment="1" applyProtection="1"/>
    <xf numFmtId="43" fontId="10" fillId="0" borderId="0" xfId="1" applyFont="1" applyAlignment="1">
      <alignment horizontal="right" indent="1"/>
    </xf>
    <xf numFmtId="43" fontId="14" fillId="0" borderId="0" xfId="1" applyFont="1" applyFill="1" applyBorder="1"/>
    <xf numFmtId="43" fontId="15" fillId="0" borderId="0" xfId="1" applyFont="1" applyFill="1" applyBorder="1" applyAlignment="1">
      <alignment horizontal="left" vertical="center"/>
    </xf>
    <xf numFmtId="43" fontId="7" fillId="0" borderId="0" xfId="1" applyFont="1" applyAlignment="1">
      <alignment horizontal="right" indent="1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43" fontId="7" fillId="0" borderId="0" xfId="1" applyFont="1" applyAlignment="1">
      <alignment vertical="center"/>
    </xf>
    <xf numFmtId="43" fontId="7" fillId="0" borderId="0" xfId="1" applyFont="1" applyAlignment="1">
      <alignment horizontal="right" vertical="center" indent="1"/>
    </xf>
    <xf numFmtId="43" fontId="17" fillId="0" borderId="2" xfId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43" fontId="18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4" fontId="7" fillId="0" borderId="2" xfId="0" applyNumberFormat="1" applyFont="1" applyFill="1" applyBorder="1" applyAlignment="1">
      <alignment horizontal="right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/>
    </xf>
    <xf numFmtId="43" fontId="7" fillId="0" borderId="2" xfId="1" applyFont="1" applyFill="1" applyBorder="1" applyAlignment="1">
      <alignment vertical="center"/>
    </xf>
    <xf numFmtId="43" fontId="7" fillId="3" borderId="2" xfId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/>
    <xf numFmtId="0" fontId="19" fillId="0" borderId="2" xfId="0" applyFont="1" applyFill="1" applyBorder="1" applyAlignment="1">
      <alignment horizontal="center"/>
    </xf>
    <xf numFmtId="43" fontId="7" fillId="4" borderId="2" xfId="1" applyFont="1" applyFill="1" applyBorder="1" applyAlignment="1">
      <alignment vertical="center"/>
    </xf>
    <xf numFmtId="43" fontId="7" fillId="0" borderId="2" xfId="1" applyFont="1" applyFill="1" applyBorder="1" applyAlignment="1">
      <alignment horizontal="right" vertical="center"/>
    </xf>
    <xf numFmtId="43" fontId="19" fillId="4" borderId="2" xfId="1" applyFont="1" applyFill="1" applyBorder="1" applyAlignment="1">
      <alignment vertical="center"/>
    </xf>
    <xf numFmtId="43" fontId="19" fillId="0" borderId="2" xfId="1" applyFont="1" applyFill="1" applyBorder="1" applyAlignment="1">
      <alignment vertical="center"/>
    </xf>
    <xf numFmtId="14" fontId="7" fillId="0" borderId="2" xfId="0" applyNumberFormat="1" applyFont="1" applyFill="1" applyBorder="1" applyAlignment="1">
      <alignment horizontal="center"/>
    </xf>
    <xf numFmtId="0" fontId="19" fillId="0" borderId="2" xfId="0" applyFont="1" applyFill="1" applyBorder="1" applyAlignment="1">
      <alignment wrapText="1"/>
    </xf>
    <xf numFmtId="0" fontId="19" fillId="0" borderId="2" xfId="0" applyFont="1" applyFill="1" applyBorder="1"/>
    <xf numFmtId="43" fontId="19" fillId="0" borderId="2" xfId="1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wrapText="1"/>
    </xf>
    <xf numFmtId="0" fontId="7" fillId="0" borderId="0" xfId="0" applyFont="1" applyFill="1"/>
    <xf numFmtId="0" fontId="19" fillId="0" borderId="0" xfId="0" applyFont="1" applyFill="1"/>
    <xf numFmtId="43" fontId="7" fillId="0" borderId="2" xfId="1" applyFont="1" applyFill="1" applyBorder="1"/>
    <xf numFmtId="0" fontId="19" fillId="0" borderId="2" xfId="0" applyFont="1" applyFill="1" applyBorder="1" applyAlignment="1">
      <alignment vertical="center"/>
    </xf>
    <xf numFmtId="43" fontId="19" fillId="0" borderId="2" xfId="1" applyNumberFormat="1" applyFont="1" applyFill="1" applyBorder="1"/>
    <xf numFmtId="43" fontId="19" fillId="0" borderId="2" xfId="1" applyFont="1" applyFill="1" applyBorder="1"/>
    <xf numFmtId="164" fontId="7" fillId="0" borderId="0" xfId="1" applyNumberFormat="1" applyFont="1"/>
    <xf numFmtId="14" fontId="20" fillId="0" borderId="2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21" fillId="0" borderId="2" xfId="0" applyFont="1" applyFill="1" applyBorder="1" applyAlignment="1">
      <alignment wrapText="1"/>
    </xf>
    <xf numFmtId="0" fontId="21" fillId="0" borderId="2" xfId="0" applyFont="1" applyFill="1" applyBorder="1"/>
    <xf numFmtId="43" fontId="21" fillId="0" borderId="2" xfId="1" applyFont="1" applyFill="1" applyBorder="1"/>
    <xf numFmtId="43" fontId="21" fillId="0" borderId="2" xfId="1" applyNumberFormat="1" applyFont="1" applyFill="1" applyBorder="1"/>
    <xf numFmtId="0" fontId="21" fillId="0" borderId="0" xfId="0" applyFont="1" applyFill="1"/>
    <xf numFmtId="14" fontId="22" fillId="0" borderId="2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/>
    </xf>
    <xf numFmtId="0" fontId="22" fillId="0" borderId="2" xfId="0" applyFont="1" applyFill="1" applyBorder="1" applyAlignment="1">
      <alignment wrapText="1"/>
    </xf>
    <xf numFmtId="43" fontId="22" fillId="0" borderId="2" xfId="1" applyFont="1" applyFill="1" applyBorder="1"/>
    <xf numFmtId="43" fontId="22" fillId="0" borderId="0" xfId="1" applyFont="1"/>
    <xf numFmtId="0" fontId="22" fillId="0" borderId="0" xfId="0" applyFont="1"/>
    <xf numFmtId="0" fontId="22" fillId="0" borderId="2" xfId="0" applyFont="1" applyFill="1" applyBorder="1"/>
    <xf numFmtId="14" fontId="22" fillId="0" borderId="2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2" xfId="0" applyFont="1" applyFill="1" applyBorder="1" applyAlignment="1">
      <alignment wrapText="1"/>
    </xf>
    <xf numFmtId="0" fontId="24" fillId="0" borderId="2" xfId="0" applyFont="1" applyFill="1" applyBorder="1"/>
    <xf numFmtId="0" fontId="24" fillId="0" borderId="2" xfId="0" applyFont="1" applyFill="1" applyBorder="1" applyAlignment="1">
      <alignment horizontal="center"/>
    </xf>
    <xf numFmtId="43" fontId="24" fillId="0" borderId="2" xfId="1" applyFont="1" applyFill="1" applyBorder="1"/>
    <xf numFmtId="0" fontId="10" fillId="0" borderId="0" xfId="0" applyFont="1"/>
    <xf numFmtId="165" fontId="19" fillId="0" borderId="2" xfId="0" applyNumberFormat="1" applyFont="1" applyFill="1" applyBorder="1" applyAlignment="1">
      <alignment horizontal="right"/>
    </xf>
    <xf numFmtId="165" fontId="19" fillId="0" borderId="3" xfId="0" applyNumberFormat="1" applyFont="1" applyFill="1" applyBorder="1" applyAlignment="1">
      <alignment horizontal="right"/>
    </xf>
    <xf numFmtId="14" fontId="7" fillId="0" borderId="3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19" fillId="0" borderId="3" xfId="0" applyFont="1" applyFill="1" applyBorder="1" applyAlignment="1">
      <alignment wrapText="1"/>
    </xf>
    <xf numFmtId="0" fontId="19" fillId="0" borderId="3" xfId="0" applyFont="1" applyFill="1" applyBorder="1"/>
    <xf numFmtId="43" fontId="19" fillId="0" borderId="3" xfId="0" applyNumberFormat="1" applyFont="1" applyFill="1" applyBorder="1"/>
    <xf numFmtId="43" fontId="19" fillId="3" borderId="3" xfId="0" applyNumberFormat="1" applyFont="1" applyFill="1" applyBorder="1"/>
    <xf numFmtId="0" fontId="7" fillId="0" borderId="0" xfId="0" applyFont="1" applyFill="1" applyAlignment="1">
      <alignment vertical="center"/>
    </xf>
    <xf numFmtId="43" fontId="19" fillId="4" borderId="2" xfId="1" applyNumberFormat="1" applyFont="1" applyFill="1" applyBorder="1" applyAlignment="1">
      <alignment vertical="center"/>
    </xf>
    <xf numFmtId="14" fontId="26" fillId="0" borderId="2" xfId="0" applyNumberFormat="1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/>
    </xf>
    <xf numFmtId="0" fontId="25" fillId="0" borderId="2" xfId="0" applyFont="1" applyFill="1" applyBorder="1" applyAlignment="1">
      <alignment wrapText="1"/>
    </xf>
    <xf numFmtId="0" fontId="25" fillId="0" borderId="2" xfId="0" applyFont="1" applyFill="1" applyBorder="1" applyAlignment="1">
      <alignment vertical="center"/>
    </xf>
    <xf numFmtId="43" fontId="25" fillId="0" borderId="2" xfId="1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25" fillId="0" borderId="2" xfId="0" applyFont="1" applyFill="1" applyBorder="1"/>
    <xf numFmtId="0" fontId="27" fillId="0" borderId="2" xfId="0" applyFont="1" applyFill="1" applyBorder="1" applyAlignment="1">
      <alignment wrapText="1"/>
    </xf>
    <xf numFmtId="43" fontId="25" fillId="4" borderId="2" xfId="1" applyNumberFormat="1" applyFont="1" applyFill="1" applyBorder="1" applyAlignment="1">
      <alignment vertical="center"/>
    </xf>
    <xf numFmtId="43" fontId="7" fillId="4" borderId="2" xfId="1" applyFont="1" applyFill="1" applyBorder="1"/>
    <xf numFmtId="43" fontId="19" fillId="4" borderId="2" xfId="1" applyFont="1" applyFill="1" applyBorder="1"/>
    <xf numFmtId="43" fontId="19" fillId="4" borderId="2" xfId="1" applyNumberFormat="1" applyFont="1" applyFill="1" applyBorder="1"/>
    <xf numFmtId="43" fontId="19" fillId="3" borderId="2" xfId="1" applyFont="1" applyFill="1" applyBorder="1" applyAlignment="1">
      <alignment horizontal="right" vertical="center"/>
    </xf>
    <xf numFmtId="14" fontId="29" fillId="0" borderId="2" xfId="0" applyNumberFormat="1" applyFont="1" applyFill="1" applyBorder="1" applyAlignment="1">
      <alignment horizontal="center"/>
    </xf>
    <xf numFmtId="0" fontId="28" fillId="0" borderId="2" xfId="0" applyFont="1" applyFill="1" applyBorder="1" applyAlignment="1">
      <alignment horizontal="center"/>
    </xf>
    <xf numFmtId="0" fontId="28" fillId="0" borderId="2" xfId="0" applyFont="1" applyFill="1" applyBorder="1" applyAlignment="1">
      <alignment wrapText="1"/>
    </xf>
    <xf numFmtId="0" fontId="28" fillId="0" borderId="2" xfId="0" applyFont="1" applyFill="1" applyBorder="1"/>
    <xf numFmtId="43" fontId="28" fillId="0" borderId="2" xfId="1" applyNumberFormat="1" applyFont="1" applyFill="1" applyBorder="1" applyAlignment="1">
      <alignment vertical="center"/>
    </xf>
    <xf numFmtId="43" fontId="28" fillId="3" borderId="2" xfId="1" applyFont="1" applyFill="1" applyBorder="1" applyAlignment="1">
      <alignment horizontal="right" vertical="center"/>
    </xf>
    <xf numFmtId="0" fontId="28" fillId="0" borderId="0" xfId="0" applyFont="1" applyFill="1" applyAlignment="1">
      <alignment vertical="center"/>
    </xf>
    <xf numFmtId="43" fontId="28" fillId="4" borderId="2" xfId="1" applyFont="1" applyFill="1" applyBorder="1" applyAlignment="1">
      <alignment vertical="center"/>
    </xf>
    <xf numFmtId="0" fontId="19" fillId="4" borderId="2" xfId="0" applyFont="1" applyFill="1" applyBorder="1"/>
    <xf numFmtId="14" fontId="31" fillId="0" borderId="2" xfId="0" applyNumberFormat="1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43" fontId="30" fillId="0" borderId="2" xfId="1" applyNumberFormat="1" applyFont="1" applyFill="1" applyBorder="1" applyAlignment="1">
      <alignment vertical="center"/>
    </xf>
    <xf numFmtId="0" fontId="30" fillId="0" borderId="0" xfId="0" applyFont="1" applyFill="1"/>
    <xf numFmtId="0" fontId="30" fillId="0" borderId="2" xfId="0" applyFont="1" applyFill="1" applyBorder="1" applyAlignment="1">
      <alignment wrapText="1"/>
    </xf>
    <xf numFmtId="0" fontId="30" fillId="0" borderId="2" xfId="0" applyFont="1" applyFill="1" applyBorder="1" applyAlignment="1">
      <alignment vertical="center"/>
    </xf>
    <xf numFmtId="43" fontId="30" fillId="0" borderId="2" xfId="1" applyFont="1" applyFill="1" applyBorder="1" applyAlignment="1">
      <alignment vertical="center"/>
    </xf>
    <xf numFmtId="43" fontId="30" fillId="4" borderId="2" xfId="1" applyNumberFormat="1" applyFont="1" applyFill="1" applyBorder="1" applyAlignment="1">
      <alignment vertical="center"/>
    </xf>
    <xf numFmtId="43" fontId="30" fillId="4" borderId="2" xfId="1" applyFont="1" applyFill="1" applyBorder="1" applyAlignment="1">
      <alignment vertical="center"/>
    </xf>
    <xf numFmtId="166" fontId="7" fillId="0" borderId="0" xfId="1" applyNumberFormat="1" applyFont="1"/>
    <xf numFmtId="14" fontId="33" fillId="0" borderId="2" xfId="0" applyNumberFormat="1" applyFont="1" applyFill="1" applyBorder="1" applyAlignment="1">
      <alignment horizontal="center"/>
    </xf>
    <xf numFmtId="0" fontId="32" fillId="0" borderId="2" xfId="0" applyFont="1" applyFill="1" applyBorder="1" applyAlignment="1">
      <alignment horizontal="center"/>
    </xf>
    <xf numFmtId="0" fontId="32" fillId="0" borderId="2" xfId="0" applyFont="1" applyFill="1" applyBorder="1" applyAlignment="1">
      <alignment wrapText="1"/>
    </xf>
    <xf numFmtId="0" fontId="32" fillId="0" borderId="2" xfId="0" applyFont="1" applyFill="1" applyBorder="1"/>
    <xf numFmtId="43" fontId="32" fillId="0" borderId="2" xfId="1" applyNumberFormat="1" applyFont="1" applyFill="1" applyBorder="1" applyAlignment="1">
      <alignment vertical="center"/>
    </xf>
    <xf numFmtId="0" fontId="32" fillId="0" borderId="0" xfId="0" applyFont="1" applyFill="1" applyAlignment="1">
      <alignment vertical="center"/>
    </xf>
    <xf numFmtId="43" fontId="32" fillId="4" borderId="2" xfId="1" applyFont="1" applyFill="1" applyBorder="1" applyAlignment="1">
      <alignment vertical="center"/>
    </xf>
    <xf numFmtId="0" fontId="32" fillId="0" borderId="0" xfId="0" applyFont="1" applyFill="1"/>
    <xf numFmtId="14" fontId="35" fillId="0" borderId="2" xfId="0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0" fontId="34" fillId="0" borderId="2" xfId="0" applyFont="1" applyFill="1" applyBorder="1" applyAlignment="1">
      <alignment wrapText="1"/>
    </xf>
    <xf numFmtId="0" fontId="34" fillId="0" borderId="2" xfId="0" applyFont="1" applyFill="1" applyBorder="1"/>
    <xf numFmtId="43" fontId="34" fillId="0" borderId="2" xfId="1" applyFont="1" applyFill="1" applyBorder="1" applyAlignment="1">
      <alignment vertical="center"/>
    </xf>
    <xf numFmtId="43" fontId="34" fillId="3" borderId="2" xfId="1" applyFont="1" applyFill="1" applyBorder="1" applyAlignment="1">
      <alignment horizontal="right" vertical="center"/>
    </xf>
    <xf numFmtId="0" fontId="34" fillId="0" borderId="0" xfId="0" applyFont="1" applyFill="1" applyAlignment="1">
      <alignment vertical="center"/>
    </xf>
    <xf numFmtId="0" fontId="34" fillId="0" borderId="2" xfId="0" applyFont="1" applyFill="1" applyBorder="1" applyAlignment="1">
      <alignment vertical="center"/>
    </xf>
    <xf numFmtId="43" fontId="34" fillId="4" borderId="2" xfId="1" applyNumberFormat="1" applyFont="1" applyFill="1" applyBorder="1" applyAlignment="1">
      <alignment vertical="center"/>
    </xf>
    <xf numFmtId="14" fontId="38" fillId="0" borderId="2" xfId="0" applyNumberFormat="1" applyFont="1" applyFill="1" applyBorder="1" applyAlignment="1">
      <alignment horizontal="center"/>
    </xf>
    <xf numFmtId="0" fontId="37" fillId="0" borderId="2" xfId="0" applyFont="1" applyFill="1" applyBorder="1" applyAlignment="1">
      <alignment horizontal="center"/>
    </xf>
    <xf numFmtId="0" fontId="37" fillId="0" borderId="2" xfId="0" applyFont="1" applyFill="1" applyBorder="1" applyAlignment="1">
      <alignment wrapText="1"/>
    </xf>
    <xf numFmtId="0" fontId="37" fillId="0" borderId="2" xfId="0" applyFont="1" applyFill="1" applyBorder="1"/>
    <xf numFmtId="43" fontId="37" fillId="0" borderId="2" xfId="1" applyFont="1" applyFill="1" applyBorder="1" applyAlignment="1">
      <alignment vertical="center"/>
    </xf>
    <xf numFmtId="43" fontId="37" fillId="3" borderId="2" xfId="1" applyFont="1" applyFill="1" applyBorder="1" applyAlignment="1">
      <alignment horizontal="right" vertical="center"/>
    </xf>
    <xf numFmtId="0" fontId="37" fillId="0" borderId="0" xfId="0" applyFont="1" applyFill="1" applyAlignment="1">
      <alignment vertical="center"/>
    </xf>
    <xf numFmtId="43" fontId="37" fillId="4" borderId="2" xfId="1" applyNumberFormat="1" applyFont="1" applyFill="1" applyBorder="1" applyAlignment="1">
      <alignment vertical="center"/>
    </xf>
    <xf numFmtId="0" fontId="39" fillId="0" borderId="2" xfId="0" applyFont="1" applyFill="1" applyBorder="1" applyAlignment="1">
      <alignment wrapText="1"/>
    </xf>
    <xf numFmtId="14" fontId="36" fillId="0" borderId="2" xfId="0" applyNumberFormat="1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/>
    </xf>
    <xf numFmtId="0" fontId="36" fillId="0" borderId="2" xfId="0" applyFont="1" applyFill="1" applyBorder="1"/>
    <xf numFmtId="43" fontId="27" fillId="0" borderId="2" xfId="1" applyFont="1" applyFill="1" applyBorder="1" applyAlignment="1">
      <alignment vertical="center"/>
    </xf>
    <xf numFmtId="0" fontId="37" fillId="0" borderId="2" xfId="0" applyFont="1" applyFill="1" applyBorder="1" applyAlignment="1">
      <alignment vertical="center"/>
    </xf>
    <xf numFmtId="43" fontId="37" fillId="0" borderId="2" xfId="1" applyNumberFormat="1" applyFont="1" applyFill="1" applyBorder="1"/>
    <xf numFmtId="167" fontId="7" fillId="0" borderId="2" xfId="0" applyNumberFormat="1" applyFont="1" applyFill="1" applyBorder="1" applyAlignment="1">
      <alignment horizontal="center" vertical="center"/>
    </xf>
    <xf numFmtId="167" fontId="36" fillId="0" borderId="2" xfId="0" applyNumberFormat="1" applyFont="1" applyFill="1" applyBorder="1" applyAlignment="1">
      <alignment horizontal="center" vertical="center"/>
    </xf>
    <xf numFmtId="167" fontId="37" fillId="0" borderId="2" xfId="0" applyNumberFormat="1" applyFont="1" applyFill="1" applyBorder="1" applyAlignment="1">
      <alignment horizontal="center"/>
    </xf>
    <xf numFmtId="43" fontId="37" fillId="4" borderId="2" xfId="1" applyNumberFormat="1" applyFont="1" applyFill="1" applyBorder="1"/>
    <xf numFmtId="43" fontId="37" fillId="4" borderId="2" xfId="1" applyFont="1" applyFill="1" applyBorder="1" applyAlignment="1">
      <alignment vertical="center"/>
    </xf>
    <xf numFmtId="165" fontId="37" fillId="0" borderId="2" xfId="0" applyNumberFormat="1" applyFont="1" applyFill="1" applyBorder="1" applyAlignment="1">
      <alignment horizontal="right"/>
    </xf>
    <xf numFmtId="43" fontId="37" fillId="0" borderId="2" xfId="1" applyNumberFormat="1" applyFont="1" applyFill="1" applyBorder="1" applyAlignment="1">
      <alignment vertical="center"/>
    </xf>
    <xf numFmtId="165" fontId="40" fillId="0" borderId="2" xfId="0" applyNumberFormat="1" applyFont="1" applyFill="1" applyBorder="1" applyAlignment="1">
      <alignment horizontal="right"/>
    </xf>
    <xf numFmtId="14" fontId="41" fillId="0" borderId="2" xfId="0" applyNumberFormat="1" applyFont="1" applyFill="1" applyBorder="1" applyAlignment="1">
      <alignment horizontal="center"/>
    </xf>
    <xf numFmtId="0" fontId="40" fillId="0" borderId="2" xfId="0" applyFont="1" applyFill="1" applyBorder="1" applyAlignment="1">
      <alignment horizontal="center"/>
    </xf>
    <xf numFmtId="0" fontId="40" fillId="0" borderId="2" xfId="0" applyFont="1" applyFill="1" applyBorder="1" applyAlignment="1">
      <alignment wrapText="1"/>
    </xf>
    <xf numFmtId="0" fontId="40" fillId="0" borderId="2" xfId="0" applyFont="1" applyFill="1" applyBorder="1"/>
    <xf numFmtId="43" fontId="40" fillId="0" borderId="2" xfId="1" applyFont="1" applyFill="1" applyBorder="1" applyAlignment="1">
      <alignment vertical="center"/>
    </xf>
    <xf numFmtId="43" fontId="40" fillId="0" borderId="2" xfId="1" applyNumberFormat="1" applyFont="1" applyFill="1" applyBorder="1" applyAlignment="1">
      <alignment vertical="center"/>
    </xf>
    <xf numFmtId="0" fontId="40" fillId="0" borderId="0" xfId="0" applyFont="1" applyFill="1"/>
    <xf numFmtId="43" fontId="40" fillId="4" borderId="2" xfId="1" applyNumberFormat="1" applyFont="1" applyFill="1" applyBorder="1" applyAlignment="1">
      <alignment vertical="center"/>
    </xf>
    <xf numFmtId="43" fontId="27" fillId="4" borderId="2" xfId="1" applyFont="1" applyFill="1" applyBorder="1" applyAlignment="1">
      <alignment vertical="center"/>
    </xf>
    <xf numFmtId="43" fontId="32" fillId="4" borderId="2" xfId="1" applyFont="1" applyFill="1" applyBorder="1"/>
    <xf numFmtId="14" fontId="43" fillId="0" borderId="2" xfId="0" applyNumberFormat="1" applyFont="1" applyFill="1" applyBorder="1" applyAlignment="1">
      <alignment horizontal="center"/>
    </xf>
    <xf numFmtId="0" fontId="42" fillId="0" borderId="2" xfId="0" applyFont="1" applyFill="1" applyBorder="1" applyAlignment="1">
      <alignment horizontal="center"/>
    </xf>
    <xf numFmtId="0" fontId="42" fillId="0" borderId="2" xfId="0" applyFont="1" applyFill="1" applyBorder="1" applyAlignment="1">
      <alignment wrapText="1"/>
    </xf>
    <xf numFmtId="0" fontId="42" fillId="0" borderId="2" xfId="0" applyFont="1" applyFill="1" applyBorder="1" applyAlignment="1">
      <alignment vertical="center"/>
    </xf>
    <xf numFmtId="43" fontId="42" fillId="0" borderId="2" xfId="1" applyFont="1" applyFill="1" applyBorder="1" applyAlignment="1">
      <alignment vertical="center"/>
    </xf>
    <xf numFmtId="43" fontId="42" fillId="0" borderId="2" xfId="1" applyNumberFormat="1" applyFont="1" applyFill="1" applyBorder="1"/>
    <xf numFmtId="0" fontId="42" fillId="0" borderId="0" xfId="0" applyFont="1" applyFill="1" applyAlignment="1">
      <alignment vertical="center"/>
    </xf>
    <xf numFmtId="43" fontId="42" fillId="4" borderId="2" xfId="1" applyFont="1" applyFill="1" applyBorder="1" applyAlignment="1">
      <alignment vertical="center"/>
    </xf>
    <xf numFmtId="43" fontId="42" fillId="4" borderId="2" xfId="1" applyNumberFormat="1" applyFont="1" applyFill="1" applyBorder="1"/>
    <xf numFmtId="168" fontId="19" fillId="0" borderId="2" xfId="0" applyNumberFormat="1" applyFont="1" applyFill="1" applyBorder="1" applyAlignment="1">
      <alignment horizontal="center"/>
    </xf>
    <xf numFmtId="43" fontId="7" fillId="0" borderId="2" xfId="1" applyNumberFormat="1" applyFont="1" applyFill="1" applyBorder="1" applyAlignment="1">
      <alignment vertical="center"/>
    </xf>
    <xf numFmtId="43" fontId="7" fillId="4" borderId="2" xfId="1" applyNumberFormat="1" applyFont="1" applyFill="1" applyBorder="1" applyAlignment="1">
      <alignment vertical="center"/>
    </xf>
    <xf numFmtId="14" fontId="45" fillId="0" borderId="2" xfId="0" applyNumberFormat="1" applyFont="1" applyFill="1" applyBorder="1" applyAlignment="1">
      <alignment horizontal="center"/>
    </xf>
    <xf numFmtId="0" fontId="44" fillId="0" borderId="2" xfId="0" applyFont="1" applyFill="1" applyBorder="1" applyAlignment="1">
      <alignment horizontal="center"/>
    </xf>
    <xf numFmtId="0" fontId="44" fillId="0" borderId="2" xfId="0" applyFont="1" applyFill="1" applyBorder="1" applyAlignment="1">
      <alignment wrapText="1"/>
    </xf>
    <xf numFmtId="0" fontId="44" fillId="0" borderId="2" xfId="0" applyFont="1" applyFill="1" applyBorder="1"/>
    <xf numFmtId="43" fontId="44" fillId="0" borderId="2" xfId="1" applyFont="1" applyFill="1" applyBorder="1" applyAlignment="1">
      <alignment vertical="center"/>
    </xf>
    <xf numFmtId="0" fontId="44" fillId="0" borderId="0" xfId="0" applyFont="1" applyFill="1"/>
    <xf numFmtId="43" fontId="44" fillId="4" borderId="2" xfId="1" applyNumberFormat="1" applyFont="1" applyFill="1" applyBorder="1" applyAlignment="1">
      <alignment vertical="center"/>
    </xf>
    <xf numFmtId="14" fontId="19" fillId="0" borderId="2" xfId="0" applyNumberFormat="1" applyFont="1" applyFill="1" applyBorder="1" applyAlignment="1">
      <alignment horizontal="center" vertical="center"/>
    </xf>
    <xf numFmtId="14" fontId="19" fillId="0" borderId="2" xfId="0" applyNumberFormat="1" applyFont="1" applyFill="1" applyBorder="1" applyAlignment="1">
      <alignment horizontal="center"/>
    </xf>
    <xf numFmtId="0" fontId="19" fillId="0" borderId="2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center" vertical="center"/>
    </xf>
    <xf numFmtId="14" fontId="47" fillId="0" borderId="2" xfId="0" applyNumberFormat="1" applyFont="1" applyFill="1" applyBorder="1" applyAlignment="1">
      <alignment horizontal="center"/>
    </xf>
    <xf numFmtId="0" fontId="46" fillId="0" borderId="2" xfId="0" applyFont="1" applyFill="1" applyBorder="1" applyAlignment="1">
      <alignment horizontal="center"/>
    </xf>
    <xf numFmtId="0" fontId="46" fillId="0" borderId="2" xfId="0" applyFont="1" applyFill="1" applyBorder="1" applyAlignment="1">
      <alignment wrapText="1"/>
    </xf>
    <xf numFmtId="0" fontId="46" fillId="0" borderId="2" xfId="0" applyFont="1" applyFill="1" applyBorder="1" applyAlignment="1">
      <alignment vertical="center"/>
    </xf>
    <xf numFmtId="43" fontId="46" fillId="0" borderId="2" xfId="1" applyFont="1" applyFill="1" applyBorder="1" applyAlignment="1">
      <alignment vertical="center"/>
    </xf>
    <xf numFmtId="43" fontId="46" fillId="0" borderId="2" xfId="1" applyNumberFormat="1" applyFont="1" applyFill="1" applyBorder="1" applyAlignment="1">
      <alignment vertical="center"/>
    </xf>
    <xf numFmtId="0" fontId="46" fillId="0" borderId="0" xfId="0" applyFont="1" applyFill="1" applyAlignment="1">
      <alignment vertical="center"/>
    </xf>
    <xf numFmtId="43" fontId="46" fillId="4" borderId="2" xfId="1" applyFont="1" applyFill="1" applyBorder="1" applyAlignment="1">
      <alignment vertical="center"/>
    </xf>
    <xf numFmtId="165" fontId="46" fillId="0" borderId="2" xfId="0" applyNumberFormat="1" applyFont="1" applyFill="1" applyBorder="1" applyAlignment="1">
      <alignment horizontal="right"/>
    </xf>
    <xf numFmtId="43" fontId="44" fillId="0" borderId="2" xfId="1" applyNumberFormat="1" applyFont="1" applyFill="1" applyBorder="1" applyAlignment="1">
      <alignment vertical="center"/>
    </xf>
    <xf numFmtId="43" fontId="46" fillId="4" borderId="2" xfId="1" applyNumberFormat="1" applyFont="1" applyFill="1" applyBorder="1" applyAlignment="1">
      <alignment vertical="center"/>
    </xf>
    <xf numFmtId="14" fontId="49" fillId="0" borderId="2" xfId="0" applyNumberFormat="1" applyFont="1" applyFill="1" applyBorder="1" applyAlignment="1">
      <alignment horizontal="center"/>
    </xf>
    <xf numFmtId="0" fontId="48" fillId="0" borderId="2" xfId="0" applyFont="1" applyFill="1" applyBorder="1" applyAlignment="1">
      <alignment horizontal="center"/>
    </xf>
    <xf numFmtId="0" fontId="48" fillId="0" borderId="2" xfId="0" applyFont="1" applyFill="1" applyBorder="1" applyAlignment="1">
      <alignment wrapText="1"/>
    </xf>
    <xf numFmtId="0" fontId="48" fillId="0" borderId="2" xfId="0" applyFont="1" applyFill="1" applyBorder="1"/>
    <xf numFmtId="43" fontId="48" fillId="0" borderId="2" xfId="1" applyFont="1" applyFill="1" applyBorder="1"/>
    <xf numFmtId="0" fontId="48" fillId="0" borderId="0" xfId="0" applyFont="1" applyFill="1" applyAlignment="1">
      <alignment vertical="center"/>
    </xf>
    <xf numFmtId="0" fontId="19" fillId="0" borderId="2" xfId="0" applyFont="1" applyFill="1" applyBorder="1" applyAlignment="1">
      <alignment horizontal="center" wrapText="1"/>
    </xf>
    <xf numFmtId="43" fontId="44" fillId="4" borderId="2" xfId="1" applyFont="1" applyFill="1" applyBorder="1" applyAlignment="1">
      <alignment vertical="center"/>
    </xf>
    <xf numFmtId="43" fontId="48" fillId="4" borderId="2" xfId="1" applyNumberFormat="1" applyFont="1" applyFill="1" applyBorder="1" applyAlignment="1">
      <alignment vertical="center"/>
    </xf>
    <xf numFmtId="14" fontId="51" fillId="0" borderId="2" xfId="0" applyNumberFormat="1" applyFont="1" applyFill="1" applyBorder="1" applyAlignment="1">
      <alignment horizontal="center"/>
    </xf>
    <xf numFmtId="0" fontId="50" fillId="0" borderId="2" xfId="0" applyFont="1" applyFill="1" applyBorder="1" applyAlignment="1">
      <alignment horizontal="center"/>
    </xf>
    <xf numFmtId="0" fontId="50" fillId="0" borderId="2" xfId="0" applyFont="1" applyFill="1" applyBorder="1" applyAlignment="1">
      <alignment wrapText="1"/>
    </xf>
    <xf numFmtId="0" fontId="50" fillId="0" borderId="2" xfId="0" applyFont="1" applyFill="1" applyBorder="1" applyAlignment="1">
      <alignment vertical="center"/>
    </xf>
    <xf numFmtId="43" fontId="50" fillId="0" borderId="2" xfId="1" applyFont="1" applyFill="1" applyBorder="1" applyAlignment="1">
      <alignment vertical="center"/>
    </xf>
    <xf numFmtId="43" fontId="50" fillId="0" borderId="2" xfId="1" applyNumberFormat="1" applyFont="1" applyFill="1" applyBorder="1" applyAlignment="1">
      <alignment vertical="center"/>
    </xf>
    <xf numFmtId="0" fontId="50" fillId="0" borderId="0" xfId="0" applyFont="1" applyFill="1" applyAlignment="1">
      <alignment vertical="center"/>
    </xf>
    <xf numFmtId="43" fontId="50" fillId="4" borderId="2" xfId="1" applyNumberFormat="1" applyFont="1" applyFill="1" applyBorder="1" applyAlignment="1">
      <alignment vertical="center"/>
    </xf>
    <xf numFmtId="43" fontId="50" fillId="4" borderId="2" xfId="1" applyFont="1" applyFill="1" applyBorder="1" applyAlignment="1">
      <alignment vertical="center"/>
    </xf>
    <xf numFmtId="0" fontId="50" fillId="0" borderId="2" xfId="0" applyFont="1" applyFill="1" applyBorder="1"/>
    <xf numFmtId="43" fontId="50" fillId="4" borderId="2" xfId="1" applyFont="1" applyFill="1" applyBorder="1"/>
    <xf numFmtId="14" fontId="53" fillId="0" borderId="2" xfId="0" applyNumberFormat="1" applyFont="1" applyFill="1" applyBorder="1" applyAlignment="1">
      <alignment horizontal="center"/>
    </xf>
    <xf numFmtId="0" fontId="52" fillId="0" borderId="2" xfId="0" applyFont="1" applyFill="1" applyBorder="1" applyAlignment="1">
      <alignment horizontal="center"/>
    </xf>
    <xf numFmtId="0" fontId="52" fillId="0" borderId="2" xfId="0" applyFont="1" applyFill="1" applyBorder="1" applyAlignment="1">
      <alignment wrapText="1"/>
    </xf>
    <xf numFmtId="0" fontId="52" fillId="0" borderId="0" xfId="0" applyFont="1" applyFill="1" applyAlignment="1">
      <alignment vertical="center"/>
    </xf>
    <xf numFmtId="0" fontId="52" fillId="0" borderId="2" xfId="0" applyFont="1" applyFill="1" applyBorder="1" applyAlignment="1">
      <alignment vertical="center"/>
    </xf>
    <xf numFmtId="14" fontId="55" fillId="0" borderId="2" xfId="0" applyNumberFormat="1" applyFont="1" applyFill="1" applyBorder="1" applyAlignment="1">
      <alignment horizontal="center"/>
    </xf>
    <xf numFmtId="0" fontId="54" fillId="0" borderId="2" xfId="0" applyFont="1" applyFill="1" applyBorder="1" applyAlignment="1">
      <alignment horizontal="center"/>
    </xf>
    <xf numFmtId="0" fontId="54" fillId="0" borderId="2" xfId="0" applyFont="1" applyFill="1" applyBorder="1" applyAlignment="1">
      <alignment wrapText="1"/>
    </xf>
    <xf numFmtId="0" fontId="54" fillId="0" borderId="2" xfId="0" applyFont="1" applyFill="1" applyBorder="1" applyAlignment="1">
      <alignment vertical="center"/>
    </xf>
    <xf numFmtId="43" fontId="54" fillId="0" borderId="2" xfId="1" applyFont="1" applyFill="1" applyBorder="1" applyAlignment="1">
      <alignment vertical="center"/>
    </xf>
    <xf numFmtId="43" fontId="54" fillId="0" borderId="2" xfId="1" applyNumberFormat="1" applyFont="1" applyFill="1" applyBorder="1" applyAlignment="1">
      <alignment vertical="center"/>
    </xf>
    <xf numFmtId="0" fontId="54" fillId="0" borderId="0" xfId="0" applyFont="1" applyFill="1" applyAlignment="1">
      <alignment vertical="center"/>
    </xf>
    <xf numFmtId="43" fontId="54" fillId="4" borderId="2" xfId="1" applyNumberFormat="1" applyFont="1" applyFill="1" applyBorder="1" applyAlignment="1">
      <alignment vertical="center"/>
    </xf>
    <xf numFmtId="43" fontId="7" fillId="0" borderId="0" xfId="1" applyFont="1" applyFill="1" applyAlignment="1">
      <alignment vertical="center"/>
    </xf>
    <xf numFmtId="43" fontId="52" fillId="0" borderId="2" xfId="1" applyNumberFormat="1" applyFont="1" applyFill="1" applyBorder="1" applyAlignment="1">
      <alignment vertical="center"/>
    </xf>
    <xf numFmtId="43" fontId="7" fillId="0" borderId="0" xfId="1" applyFont="1" applyFill="1"/>
    <xf numFmtId="43" fontId="54" fillId="3" borderId="2" xfId="1" applyFont="1" applyFill="1" applyBorder="1" applyAlignment="1">
      <alignment horizontal="right" vertical="center"/>
    </xf>
    <xf numFmtId="0" fontId="54" fillId="0" borderId="2" xfId="0" applyFont="1" applyFill="1" applyBorder="1"/>
    <xf numFmtId="43" fontId="54" fillId="0" borderId="2" xfId="1" applyFont="1" applyFill="1" applyBorder="1"/>
    <xf numFmtId="43" fontId="52" fillId="4" borderId="2" xfId="1" applyFont="1" applyFill="1" applyBorder="1" applyAlignment="1">
      <alignment vertical="center"/>
    </xf>
    <xf numFmtId="0" fontId="56" fillId="0" borderId="0" xfId="0" applyFont="1" applyFill="1" applyBorder="1" applyAlignment="1">
      <alignment vertical="center"/>
    </xf>
    <xf numFmtId="0" fontId="56" fillId="0" borderId="0" xfId="0" applyFont="1" applyFill="1" applyBorder="1" applyAlignment="1">
      <alignment horizontal="center" vertical="center"/>
    </xf>
    <xf numFmtId="0" fontId="57" fillId="0" borderId="0" xfId="0" applyFont="1" applyFill="1" applyBorder="1" applyAlignment="1">
      <alignment vertical="center"/>
    </xf>
    <xf numFmtId="0" fontId="58" fillId="0" borderId="0" xfId="0" applyFont="1" applyFill="1" applyBorder="1" applyAlignment="1">
      <alignment horizontal="right"/>
    </xf>
    <xf numFmtId="43" fontId="59" fillId="0" borderId="0" xfId="1" applyFont="1" applyFill="1" applyBorder="1" applyAlignment="1"/>
    <xf numFmtId="43" fontId="60" fillId="0" borderId="0" xfId="1" applyFont="1" applyFill="1" applyBorder="1" applyAlignment="1"/>
    <xf numFmtId="17" fontId="59" fillId="0" borderId="1" xfId="1" applyNumberFormat="1" applyFont="1" applyFill="1" applyBorder="1" applyAlignment="1"/>
    <xf numFmtId="0" fontId="61" fillId="0" borderId="0" xfId="0" applyFont="1"/>
    <xf numFmtId="43" fontId="61" fillId="0" borderId="0" xfId="1" applyFont="1"/>
    <xf numFmtId="0" fontId="62" fillId="2" borderId="0" xfId="0" applyFont="1" applyFill="1" applyAlignment="1">
      <alignment horizontal="center" vertical="center"/>
    </xf>
    <xf numFmtId="0" fontId="63" fillId="0" borderId="0" xfId="0" applyFont="1"/>
    <xf numFmtId="0" fontId="64" fillId="0" borderId="0" xfId="0" applyFont="1" applyFill="1" applyAlignment="1">
      <alignment horizontal="center"/>
    </xf>
    <xf numFmtId="0" fontId="61" fillId="0" borderId="0" xfId="0" applyFont="1" applyAlignment="1">
      <alignment horizontal="center"/>
    </xf>
    <xf numFmtId="43" fontId="65" fillId="0" borderId="0" xfId="1" applyFont="1" applyAlignment="1">
      <alignment horizontal="right" indent="1"/>
    </xf>
    <xf numFmtId="43" fontId="66" fillId="0" borderId="0" xfId="1" applyFont="1" applyFill="1" applyBorder="1"/>
    <xf numFmtId="43" fontId="67" fillId="0" borderId="0" xfId="1" applyFont="1" applyFill="1" applyBorder="1" applyAlignment="1" applyProtection="1"/>
    <xf numFmtId="43" fontId="64" fillId="0" borderId="0" xfId="1" applyFont="1" applyAlignment="1">
      <alignment horizontal="right" indent="1"/>
    </xf>
    <xf numFmtId="43" fontId="68" fillId="0" borderId="0" xfId="1" applyFont="1" applyFill="1" applyBorder="1"/>
    <xf numFmtId="43" fontId="69" fillId="0" borderId="0" xfId="1" applyFont="1" applyFill="1" applyBorder="1" applyAlignment="1">
      <alignment horizontal="left" vertical="center"/>
    </xf>
    <xf numFmtId="43" fontId="61" fillId="0" borderId="0" xfId="1" applyFont="1" applyAlignment="1">
      <alignment horizontal="right" indent="1"/>
    </xf>
    <xf numFmtId="0" fontId="69" fillId="0" borderId="0" xfId="0" applyFont="1" applyBorder="1" applyAlignment="1">
      <alignment horizontal="left" vertical="center"/>
    </xf>
    <xf numFmtId="0" fontId="69" fillId="0" borderId="0" xfId="0" applyFont="1" applyBorder="1" applyAlignment="1">
      <alignment horizontal="center" vertical="center"/>
    </xf>
    <xf numFmtId="0" fontId="61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43" fontId="61" fillId="0" borderId="0" xfId="1" applyFont="1" applyAlignment="1">
      <alignment vertical="center"/>
    </xf>
    <xf numFmtId="43" fontId="61" fillId="0" borderId="0" xfId="1" applyFont="1" applyAlignment="1">
      <alignment horizontal="right" vertical="center" indent="1"/>
    </xf>
    <xf numFmtId="43" fontId="71" fillId="0" borderId="2" xfId="1" applyFont="1" applyFill="1" applyBorder="1" applyAlignment="1">
      <alignment horizontal="right" vertical="center"/>
    </xf>
    <xf numFmtId="0" fontId="65" fillId="0" borderId="0" xfId="0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center" vertical="center" wrapText="1"/>
    </xf>
    <xf numFmtId="0" fontId="65" fillId="0" borderId="0" xfId="0" applyFont="1" applyFill="1" applyBorder="1" applyAlignment="1">
      <alignment vertical="center"/>
    </xf>
    <xf numFmtId="43" fontId="72" fillId="0" borderId="0" xfId="1" applyFont="1" applyFill="1" applyBorder="1" applyAlignment="1">
      <alignment horizontal="center" vertical="center" wrapText="1"/>
    </xf>
    <xf numFmtId="43" fontId="65" fillId="0" borderId="0" xfId="1" applyFont="1" applyFill="1" applyBorder="1" applyAlignment="1">
      <alignment horizontal="center" vertical="center"/>
    </xf>
    <xf numFmtId="0" fontId="64" fillId="0" borderId="0" xfId="0" applyFont="1" applyFill="1" applyAlignment="1">
      <alignment vertical="center"/>
    </xf>
    <xf numFmtId="14" fontId="61" fillId="0" borderId="2" xfId="0" applyNumberFormat="1" applyFont="1" applyFill="1" applyBorder="1" applyAlignment="1">
      <alignment horizontal="right" vertical="center"/>
    </xf>
    <xf numFmtId="14" fontId="61" fillId="0" borderId="2" xfId="0" applyNumberFormat="1" applyFont="1" applyFill="1" applyBorder="1" applyAlignment="1">
      <alignment horizontal="center" vertical="center"/>
    </xf>
    <xf numFmtId="0" fontId="61" fillId="0" borderId="2" xfId="0" applyFont="1" applyFill="1" applyBorder="1" applyAlignment="1">
      <alignment horizontal="center" vertical="center"/>
    </xf>
    <xf numFmtId="0" fontId="61" fillId="0" borderId="2" xfId="0" applyFont="1" applyFill="1" applyBorder="1" applyAlignment="1">
      <alignment vertical="center" wrapText="1"/>
    </xf>
    <xf numFmtId="0" fontId="61" fillId="0" borderId="2" xfId="0" applyFont="1" applyFill="1" applyBorder="1" applyAlignment="1">
      <alignment vertical="center"/>
    </xf>
    <xf numFmtId="43" fontId="61" fillId="0" borderId="2" xfId="1" applyFont="1" applyFill="1" applyBorder="1" applyAlignment="1">
      <alignment vertical="center"/>
    </xf>
    <xf numFmtId="43" fontId="61" fillId="0" borderId="2" xfId="1" applyFont="1" applyFill="1" applyBorder="1" applyAlignment="1">
      <alignment horizontal="right" vertical="center"/>
    </xf>
    <xf numFmtId="0" fontId="73" fillId="0" borderId="0" xfId="0" applyFont="1" applyFill="1" applyAlignment="1">
      <alignment vertical="center"/>
    </xf>
    <xf numFmtId="0" fontId="61" fillId="0" borderId="0" xfId="0" applyFont="1" applyFill="1" applyAlignment="1">
      <alignment horizontal="center"/>
    </xf>
    <xf numFmtId="14" fontId="61" fillId="0" borderId="2" xfId="0" applyNumberFormat="1" applyFont="1" applyFill="1" applyBorder="1" applyAlignment="1">
      <alignment horizontal="center"/>
    </xf>
    <xf numFmtId="0" fontId="61" fillId="0" borderId="2" xfId="0" applyFont="1" applyFill="1" applyBorder="1" applyAlignment="1">
      <alignment horizontal="center"/>
    </xf>
    <xf numFmtId="0" fontId="61" fillId="0" borderId="2" xfId="0" applyFont="1" applyFill="1" applyBorder="1" applyAlignment="1">
      <alignment wrapText="1"/>
    </xf>
    <xf numFmtId="43" fontId="61" fillId="4" borderId="2" xfId="1" applyFont="1" applyFill="1" applyBorder="1" applyAlignment="1">
      <alignment vertical="center"/>
    </xf>
    <xf numFmtId="43" fontId="61" fillId="0" borderId="2" xfId="1" applyNumberFormat="1" applyFont="1" applyFill="1" applyBorder="1" applyAlignment="1">
      <alignment vertical="center"/>
    </xf>
    <xf numFmtId="0" fontId="73" fillId="0" borderId="0" xfId="0" applyFont="1" applyFill="1"/>
    <xf numFmtId="0" fontId="61" fillId="0" borderId="2" xfId="0" applyFont="1" applyFill="1" applyBorder="1"/>
    <xf numFmtId="43" fontId="61" fillId="4" borderId="2" xfId="1" applyFont="1" applyFill="1" applyBorder="1"/>
    <xf numFmtId="0" fontId="61" fillId="0" borderId="0" xfId="0" applyFont="1" applyFill="1" applyAlignment="1">
      <alignment vertical="center"/>
    </xf>
    <xf numFmtId="0" fontId="73" fillId="0" borderId="2" xfId="0" applyFont="1" applyFill="1" applyBorder="1" applyAlignment="1">
      <alignment horizontal="center"/>
    </xf>
    <xf numFmtId="0" fontId="73" fillId="0" borderId="2" xfId="0" applyFont="1" applyFill="1" applyBorder="1" applyAlignment="1">
      <alignment wrapText="1"/>
    </xf>
    <xf numFmtId="0" fontId="73" fillId="0" borderId="2" xfId="0" applyFont="1" applyFill="1" applyBorder="1"/>
    <xf numFmtId="43" fontId="73" fillId="4" borderId="2" xfId="1" applyFont="1" applyFill="1" applyBorder="1"/>
    <xf numFmtId="43" fontId="73" fillId="0" borderId="2" xfId="1" applyNumberFormat="1" applyFont="1" applyFill="1" applyBorder="1" applyAlignment="1">
      <alignment vertical="center"/>
    </xf>
    <xf numFmtId="43" fontId="73" fillId="0" borderId="2" xfId="1" applyFont="1" applyFill="1" applyBorder="1"/>
    <xf numFmtId="43" fontId="73" fillId="4" borderId="2" xfId="1" applyNumberFormat="1" applyFont="1" applyFill="1" applyBorder="1" applyAlignment="1">
      <alignment vertical="center"/>
    </xf>
    <xf numFmtId="168" fontId="73" fillId="0" borderId="2" xfId="0" applyNumberFormat="1" applyFont="1" applyFill="1" applyBorder="1" applyAlignment="1">
      <alignment horizontal="center"/>
    </xf>
    <xf numFmtId="43" fontId="73" fillId="0" borderId="2" xfId="1" applyFont="1" applyFill="1" applyBorder="1" applyAlignment="1">
      <alignment vertical="center"/>
    </xf>
    <xf numFmtId="0" fontId="73" fillId="0" borderId="2" xfId="0" applyFont="1" applyFill="1" applyBorder="1" applyAlignment="1">
      <alignment vertical="center"/>
    </xf>
    <xf numFmtId="43" fontId="73" fillId="4" borderId="2" xfId="1" applyFont="1" applyFill="1" applyBorder="1" applyAlignment="1">
      <alignment vertical="center"/>
    </xf>
    <xf numFmtId="165" fontId="73" fillId="0" borderId="2" xfId="0" applyNumberFormat="1" applyFont="1" applyFill="1" applyBorder="1" applyAlignment="1">
      <alignment horizontal="right"/>
    </xf>
    <xf numFmtId="167" fontId="73" fillId="0" borderId="2" xfId="0" applyNumberFormat="1" applyFont="1" applyFill="1" applyBorder="1" applyAlignment="1">
      <alignment horizontal="center"/>
    </xf>
    <xf numFmtId="43" fontId="73" fillId="0" borderId="2" xfId="1" applyNumberFormat="1" applyFont="1" applyFill="1" applyBorder="1"/>
    <xf numFmtId="167" fontId="74" fillId="0" borderId="2" xfId="0" applyNumberFormat="1" applyFont="1" applyFill="1" applyBorder="1" applyAlignment="1">
      <alignment horizontal="center" vertical="center"/>
    </xf>
    <xf numFmtId="14" fontId="74" fillId="0" borderId="2" xfId="0" applyNumberFormat="1" applyFont="1" applyFill="1" applyBorder="1" applyAlignment="1">
      <alignment horizontal="center" vertical="center"/>
    </xf>
    <xf numFmtId="0" fontId="74" fillId="0" borderId="2" xfId="0" applyFont="1" applyFill="1" applyBorder="1" applyAlignment="1">
      <alignment horizontal="center" vertical="center"/>
    </xf>
    <xf numFmtId="0" fontId="74" fillId="0" borderId="2" xfId="0" applyFont="1" applyFill="1" applyBorder="1"/>
    <xf numFmtId="43" fontId="75" fillId="0" borderId="2" xfId="1" applyFont="1" applyFill="1" applyBorder="1" applyAlignment="1">
      <alignment vertical="center"/>
    </xf>
    <xf numFmtId="43" fontId="61" fillId="0" borderId="2" xfId="1" applyFont="1" applyFill="1" applyBorder="1"/>
    <xf numFmtId="14" fontId="76" fillId="0" borderId="2" xfId="0" applyNumberFormat="1" applyFont="1" applyFill="1" applyBorder="1" applyAlignment="1">
      <alignment horizontal="center"/>
    </xf>
    <xf numFmtId="165" fontId="73" fillId="0" borderId="3" xfId="0" applyNumberFormat="1" applyFont="1" applyFill="1" applyBorder="1" applyAlignment="1">
      <alignment horizontal="right"/>
    </xf>
    <xf numFmtId="14" fontId="61" fillId="0" borderId="3" xfId="0" applyNumberFormat="1" applyFont="1" applyFill="1" applyBorder="1" applyAlignment="1">
      <alignment horizontal="center"/>
    </xf>
    <xf numFmtId="0" fontId="73" fillId="0" borderId="3" xfId="0" applyFont="1" applyFill="1" applyBorder="1" applyAlignment="1">
      <alignment horizontal="center"/>
    </xf>
    <xf numFmtId="0" fontId="73" fillId="0" borderId="3" xfId="0" applyFont="1" applyFill="1" applyBorder="1" applyAlignment="1">
      <alignment wrapText="1"/>
    </xf>
    <xf numFmtId="0" fontId="73" fillId="0" borderId="3" xfId="0" applyFont="1" applyFill="1" applyBorder="1"/>
    <xf numFmtId="43" fontId="73" fillId="0" borderId="3" xfId="0" applyNumberFormat="1" applyFont="1" applyFill="1" applyBorder="1"/>
    <xf numFmtId="43" fontId="73" fillId="3" borderId="3" xfId="0" applyNumberFormat="1" applyFont="1" applyFill="1" applyBorder="1"/>
    <xf numFmtId="0" fontId="77" fillId="0" borderId="0" xfId="0" applyFont="1"/>
    <xf numFmtId="0" fontId="64" fillId="0" borderId="0" xfId="0" applyFont="1"/>
    <xf numFmtId="43" fontId="54" fillId="4" borderId="2" xfId="1" applyFont="1" applyFill="1" applyBorder="1" applyAlignment="1">
      <alignment vertical="center"/>
    </xf>
    <xf numFmtId="14" fontId="79" fillId="0" borderId="2" xfId="0" applyNumberFormat="1" applyFont="1" applyFill="1" applyBorder="1" applyAlignment="1">
      <alignment horizontal="center"/>
    </xf>
    <xf numFmtId="0" fontId="78" fillId="0" borderId="2" xfId="0" applyFont="1" applyFill="1" applyBorder="1" applyAlignment="1">
      <alignment horizontal="center"/>
    </xf>
    <xf numFmtId="0" fontId="78" fillId="0" borderId="2" xfId="0" applyFont="1" applyFill="1" applyBorder="1" applyAlignment="1">
      <alignment wrapText="1"/>
    </xf>
    <xf numFmtId="0" fontId="78" fillId="0" borderId="2" xfId="0" applyFont="1" applyFill="1" applyBorder="1" applyAlignment="1">
      <alignment vertical="center"/>
    </xf>
    <xf numFmtId="43" fontId="78" fillId="0" borderId="2" xfId="1" applyFont="1" applyFill="1" applyBorder="1" applyAlignment="1">
      <alignment vertical="center"/>
    </xf>
    <xf numFmtId="0" fontId="78" fillId="0" borderId="0" xfId="0" applyFont="1" applyFill="1" applyAlignment="1">
      <alignment vertical="center"/>
    </xf>
    <xf numFmtId="43" fontId="78" fillId="4" borderId="2" xfId="1" applyNumberFormat="1" applyFont="1" applyFill="1" applyBorder="1" applyAlignment="1">
      <alignment vertical="center"/>
    </xf>
    <xf numFmtId="14" fontId="81" fillId="0" borderId="2" xfId="0" applyNumberFormat="1" applyFont="1" applyFill="1" applyBorder="1" applyAlignment="1">
      <alignment horizontal="center"/>
    </xf>
    <xf numFmtId="0" fontId="80" fillId="0" borderId="2" xfId="0" applyFont="1" applyFill="1" applyBorder="1" applyAlignment="1">
      <alignment horizontal="center"/>
    </xf>
    <xf numFmtId="0" fontId="80" fillId="0" borderId="2" xfId="0" applyFont="1" applyFill="1" applyBorder="1" applyAlignment="1">
      <alignment wrapText="1"/>
    </xf>
    <xf numFmtId="0" fontId="80" fillId="0" borderId="2" xfId="0" applyFont="1" applyFill="1" applyBorder="1" applyAlignment="1">
      <alignment vertical="center"/>
    </xf>
    <xf numFmtId="43" fontId="80" fillId="0" borderId="2" xfId="1" applyFont="1" applyFill="1" applyBorder="1" applyAlignment="1">
      <alignment vertical="center"/>
    </xf>
    <xf numFmtId="43" fontId="80" fillId="0" borderId="2" xfId="1" applyNumberFormat="1" applyFont="1" applyFill="1" applyBorder="1" applyAlignment="1">
      <alignment vertical="center"/>
    </xf>
    <xf numFmtId="0" fontId="80" fillId="0" borderId="0" xfId="0" applyFont="1" applyFill="1" applyAlignment="1">
      <alignment vertical="center"/>
    </xf>
    <xf numFmtId="165" fontId="80" fillId="0" borderId="2" xfId="0" applyNumberFormat="1" applyFont="1" applyFill="1" applyBorder="1" applyAlignment="1">
      <alignment horizontal="right"/>
    </xf>
    <xf numFmtId="43" fontId="80" fillId="4" borderId="2" xfId="1" applyFont="1" applyFill="1" applyBorder="1" applyAlignment="1">
      <alignment vertical="center"/>
    </xf>
    <xf numFmtId="43" fontId="80" fillId="4" borderId="2" xfId="1" applyNumberFormat="1" applyFont="1" applyFill="1" applyBorder="1" applyAlignment="1">
      <alignment vertical="center"/>
    </xf>
    <xf numFmtId="14" fontId="83" fillId="0" borderId="2" xfId="0" applyNumberFormat="1" applyFont="1" applyFill="1" applyBorder="1" applyAlignment="1">
      <alignment horizontal="center"/>
    </xf>
    <xf numFmtId="0" fontId="82" fillId="0" borderId="2" xfId="0" applyFont="1" applyFill="1" applyBorder="1" applyAlignment="1">
      <alignment horizontal="center"/>
    </xf>
    <xf numFmtId="0" fontId="82" fillId="0" borderId="2" xfId="0" applyFont="1" applyFill="1" applyBorder="1" applyAlignment="1">
      <alignment wrapText="1"/>
    </xf>
    <xf numFmtId="0" fontId="82" fillId="0" borderId="2" xfId="0" applyFont="1" applyFill="1" applyBorder="1" applyAlignment="1">
      <alignment vertical="center"/>
    </xf>
    <xf numFmtId="43" fontId="82" fillId="0" borderId="2" xfId="1" applyFont="1" applyFill="1" applyBorder="1" applyAlignment="1">
      <alignment vertical="center"/>
    </xf>
    <xf numFmtId="43" fontId="82" fillId="0" borderId="2" xfId="1" applyNumberFormat="1" applyFont="1" applyFill="1" applyBorder="1" applyAlignment="1">
      <alignment vertical="center"/>
    </xf>
    <xf numFmtId="43" fontId="82" fillId="3" borderId="2" xfId="1" applyFont="1" applyFill="1" applyBorder="1" applyAlignment="1">
      <alignment horizontal="right" vertical="center"/>
    </xf>
    <xf numFmtId="0" fontId="82" fillId="0" borderId="0" xfId="0" applyFont="1" applyFill="1" applyAlignment="1">
      <alignment vertical="center"/>
    </xf>
    <xf numFmtId="43" fontId="52" fillId="0" borderId="2" xfId="1" applyFont="1" applyFill="1" applyBorder="1" applyAlignment="1">
      <alignment vertical="center"/>
    </xf>
    <xf numFmtId="43" fontId="78" fillId="0" borderId="2" xfId="1" applyNumberFormat="1" applyFont="1" applyFill="1" applyBorder="1" applyAlignment="1">
      <alignment vertical="center"/>
    </xf>
    <xf numFmtId="14" fontId="85" fillId="0" borderId="2" xfId="0" applyNumberFormat="1" applyFont="1" applyFill="1" applyBorder="1" applyAlignment="1">
      <alignment horizontal="center"/>
    </xf>
    <xf numFmtId="0" fontId="84" fillId="0" borderId="2" xfId="0" applyFont="1" applyFill="1" applyBorder="1" applyAlignment="1">
      <alignment horizontal="center"/>
    </xf>
    <xf numFmtId="0" fontId="84" fillId="0" borderId="2" xfId="0" applyFont="1" applyFill="1" applyBorder="1" applyAlignment="1">
      <alignment wrapText="1"/>
    </xf>
    <xf numFmtId="0" fontId="84" fillId="0" borderId="2" xfId="0" applyFont="1" applyFill="1" applyBorder="1" applyAlignment="1">
      <alignment vertical="center"/>
    </xf>
    <xf numFmtId="43" fontId="84" fillId="0" borderId="2" xfId="1" applyFont="1" applyFill="1" applyBorder="1" applyAlignment="1">
      <alignment vertical="center"/>
    </xf>
    <xf numFmtId="43" fontId="84" fillId="0" borderId="2" xfId="1" applyNumberFormat="1" applyFont="1" applyFill="1" applyBorder="1" applyAlignment="1">
      <alignment vertical="center"/>
    </xf>
    <xf numFmtId="0" fontId="84" fillId="0" borderId="0" xfId="0" applyFont="1" applyFill="1" applyAlignment="1">
      <alignment vertical="center"/>
    </xf>
    <xf numFmtId="43" fontId="84" fillId="4" borderId="2" xfId="1" applyNumberFormat="1" applyFont="1" applyFill="1" applyBorder="1" applyAlignment="1">
      <alignment vertical="center"/>
    </xf>
    <xf numFmtId="43" fontId="84" fillId="4" borderId="2" xfId="1" applyFont="1" applyFill="1" applyBorder="1" applyAlignment="1">
      <alignment vertical="center"/>
    </xf>
    <xf numFmtId="43" fontId="82" fillId="4" borderId="2" xfId="1" applyNumberFormat="1" applyFont="1" applyFill="1" applyBorder="1" applyAlignment="1">
      <alignment vertical="center"/>
    </xf>
    <xf numFmtId="43" fontId="82" fillId="4" borderId="2" xfId="1" applyFont="1" applyFill="1" applyBorder="1" applyAlignment="1">
      <alignment vertical="center"/>
    </xf>
    <xf numFmtId="43" fontId="54" fillId="4" borderId="2" xfId="1" applyFont="1" applyFill="1" applyBorder="1"/>
    <xf numFmtId="0" fontId="84" fillId="0" borderId="0" xfId="0" applyFont="1" applyFill="1"/>
    <xf numFmtId="43" fontId="52" fillId="4" borderId="2" xfId="1" applyNumberFormat="1" applyFont="1" applyFill="1" applyBorder="1" applyAlignment="1">
      <alignment vertical="center"/>
    </xf>
    <xf numFmtId="43" fontId="78" fillId="4" borderId="2" xfId="1" applyFont="1" applyFill="1" applyBorder="1" applyAlignment="1">
      <alignment vertical="center"/>
    </xf>
    <xf numFmtId="14" fontId="87" fillId="0" borderId="2" xfId="0" applyNumberFormat="1" applyFont="1" applyFill="1" applyBorder="1" applyAlignment="1">
      <alignment horizontal="center"/>
    </xf>
    <xf numFmtId="0" fontId="86" fillId="0" borderId="2" xfId="0" applyFont="1" applyFill="1" applyBorder="1" applyAlignment="1">
      <alignment horizontal="center"/>
    </xf>
    <xf numFmtId="0" fontId="86" fillId="0" borderId="2" xfId="0" applyFont="1" applyFill="1" applyBorder="1" applyAlignment="1">
      <alignment wrapText="1"/>
    </xf>
    <xf numFmtId="0" fontId="86" fillId="0" borderId="2" xfId="0" applyFont="1" applyFill="1" applyBorder="1" applyAlignment="1">
      <alignment vertical="center"/>
    </xf>
    <xf numFmtId="43" fontId="86" fillId="0" borderId="2" xfId="1" applyFont="1" applyFill="1" applyBorder="1" applyAlignment="1">
      <alignment vertical="center"/>
    </xf>
    <xf numFmtId="43" fontId="86" fillId="0" borderId="2" xfId="1" applyNumberFormat="1" applyFont="1" applyFill="1" applyBorder="1" applyAlignment="1">
      <alignment vertical="center"/>
    </xf>
    <xf numFmtId="43" fontId="86" fillId="3" borderId="2" xfId="1" applyFont="1" applyFill="1" applyBorder="1" applyAlignment="1">
      <alignment horizontal="right" vertical="center"/>
    </xf>
    <xf numFmtId="0" fontId="86" fillId="0" borderId="0" xfId="0" applyFont="1" applyFill="1" applyAlignment="1">
      <alignment vertical="center"/>
    </xf>
    <xf numFmtId="43" fontId="86" fillId="4" borderId="2" xfId="1" applyNumberFormat="1" applyFont="1" applyFill="1" applyBorder="1" applyAlignment="1">
      <alignment vertical="center"/>
    </xf>
    <xf numFmtId="43" fontId="54" fillId="0" borderId="0" xfId="0" applyNumberFormat="1" applyFont="1" applyFill="1" applyAlignment="1">
      <alignment vertical="center"/>
    </xf>
    <xf numFmtId="14" fontId="89" fillId="0" borderId="2" xfId="0" applyNumberFormat="1" applyFont="1" applyFill="1" applyBorder="1" applyAlignment="1">
      <alignment horizontal="center"/>
    </xf>
    <xf numFmtId="0" fontId="88" fillId="0" borderId="2" xfId="0" applyFont="1" applyFill="1" applyBorder="1" applyAlignment="1">
      <alignment horizontal="center"/>
    </xf>
    <xf numFmtId="0" fontId="88" fillId="0" borderId="2" xfId="0" applyFont="1" applyFill="1" applyBorder="1" applyAlignment="1">
      <alignment wrapText="1"/>
    </xf>
    <xf numFmtId="0" fontId="88" fillId="0" borderId="2" xfId="0" applyFont="1" applyFill="1" applyBorder="1" applyAlignment="1">
      <alignment vertical="center"/>
    </xf>
    <xf numFmtId="43" fontId="88" fillId="0" borderId="2" xfId="1" applyFont="1" applyFill="1" applyBorder="1" applyAlignment="1">
      <alignment vertical="center"/>
    </xf>
    <xf numFmtId="0" fontId="88" fillId="0" borderId="0" xfId="0" applyFont="1" applyFill="1" applyAlignment="1">
      <alignment vertical="center"/>
    </xf>
    <xf numFmtId="4" fontId="54" fillId="0" borderId="2" xfId="0" applyNumberFormat="1" applyFont="1" applyFill="1" applyBorder="1" applyAlignment="1">
      <alignment vertical="center"/>
    </xf>
    <xf numFmtId="43" fontId="86" fillId="4" borderId="2" xfId="1" applyFont="1" applyFill="1" applyBorder="1" applyAlignment="1">
      <alignment vertical="center"/>
    </xf>
    <xf numFmtId="43" fontId="88" fillId="4" borderId="2" xfId="1" applyNumberFormat="1" applyFont="1" applyFill="1" applyBorder="1" applyAlignment="1">
      <alignment vertical="center"/>
    </xf>
    <xf numFmtId="14" fontId="91" fillId="0" borderId="2" xfId="0" applyNumberFormat="1" applyFont="1" applyFill="1" applyBorder="1" applyAlignment="1">
      <alignment horizontal="center"/>
    </xf>
    <xf numFmtId="0" fontId="90" fillId="0" borderId="2" xfId="0" applyFont="1" applyFill="1" applyBorder="1" applyAlignment="1">
      <alignment horizontal="center"/>
    </xf>
    <xf numFmtId="0" fontId="90" fillId="0" borderId="2" xfId="0" applyFont="1" applyFill="1" applyBorder="1" applyAlignment="1">
      <alignment wrapText="1"/>
    </xf>
    <xf numFmtId="0" fontId="90" fillId="0" borderId="2" xfId="0" applyFont="1" applyFill="1" applyBorder="1" applyAlignment="1">
      <alignment vertical="center"/>
    </xf>
    <xf numFmtId="43" fontId="90" fillId="0" borderId="2" xfId="1" applyFont="1" applyFill="1" applyBorder="1" applyAlignment="1">
      <alignment vertical="center"/>
    </xf>
    <xf numFmtId="43" fontId="90" fillId="0" borderId="2" xfId="1" applyNumberFormat="1" applyFont="1" applyFill="1" applyBorder="1" applyAlignment="1">
      <alignment vertical="center"/>
    </xf>
    <xf numFmtId="0" fontId="90" fillId="0" borderId="0" xfId="0" applyFont="1" applyFill="1" applyAlignment="1">
      <alignment vertical="center"/>
    </xf>
    <xf numFmtId="43" fontId="46" fillId="0" borderId="0" xfId="0" applyNumberFormat="1" applyFont="1" applyFill="1" applyAlignment="1">
      <alignment vertical="center"/>
    </xf>
    <xf numFmtId="173" fontId="92" fillId="0" borderId="0" xfId="2" applyNumberFormat="1"/>
  </cellXfs>
  <cellStyles count="3">
    <cellStyle name="Comma" xfId="1" builtinId="3"/>
    <cellStyle name="Normal" xfId="0" builtinId="0"/>
    <cellStyle name="Normal 2" xfId="2"/>
  </cellStyles>
  <dxfs count="2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heque%20Register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Feb"/>
      <sheetName val="Mar"/>
      <sheetName val="Apr"/>
      <sheetName val="May"/>
      <sheetName val="June"/>
      <sheetName val="July"/>
      <sheetName val="Aug"/>
      <sheetName val="Sep"/>
      <sheetName val="Oct"/>
      <sheetName val="Nov"/>
      <sheetName val="Dec"/>
      <sheetName val="Settings"/>
      <sheetName val="Help"/>
      <sheetName val="©"/>
    </sheetNames>
    <sheetDataSet>
      <sheetData sheetId="0">
        <row r="1">
          <cell r="N1" t="str">
            <v>Num</v>
          </cell>
        </row>
        <row r="2">
          <cell r="N2"/>
        </row>
        <row r="3">
          <cell r="N3">
            <v>1</v>
          </cell>
        </row>
        <row r="4">
          <cell r="N4">
            <v>0</v>
          </cell>
        </row>
        <row r="5">
          <cell r="N5">
            <v>-1</v>
          </cell>
        </row>
        <row r="6">
          <cell r="N6">
            <v>-2</v>
          </cell>
        </row>
        <row r="7">
          <cell r="N7">
            <v>-3</v>
          </cell>
        </row>
        <row r="8">
          <cell r="N8" t="str">
            <v>EFT</v>
          </cell>
        </row>
        <row r="9">
          <cell r="N9" t="str">
            <v>DEP</v>
          </cell>
        </row>
        <row r="10">
          <cell r="N10" t="str">
            <v>TXFR</v>
          </cell>
        </row>
        <row r="11">
          <cell r="N11" t="str">
            <v>CARD</v>
          </cell>
        </row>
        <row r="12">
          <cell r="N12" t="str">
            <v>FEE</v>
          </cell>
        </row>
        <row r="13">
          <cell r="N13"/>
        </row>
        <row r="14">
          <cell r="N14"/>
        </row>
        <row r="15">
          <cell r="N15"/>
        </row>
        <row r="16">
          <cell r="N16"/>
        </row>
        <row r="17">
          <cell r="N17"/>
        </row>
        <row r="18">
          <cell r="N18"/>
        </row>
        <row r="19">
          <cell r="N19"/>
        </row>
        <row r="20">
          <cell r="N20"/>
        </row>
        <row r="21">
          <cell r="N21"/>
        </row>
        <row r="22">
          <cell r="N22"/>
        </row>
        <row r="23">
          <cell r="N23"/>
        </row>
        <row r="24">
          <cell r="N24"/>
        </row>
        <row r="25">
          <cell r="N25"/>
        </row>
        <row r="26">
          <cell r="N26"/>
        </row>
        <row r="27">
          <cell r="N27"/>
        </row>
        <row r="28">
          <cell r="N28"/>
        </row>
        <row r="29">
          <cell r="N29"/>
        </row>
        <row r="30">
          <cell r="N30"/>
        </row>
        <row r="31">
          <cell r="N31"/>
        </row>
        <row r="32">
          <cell r="N32"/>
        </row>
        <row r="33">
          <cell r="N33"/>
        </row>
        <row r="34">
          <cell r="N34"/>
        </row>
        <row r="35">
          <cell r="N35"/>
        </row>
        <row r="36">
          <cell r="N36"/>
        </row>
        <row r="37">
          <cell r="N37"/>
        </row>
        <row r="38">
          <cell r="N38"/>
        </row>
        <row r="39">
          <cell r="N39"/>
        </row>
        <row r="40">
          <cell r="N40"/>
        </row>
        <row r="41">
          <cell r="N41"/>
        </row>
        <row r="42">
          <cell r="N42"/>
        </row>
        <row r="43">
          <cell r="N43"/>
        </row>
        <row r="44">
          <cell r="N44"/>
        </row>
        <row r="45">
          <cell r="N45"/>
        </row>
        <row r="46">
          <cell r="N46"/>
        </row>
        <row r="47">
          <cell r="N47"/>
        </row>
        <row r="48">
          <cell r="N48"/>
        </row>
        <row r="49">
          <cell r="N49"/>
        </row>
        <row r="50">
          <cell r="N50"/>
        </row>
        <row r="51">
          <cell r="N51"/>
        </row>
        <row r="52">
          <cell r="N52"/>
        </row>
        <row r="53">
          <cell r="N53"/>
        </row>
        <row r="54">
          <cell r="N54"/>
        </row>
        <row r="55">
          <cell r="N55"/>
        </row>
        <row r="56">
          <cell r="N56"/>
        </row>
        <row r="57">
          <cell r="N57"/>
        </row>
        <row r="58">
          <cell r="N58"/>
        </row>
        <row r="59">
          <cell r="N59"/>
        </row>
        <row r="60">
          <cell r="N60"/>
        </row>
        <row r="61">
          <cell r="N61"/>
        </row>
        <row r="62">
          <cell r="N62"/>
        </row>
        <row r="63">
          <cell r="N63"/>
        </row>
        <row r="64">
          <cell r="N64"/>
        </row>
        <row r="65">
          <cell r="N65"/>
        </row>
        <row r="66">
          <cell r="N66"/>
        </row>
        <row r="67">
          <cell r="N67"/>
        </row>
        <row r="68">
          <cell r="N68"/>
        </row>
        <row r="69">
          <cell r="N69"/>
        </row>
        <row r="70">
          <cell r="N70"/>
        </row>
        <row r="71">
          <cell r="N71"/>
        </row>
        <row r="72">
          <cell r="N72"/>
        </row>
        <row r="73">
          <cell r="N73"/>
        </row>
        <row r="74">
          <cell r="N74"/>
        </row>
        <row r="75">
          <cell r="N75"/>
        </row>
        <row r="76">
          <cell r="N76"/>
        </row>
        <row r="77">
          <cell r="N77"/>
        </row>
        <row r="78">
          <cell r="N78"/>
        </row>
        <row r="79">
          <cell r="N79"/>
        </row>
        <row r="80">
          <cell r="N80"/>
        </row>
        <row r="81">
          <cell r="N81"/>
        </row>
        <row r="82">
          <cell r="N82"/>
        </row>
        <row r="83">
          <cell r="N83"/>
        </row>
        <row r="84">
          <cell r="N84"/>
        </row>
        <row r="85">
          <cell r="N85"/>
        </row>
        <row r="86">
          <cell r="N86"/>
        </row>
        <row r="87">
          <cell r="N87"/>
        </row>
        <row r="88">
          <cell r="N88"/>
        </row>
        <row r="89">
          <cell r="N89"/>
        </row>
        <row r="90">
          <cell r="N90"/>
        </row>
        <row r="91">
          <cell r="N91"/>
        </row>
        <row r="92">
          <cell r="N92"/>
        </row>
        <row r="93">
          <cell r="N93"/>
        </row>
        <row r="94">
          <cell r="N94"/>
        </row>
        <row r="95">
          <cell r="N95"/>
        </row>
        <row r="96">
          <cell r="N96"/>
        </row>
        <row r="97">
          <cell r="N97"/>
        </row>
        <row r="98">
          <cell r="N98"/>
        </row>
        <row r="99">
          <cell r="N99"/>
        </row>
        <row r="100">
          <cell r="N100"/>
        </row>
        <row r="101">
          <cell r="N101"/>
        </row>
        <row r="102">
          <cell r="N102"/>
        </row>
        <row r="103">
          <cell r="N103"/>
        </row>
        <row r="104">
          <cell r="N104"/>
        </row>
        <row r="105">
          <cell r="N105"/>
        </row>
        <row r="106">
          <cell r="N106"/>
        </row>
        <row r="107">
          <cell r="N107"/>
        </row>
        <row r="108">
          <cell r="N108"/>
        </row>
        <row r="109">
          <cell r="N109"/>
        </row>
        <row r="110">
          <cell r="N110"/>
        </row>
        <row r="111">
          <cell r="N111"/>
        </row>
        <row r="112">
          <cell r="N112"/>
        </row>
        <row r="113">
          <cell r="N113"/>
        </row>
        <row r="114">
          <cell r="N114"/>
        </row>
        <row r="115">
          <cell r="N115"/>
        </row>
        <row r="116">
          <cell r="N116"/>
        </row>
        <row r="117">
          <cell r="N117"/>
        </row>
        <row r="118">
          <cell r="N118"/>
        </row>
        <row r="119">
          <cell r="N119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Categories</v>
          </cell>
          <cell r="C1" t="str">
            <v>Payees</v>
          </cell>
          <cell r="E1" t="str">
            <v>Date</v>
          </cell>
          <cell r="G1" t="str">
            <v>R</v>
          </cell>
        </row>
        <row r="2">
          <cell r="A2" t="str">
            <v>Operating Expenditure</v>
          </cell>
          <cell r="C2"/>
          <cell r="E2"/>
          <cell r="G2" t="str">
            <v>C</v>
          </cell>
        </row>
        <row r="3">
          <cell r="A3" t="str">
            <v>Tourism Expenditure</v>
          </cell>
          <cell r="C3"/>
          <cell r="E3"/>
          <cell r="G3" t="str">
            <v>R</v>
          </cell>
        </row>
        <row r="4">
          <cell r="A4" t="str">
            <v>Other Payment</v>
          </cell>
          <cell r="C4"/>
          <cell r="E4"/>
          <cell r="G4"/>
        </row>
        <row r="5">
          <cell r="A5" t="str">
            <v>Accrual</v>
          </cell>
          <cell r="C5"/>
          <cell r="E5"/>
          <cell r="G5"/>
        </row>
        <row r="6">
          <cell r="A6"/>
          <cell r="C6"/>
          <cell r="E6"/>
          <cell r="G6"/>
        </row>
        <row r="7">
          <cell r="A7"/>
          <cell r="C7"/>
          <cell r="E7"/>
          <cell r="G7"/>
        </row>
        <row r="8">
          <cell r="A8"/>
          <cell r="C8"/>
          <cell r="E8"/>
          <cell r="G8"/>
        </row>
        <row r="9">
          <cell r="A9"/>
          <cell r="C9"/>
          <cell r="E9"/>
          <cell r="G9"/>
        </row>
        <row r="10">
          <cell r="A10"/>
          <cell r="C10"/>
          <cell r="E10"/>
          <cell r="G10"/>
        </row>
        <row r="11">
          <cell r="A11"/>
          <cell r="C11"/>
          <cell r="E11"/>
          <cell r="G11"/>
        </row>
        <row r="12">
          <cell r="A12"/>
          <cell r="C12"/>
          <cell r="E12"/>
          <cell r="G12"/>
        </row>
        <row r="13">
          <cell r="A13"/>
          <cell r="C13"/>
          <cell r="E13"/>
          <cell r="G13"/>
        </row>
        <row r="14">
          <cell r="A14"/>
          <cell r="C14"/>
          <cell r="E14"/>
          <cell r="G14"/>
        </row>
        <row r="15">
          <cell r="A15"/>
          <cell r="C15"/>
          <cell r="E15"/>
          <cell r="G15"/>
        </row>
        <row r="16">
          <cell r="A16"/>
          <cell r="C16"/>
          <cell r="E16"/>
          <cell r="G16"/>
        </row>
        <row r="17">
          <cell r="A17"/>
          <cell r="C17"/>
          <cell r="E17"/>
        </row>
        <row r="18">
          <cell r="A18"/>
          <cell r="C18"/>
          <cell r="E18"/>
        </row>
        <row r="19">
          <cell r="A19"/>
          <cell r="C19"/>
          <cell r="E19"/>
        </row>
        <row r="20">
          <cell r="A20"/>
          <cell r="C20"/>
          <cell r="E20"/>
        </row>
        <row r="21">
          <cell r="A21"/>
          <cell r="C21"/>
          <cell r="E21"/>
        </row>
        <row r="22">
          <cell r="A22"/>
          <cell r="C22"/>
          <cell r="E22"/>
        </row>
        <row r="23">
          <cell r="A23"/>
          <cell r="C23"/>
          <cell r="E23"/>
        </row>
        <row r="24">
          <cell r="A24"/>
          <cell r="C24"/>
          <cell r="E24"/>
        </row>
        <row r="25">
          <cell r="A25"/>
          <cell r="C25"/>
        </row>
        <row r="26">
          <cell r="A26"/>
          <cell r="C26"/>
        </row>
        <row r="27">
          <cell r="A27"/>
          <cell r="C27"/>
        </row>
        <row r="28">
          <cell r="A28"/>
          <cell r="C28"/>
        </row>
        <row r="29">
          <cell r="A29"/>
          <cell r="C29"/>
        </row>
        <row r="30">
          <cell r="A30"/>
          <cell r="C30"/>
        </row>
        <row r="31">
          <cell r="A31"/>
          <cell r="C31"/>
        </row>
        <row r="32">
          <cell r="A32"/>
          <cell r="C32"/>
        </row>
        <row r="33">
          <cell r="A33"/>
          <cell r="C33"/>
        </row>
        <row r="34">
          <cell r="A34"/>
          <cell r="C34"/>
        </row>
        <row r="35">
          <cell r="A35"/>
          <cell r="C35"/>
        </row>
        <row r="36">
          <cell r="A36"/>
          <cell r="C36"/>
        </row>
        <row r="37">
          <cell r="A37"/>
          <cell r="C37"/>
        </row>
        <row r="38">
          <cell r="A38"/>
          <cell r="C38"/>
        </row>
        <row r="39">
          <cell r="A39"/>
          <cell r="C39"/>
        </row>
        <row r="40">
          <cell r="A40"/>
          <cell r="C40"/>
        </row>
        <row r="41">
          <cell r="A41"/>
          <cell r="C41"/>
        </row>
        <row r="42">
          <cell r="A42"/>
          <cell r="C42"/>
        </row>
        <row r="43">
          <cell r="A43"/>
          <cell r="C43"/>
        </row>
        <row r="44">
          <cell r="A44"/>
          <cell r="C44"/>
        </row>
        <row r="45">
          <cell r="A45"/>
          <cell r="C45"/>
        </row>
        <row r="46">
          <cell r="A46"/>
          <cell r="C46"/>
        </row>
        <row r="47">
          <cell r="A47"/>
          <cell r="C47"/>
        </row>
        <row r="48">
          <cell r="A48"/>
          <cell r="C48"/>
        </row>
        <row r="49">
          <cell r="A49"/>
          <cell r="C49"/>
        </row>
        <row r="50">
          <cell r="A50"/>
          <cell r="C50"/>
        </row>
        <row r="51">
          <cell r="A51"/>
          <cell r="C51"/>
        </row>
        <row r="52">
          <cell r="A52"/>
          <cell r="C52"/>
        </row>
        <row r="53">
          <cell r="A53"/>
          <cell r="C53"/>
        </row>
        <row r="54">
          <cell r="A54"/>
          <cell r="C54"/>
        </row>
        <row r="55">
          <cell r="A55"/>
          <cell r="C55"/>
        </row>
        <row r="56">
          <cell r="A56"/>
          <cell r="C56"/>
        </row>
        <row r="57">
          <cell r="A57"/>
          <cell r="C57"/>
        </row>
        <row r="58">
          <cell r="A58"/>
          <cell r="C58"/>
        </row>
        <row r="59">
          <cell r="A59"/>
          <cell r="C59"/>
        </row>
        <row r="60">
          <cell r="A60"/>
          <cell r="C60"/>
        </row>
        <row r="61">
          <cell r="A61"/>
          <cell r="C61"/>
        </row>
        <row r="62">
          <cell r="A62"/>
          <cell r="C62"/>
        </row>
        <row r="63">
          <cell r="A63"/>
          <cell r="C63"/>
        </row>
        <row r="64">
          <cell r="A64"/>
          <cell r="C64"/>
        </row>
        <row r="65">
          <cell r="A65"/>
          <cell r="C65"/>
        </row>
        <row r="66">
          <cell r="A66"/>
          <cell r="C66"/>
        </row>
        <row r="67">
          <cell r="A67"/>
          <cell r="C67"/>
        </row>
        <row r="68">
          <cell r="A68"/>
          <cell r="C68"/>
        </row>
        <row r="69">
          <cell r="A69"/>
          <cell r="C69"/>
        </row>
        <row r="70">
          <cell r="A70"/>
          <cell r="C70"/>
        </row>
        <row r="71">
          <cell r="A71"/>
          <cell r="C71"/>
        </row>
        <row r="72">
          <cell r="A72"/>
          <cell r="C72"/>
        </row>
        <row r="73">
          <cell r="A73"/>
          <cell r="C73"/>
        </row>
        <row r="74">
          <cell r="A74"/>
          <cell r="C74"/>
        </row>
        <row r="75">
          <cell r="A75"/>
          <cell r="C75"/>
        </row>
        <row r="76">
          <cell r="A76"/>
          <cell r="C76"/>
        </row>
        <row r="77">
          <cell r="A77"/>
          <cell r="C77"/>
        </row>
        <row r="78">
          <cell r="A78"/>
          <cell r="C78"/>
        </row>
        <row r="79">
          <cell r="A79"/>
          <cell r="C79"/>
        </row>
        <row r="80">
          <cell r="A80"/>
          <cell r="C80"/>
        </row>
        <row r="81">
          <cell r="A81"/>
          <cell r="C81"/>
        </row>
        <row r="82">
          <cell r="A82"/>
          <cell r="C82"/>
        </row>
        <row r="83">
          <cell r="A83"/>
          <cell r="C83"/>
        </row>
        <row r="84">
          <cell r="A84"/>
          <cell r="C84"/>
        </row>
        <row r="85">
          <cell r="A85"/>
          <cell r="C85"/>
        </row>
        <row r="86">
          <cell r="A86"/>
          <cell r="C86"/>
        </row>
        <row r="87">
          <cell r="A87"/>
          <cell r="C87"/>
        </row>
        <row r="88">
          <cell r="A88"/>
          <cell r="C88"/>
        </row>
        <row r="89">
          <cell r="A89"/>
          <cell r="C89"/>
        </row>
        <row r="90">
          <cell r="A90"/>
          <cell r="C90"/>
        </row>
        <row r="91">
          <cell r="A91"/>
          <cell r="C91"/>
        </row>
        <row r="92">
          <cell r="A92"/>
          <cell r="C92"/>
        </row>
        <row r="93">
          <cell r="A93"/>
          <cell r="C93"/>
        </row>
        <row r="94">
          <cell r="A94"/>
          <cell r="C94"/>
        </row>
        <row r="95">
          <cell r="A95"/>
          <cell r="C95"/>
        </row>
        <row r="96">
          <cell r="A96"/>
          <cell r="C96"/>
        </row>
        <row r="97">
          <cell r="A97"/>
          <cell r="C97"/>
        </row>
        <row r="98">
          <cell r="A98"/>
          <cell r="C98"/>
        </row>
        <row r="99">
          <cell r="A99"/>
          <cell r="C99"/>
        </row>
        <row r="100">
          <cell r="A100"/>
          <cell r="C100"/>
        </row>
        <row r="101">
          <cell r="A101"/>
          <cell r="C101"/>
        </row>
        <row r="102">
          <cell r="A102"/>
          <cell r="C102"/>
        </row>
        <row r="103">
          <cell r="A103"/>
          <cell r="C103"/>
        </row>
        <row r="104">
          <cell r="A104"/>
          <cell r="C104"/>
        </row>
        <row r="105">
          <cell r="A105"/>
          <cell r="C105"/>
        </row>
        <row r="106">
          <cell r="A106"/>
          <cell r="C106"/>
        </row>
        <row r="107">
          <cell r="A107"/>
          <cell r="C107"/>
        </row>
        <row r="108">
          <cell r="A108"/>
          <cell r="C108"/>
        </row>
        <row r="109">
          <cell r="A109"/>
          <cell r="C109"/>
        </row>
        <row r="110">
          <cell r="A110"/>
          <cell r="C110"/>
        </row>
        <row r="111">
          <cell r="A111"/>
          <cell r="C111"/>
        </row>
        <row r="112">
          <cell r="A112"/>
          <cell r="C112"/>
        </row>
        <row r="113">
          <cell r="A113"/>
          <cell r="C113"/>
        </row>
        <row r="114">
          <cell r="A114"/>
          <cell r="C114"/>
        </row>
        <row r="115">
          <cell r="A115"/>
          <cell r="C115"/>
        </row>
        <row r="116">
          <cell r="A116"/>
          <cell r="C116"/>
        </row>
        <row r="117">
          <cell r="A117"/>
          <cell r="C117"/>
        </row>
        <row r="118">
          <cell r="A118"/>
          <cell r="C118"/>
        </row>
        <row r="119">
          <cell r="A119"/>
          <cell r="C119"/>
        </row>
        <row r="120">
          <cell r="A120"/>
          <cell r="C120"/>
        </row>
        <row r="121">
          <cell r="A121"/>
          <cell r="C121"/>
        </row>
        <row r="122">
          <cell r="A122"/>
          <cell r="C122"/>
        </row>
        <row r="123">
          <cell r="A123"/>
          <cell r="C123"/>
        </row>
        <row r="124">
          <cell r="A124"/>
          <cell r="C124"/>
        </row>
        <row r="125">
          <cell r="A125"/>
          <cell r="C125"/>
        </row>
        <row r="126">
          <cell r="A126"/>
          <cell r="C126"/>
        </row>
        <row r="127">
          <cell r="A127"/>
          <cell r="C127"/>
        </row>
        <row r="128">
          <cell r="A128"/>
          <cell r="C128"/>
        </row>
        <row r="129">
          <cell r="A129"/>
          <cell r="C129"/>
        </row>
        <row r="130">
          <cell r="A130"/>
          <cell r="C130"/>
        </row>
        <row r="131">
          <cell r="A131"/>
          <cell r="C131"/>
        </row>
        <row r="132">
          <cell r="A132"/>
          <cell r="C132"/>
        </row>
        <row r="133">
          <cell r="A133"/>
          <cell r="C133"/>
        </row>
        <row r="134">
          <cell r="A134"/>
          <cell r="C134"/>
        </row>
        <row r="135">
          <cell r="A135"/>
          <cell r="C135"/>
        </row>
      </sheetData>
      <sheetData sheetId="13"/>
      <sheetData sheetId="14"/>
    </sheetDataSet>
  </externalBook>
</externalLink>
</file>

<file path=xl/tables/table1.xml><?xml version="1.0" encoding="utf-8"?>
<table xmlns="http://schemas.openxmlformats.org/spreadsheetml/2006/main" id="1" name="Table1345678910111213345678910111213" displayName="Table1345678910111213345678910111213" ref="A14:J185" totalsRowCount="1" headerRowDxfId="290" dataDxfId="289" tableBorderDxfId="288">
  <autoFilter ref="A14:J184"/>
  <tableColumns count="10">
    <tableColumn id="1" name="Date" dataDxfId="287" totalsRowDxfId="286"/>
    <tableColumn id="9" name="Week" dataDxfId="285" totalsRowDxfId="284"/>
    <tableColumn id="2" name="Cheque /EFT Number" dataDxfId="283" totalsRowDxfId="282"/>
    <tableColumn id="3" name="Payee / Description" dataDxfId="281" totalsRowDxfId="280"/>
    <tableColumn id="4" name="Category" dataDxfId="279" totalsRowDxfId="278"/>
    <tableColumn id="5" name="R" dataDxfId="277" totalsRowDxfId="276"/>
    <tableColumn id="6" name="Withdrawal,_x000a_Payment (-)" dataDxfId="275" totalsRowDxfId="274" dataCellStyle="Comma"/>
    <tableColumn id="7" name="Deposit,_x000a_Credit (+)" dataDxfId="273" totalsRowDxfId="272" dataCellStyle="Comma"/>
    <tableColumn id="8" name="Balance" dataDxfId="271" totalsRowDxfId="270" dataCellStyle="Comma">
      <calculatedColumnFormula>IF(AND(ISBLANK(G15),ISBLANK(H15)),"",OFFSET(I15,-1,0,1,1)+H15-G15)</calculatedColumnFormula>
    </tableColumn>
    <tableColumn id="10" name="Remarks" dataDxfId="26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le134567891011121334567891011121334567891011" displayName="Table134567891011121334567891011121334567891011" ref="A14:J233" totalsRowCount="1" headerRowDxfId="91" dataDxfId="90" tableBorderDxfId="89">
  <autoFilter ref="A14:J232"/>
  <tableColumns count="10">
    <tableColumn id="1" name="Date" dataDxfId="88" totalsRowDxfId="87"/>
    <tableColumn id="9" name="Week" dataDxfId="86" totalsRowDxfId="85"/>
    <tableColumn id="2" name="Cheque /EFT Number" dataDxfId="84" totalsRowDxfId="83"/>
    <tableColumn id="3" name="Payee / Description" dataDxfId="82" totalsRowDxfId="81"/>
    <tableColumn id="4" name="Category" dataDxfId="80" totalsRowDxfId="79"/>
    <tableColumn id="5" name="R" dataDxfId="78" totalsRowDxfId="77"/>
    <tableColumn id="6" name="Withdrawal,_x000a_Payment (-)" dataDxfId="76" totalsRowDxfId="75" dataCellStyle="Comma"/>
    <tableColumn id="7" name="Deposit,_x000a_Credit (+)" dataDxfId="74" totalsRowDxfId="73" dataCellStyle="Comma"/>
    <tableColumn id="8" name="Balance" dataDxfId="72" totalsRowDxfId="71" dataCellStyle="Comma">
      <calculatedColumnFormula>IF(AND(ISBLANK(G15),ISBLANK(H15)),"",OFFSET(I15,-1,0,1,1)+H15-G15)</calculatedColumnFormula>
    </tableColumn>
    <tableColumn id="10" name="Remarks" dataDxfId="7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le13456789101112133456789101112133456789101112" displayName="Table13456789101112133456789101112133456789101112" ref="A14:J232" totalsRowCount="1" headerRowDxfId="69" dataDxfId="68" tableBorderDxfId="67">
  <autoFilter ref="A14:J231"/>
  <tableColumns count="10">
    <tableColumn id="1" name="Date" dataDxfId="66" totalsRowDxfId="65"/>
    <tableColumn id="9" name="Week" dataDxfId="64" totalsRowDxfId="63"/>
    <tableColumn id="2" name="Cheque /EFT Number" dataDxfId="62" totalsRowDxfId="61"/>
    <tableColumn id="3" name="Payee / Description" dataDxfId="60" totalsRowDxfId="59"/>
    <tableColumn id="4" name="Category" dataDxfId="58" totalsRowDxfId="57"/>
    <tableColumn id="5" name="R" dataDxfId="56" totalsRowDxfId="55"/>
    <tableColumn id="6" name="Withdrawal,_x000a_Payment (-)" dataDxfId="54" totalsRowDxfId="53" dataCellStyle="Comma"/>
    <tableColumn id="7" name="Deposit,_x000a_Credit (+)" dataDxfId="52" totalsRowDxfId="51" dataCellStyle="Comma"/>
    <tableColumn id="8" name="Balance" dataDxfId="50" totalsRowDxfId="49" dataCellStyle="Comma">
      <calculatedColumnFormula>IF(AND(ISBLANK(G15),ISBLANK(H15)),"",OFFSET(I15,-1,0,1,1)+H15-G15)</calculatedColumnFormula>
    </tableColumn>
    <tableColumn id="10" name="Remarks" dataDxfId="4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le1345678910111213345678910111213345678910111213" displayName="Table1345678910111213345678910111213345678910111213" ref="A14:J237" totalsRowCount="1" headerRowDxfId="47" dataDxfId="46" tableBorderDxfId="45">
  <autoFilter ref="A14:J236"/>
  <tableColumns count="10">
    <tableColumn id="1" name="Date" dataDxfId="44" totalsRowDxfId="8"/>
    <tableColumn id="9" name="Week" dataDxfId="43" totalsRowDxfId="7"/>
    <tableColumn id="2" name="Cheque /EFT Number" dataDxfId="42" totalsRowDxfId="6"/>
    <tableColumn id="3" name="Payee / Description" dataDxfId="41" totalsRowDxfId="5"/>
    <tableColumn id="4" name="Category" dataDxfId="40" totalsRowDxfId="4"/>
    <tableColumn id="5" name="R" dataDxfId="39" totalsRowDxfId="3"/>
    <tableColumn id="6" name="Withdrawal,_x000a_Payment (-)" dataDxfId="38" totalsRowDxfId="2" dataCellStyle="Comma"/>
    <tableColumn id="7" name="Deposit,_x000a_Credit (+)" dataDxfId="37" totalsRowDxfId="1" dataCellStyle="Comma">
      <calculatedColumnFormula>1366.66+1366.66+1367+91.52</calculatedColumnFormula>
    </tableColumn>
    <tableColumn id="8" name="Balance" dataDxfId="36" totalsRowDxfId="0" dataCellStyle="Comma">
      <calculatedColumnFormula>IF(AND(ISBLANK(G15),ISBLANK(H15)),"",OFFSET(I15,-1,0,1,1)+H15-G15)</calculatedColumnFormula>
    </tableColumn>
    <tableColumn id="10" name="Remarks" dataDxfId="3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3456789101112133456789101112133" displayName="Table13456789101112133456789101112133" ref="A14:J123" totalsRowCount="1" headerRowDxfId="268" dataDxfId="267" tableBorderDxfId="266">
  <autoFilter ref="A14:J122"/>
  <tableColumns count="10">
    <tableColumn id="1" name="Date" dataDxfId="265" totalsRowDxfId="264"/>
    <tableColumn id="9" name="Week" dataDxfId="263" totalsRowDxfId="262"/>
    <tableColumn id="2" name="Cheque /EFT Number" dataDxfId="261" totalsRowDxfId="260"/>
    <tableColumn id="3" name="Payee / Description" dataDxfId="259" totalsRowDxfId="258"/>
    <tableColumn id="4" name="Category" dataDxfId="257" totalsRowDxfId="256"/>
    <tableColumn id="5" name="R" dataDxfId="255" totalsRowDxfId="254"/>
    <tableColumn id="6" name="Withdrawal,_x000a_Payment (-)" dataDxfId="253" totalsRowDxfId="252" dataCellStyle="Comma"/>
    <tableColumn id="7" name="Deposit,_x000a_Credit (+)" dataDxfId="251" totalsRowDxfId="250" dataCellStyle="Comma"/>
    <tableColumn id="8" name="Balance" dataDxfId="249" totalsRowDxfId="248" dataCellStyle="Comma">
      <calculatedColumnFormula>IF(AND(ISBLANK(G15),ISBLANK(H15)),"",OFFSET(I15,-1,0,1,1)+H15-G15)</calculatedColumnFormula>
    </tableColumn>
    <tableColumn id="10" name="Remarks" dataDxfId="24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134567891011121334567891011121334" displayName="Table134567891011121334567891011121334" ref="A14:J151" totalsRowCount="1" headerRowDxfId="246" dataDxfId="245" tableBorderDxfId="244">
  <autoFilter ref="A14:J150"/>
  <tableColumns count="10">
    <tableColumn id="1" name="Date" dataDxfId="243" totalsRowDxfId="242"/>
    <tableColumn id="9" name="Week" dataDxfId="241" totalsRowDxfId="240"/>
    <tableColumn id="2" name="Cheque /EFT Number" dataDxfId="239" totalsRowDxfId="238"/>
    <tableColumn id="3" name="Payee / Description" dataDxfId="237" totalsRowDxfId="236"/>
    <tableColumn id="4" name="Category" dataDxfId="235" totalsRowDxfId="234"/>
    <tableColumn id="5" name="R" dataDxfId="233" totalsRowDxfId="232"/>
    <tableColumn id="6" name="Withdrawal,_x000a_Payment (-)" dataDxfId="231" totalsRowDxfId="230" dataCellStyle="Comma"/>
    <tableColumn id="7" name="Deposit,_x000a_Credit (+)" dataDxfId="229" totalsRowDxfId="228" dataCellStyle="Comma"/>
    <tableColumn id="8" name="Balance" dataDxfId="227" totalsRowDxfId="226" dataCellStyle="Comma">
      <calculatedColumnFormula>IF(AND(ISBLANK(G15),ISBLANK(H15)),"",OFFSET(I15,-1,0,1,1)+H15-G15)</calculatedColumnFormula>
    </tableColumn>
    <tableColumn id="10" name="Remarks" dataDxfId="22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1345678910111213345678910111213345" displayName="Table1345678910111213345678910111213345" ref="A14:J155" totalsRowCount="1" headerRowDxfId="224" dataDxfId="223" tableBorderDxfId="222">
  <autoFilter ref="A14:J154"/>
  <tableColumns count="10">
    <tableColumn id="1" name="Date" dataDxfId="221" totalsRowDxfId="220"/>
    <tableColumn id="9" name="Week" dataDxfId="219" totalsRowDxfId="218"/>
    <tableColumn id="2" name="Cheque /EFT Number" dataDxfId="217" totalsRowDxfId="216"/>
    <tableColumn id="3" name="Payee / Description" dataDxfId="215" totalsRowDxfId="214"/>
    <tableColumn id="4" name="Category" dataDxfId="213" totalsRowDxfId="212"/>
    <tableColumn id="5" name="R" dataDxfId="211" totalsRowDxfId="210"/>
    <tableColumn id="6" name="Withdrawal,_x000a_Payment (-)" dataDxfId="209" totalsRowDxfId="208" dataCellStyle="Comma"/>
    <tableColumn id="7" name="Deposit,_x000a_Credit (+)" dataDxfId="207" totalsRowDxfId="206" dataCellStyle="Comma"/>
    <tableColumn id="8" name="Balance" dataDxfId="205" totalsRowDxfId="204" dataCellStyle="Comma">
      <calculatedColumnFormula>IF(AND(ISBLANK(G15),ISBLANK(H15)),"",OFFSET(I15,-1,0,1,1)+H15-G15)</calculatedColumnFormula>
    </tableColumn>
    <tableColumn id="10" name="Remarks" dataDxfId="20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13456789101112133456789101112133456" displayName="Table13456789101112133456789101112133456" ref="A14:J160" totalsRowCount="1" headerRowDxfId="202" dataDxfId="201" tableBorderDxfId="200">
  <autoFilter ref="A14:J159"/>
  <tableColumns count="10">
    <tableColumn id="1" name="Date" dataDxfId="199" totalsRowDxfId="198"/>
    <tableColumn id="9" name="Week" dataDxfId="197" totalsRowDxfId="196"/>
    <tableColumn id="2" name="Cheque /EFT Number" dataDxfId="195" totalsRowDxfId="194"/>
    <tableColumn id="3" name="Payee / Description" dataDxfId="193" totalsRowDxfId="192"/>
    <tableColumn id="4" name="Category" dataDxfId="191" totalsRowDxfId="190"/>
    <tableColumn id="5" name="R" dataDxfId="189" totalsRowDxfId="188"/>
    <tableColumn id="6" name="Withdrawal,_x000a_Payment (-)" dataDxfId="187" totalsRowDxfId="186" dataCellStyle="Comma"/>
    <tableColumn id="7" name="Deposit,_x000a_Credit (+)" dataDxfId="185" totalsRowDxfId="184" dataCellStyle="Comma"/>
    <tableColumn id="8" name="Balance" dataDxfId="183" totalsRowDxfId="182" dataCellStyle="Comma">
      <calculatedColumnFormula>IF(AND(ISBLANK(G15),ISBLANK(H15)),"",OFFSET(I15,-1,0,1,1)+H15-G15)</calculatedColumnFormula>
    </tableColumn>
    <tableColumn id="10" name="Remarks" dataDxfId="18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134567891011121334567891011121334567" displayName="Table134567891011121334567891011121334567" ref="A14:J204" totalsRowCount="1" headerRowDxfId="180" dataDxfId="179" tableBorderDxfId="178">
  <autoFilter ref="A14:J203"/>
  <tableColumns count="10">
    <tableColumn id="1" name="Date" dataDxfId="177" totalsRowDxfId="176"/>
    <tableColumn id="9" name="Week" dataDxfId="175" totalsRowDxfId="174"/>
    <tableColumn id="2" name="Cheque /EFT Number" dataDxfId="173" totalsRowDxfId="172"/>
    <tableColumn id="3" name="Payee / Description" dataDxfId="171" totalsRowDxfId="170"/>
    <tableColumn id="4" name="Category" dataDxfId="169" totalsRowDxfId="168"/>
    <tableColumn id="5" name="R" dataDxfId="167" totalsRowDxfId="166"/>
    <tableColumn id="6" name="Withdrawal,_x000a_Payment (-)" dataDxfId="165" totalsRowDxfId="164" dataCellStyle="Comma"/>
    <tableColumn id="7" name="Deposit,_x000a_Credit (+)" dataDxfId="163" totalsRowDxfId="162" dataCellStyle="Comma"/>
    <tableColumn id="8" name="Balance" dataDxfId="161" totalsRowDxfId="160" dataCellStyle="Comma">
      <calculatedColumnFormula>IF(AND(ISBLANK(G15),ISBLANK(H15)),"",OFFSET(I15,-1,0,1,1)+H15-G15)</calculatedColumnFormula>
    </tableColumn>
    <tableColumn id="10" name="Remarks" dataDxfId="15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1345678910111213345678910111213345678" displayName="Table1345678910111213345678910111213345678" ref="A14:J224" totalsRowCount="1" headerRowDxfId="158" dataDxfId="157" tableBorderDxfId="156">
  <autoFilter ref="A14:J223"/>
  <tableColumns count="10">
    <tableColumn id="1" name="Date" dataDxfId="155" totalsRowDxfId="154"/>
    <tableColumn id="9" name="Week" dataDxfId="153" totalsRowDxfId="152"/>
    <tableColumn id="2" name="Cheque /EFT Number" dataDxfId="151" totalsRowDxfId="150"/>
    <tableColumn id="3" name="Payee / Description" dataDxfId="149" totalsRowDxfId="148"/>
    <tableColumn id="4" name="Category" dataDxfId="147" totalsRowDxfId="146"/>
    <tableColumn id="5" name="R" dataDxfId="145" totalsRowDxfId="144"/>
    <tableColumn id="6" name="Withdrawal,_x000a_Payment (-)" dataDxfId="143" totalsRowDxfId="142" dataCellStyle="Comma"/>
    <tableColumn id="7" name="Deposit,_x000a_Credit (+)" dataDxfId="141" totalsRowDxfId="140" dataCellStyle="Comma"/>
    <tableColumn id="8" name="Balance" dataDxfId="139" totalsRowDxfId="138" dataCellStyle="Comma">
      <calculatedColumnFormula>IF(AND(ISBLANK(G15),ISBLANK(H15)),"",OFFSET(I15,-1,0,1,1)+H15-G15)</calculatedColumnFormula>
    </tableColumn>
    <tableColumn id="10" name="Remarks" dataDxfId="13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13456789101112133456789101112133456789" displayName="Table13456789101112133456789101112133456789" ref="A14:J251" totalsRowCount="1" headerRowDxfId="136" dataDxfId="135" tableBorderDxfId="134">
  <autoFilter ref="A14:J250"/>
  <tableColumns count="10">
    <tableColumn id="1" name="Date" dataDxfId="133" totalsRowDxfId="132"/>
    <tableColumn id="9" name="Week" dataDxfId="131" totalsRowDxfId="130"/>
    <tableColumn id="2" name="Cheque /EFT Number" dataDxfId="129" totalsRowDxfId="128"/>
    <tableColumn id="3" name="Payee / Description" dataDxfId="127" totalsRowDxfId="126"/>
    <tableColumn id="4" name="Category" dataDxfId="125" totalsRowDxfId="124"/>
    <tableColumn id="5" name="R" dataDxfId="123" totalsRowDxfId="122"/>
    <tableColumn id="6" name="Withdrawal,_x000a_Payment (-)" dataDxfId="121" totalsRowDxfId="120" dataCellStyle="Comma"/>
    <tableColumn id="7" name="Deposit,_x000a_Credit (+)" dataDxfId="119" totalsRowDxfId="118" dataCellStyle="Comma"/>
    <tableColumn id="8" name="Balance" dataDxfId="117" totalsRowDxfId="116" dataCellStyle="Comma">
      <calculatedColumnFormula>IF(AND(ISBLANK(G15),ISBLANK(H15)),"",OFFSET(I15,-1,0,1,1)+H15-G15)</calculatedColumnFormula>
    </tableColumn>
    <tableColumn id="10" name="Remarks" dataDxfId="11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1345678910111213345678910111213345678910" displayName="Table1345678910111213345678910111213345678910" ref="A14:J206" totalsRowCount="1" headerRowDxfId="114" dataDxfId="113" tableBorderDxfId="112">
  <autoFilter ref="A14:J205"/>
  <tableColumns count="10">
    <tableColumn id="1" name="Date" dataDxfId="111" totalsRowDxfId="110"/>
    <tableColumn id="9" name="Week" dataDxfId="109" totalsRowDxfId="108"/>
    <tableColumn id="2" name="Cheque /EFT Number" dataDxfId="107" totalsRowDxfId="106"/>
    <tableColumn id="3" name="Payee / Description" dataDxfId="105" totalsRowDxfId="104"/>
    <tableColumn id="4" name="Category" dataDxfId="103" totalsRowDxfId="102"/>
    <tableColumn id="5" name="R" dataDxfId="101" totalsRowDxfId="100"/>
    <tableColumn id="6" name="Withdrawal,_x000a_Payment (-)" dataDxfId="99" totalsRowDxfId="98" dataCellStyle="Comma"/>
    <tableColumn id="7" name="Deposit,_x000a_Credit (+)" dataDxfId="97" totalsRowDxfId="96" dataCellStyle="Comma"/>
    <tableColumn id="8" name="Balance" dataDxfId="95" totalsRowDxfId="94" dataCellStyle="Comma">
      <calculatedColumnFormula>IF(AND(ISBLANK(G15),ISBLANK(H15)),"",OFFSET(I15,-1,0,1,1)+H15-G15)</calculatedColumnFormula>
    </tableColumn>
    <tableColumn id="10" name="Remarks" dataDxfId="93" totalsRowDxfId="9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187"/>
  <sheetViews>
    <sheetView showGridLines="0" zoomScale="115" zoomScaleNormal="115" workbookViewId="0">
      <pane ySplit="14" topLeftCell="A15" activePane="bottomLeft" state="frozen"/>
      <selection activeCell="B18" sqref="B18"/>
      <selection pane="bottomLeft" activeCell="J66" sqref="J66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1" width="20.875" style="9" customWidth="1"/>
    <col min="12" max="12" width="9.625" style="8" customWidth="1"/>
    <col min="13" max="13" width="9" style="8"/>
    <col min="14" max="14" width="9" style="82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42736</v>
      </c>
      <c r="N1" s="10" t="s">
        <v>1</v>
      </c>
      <c r="O1" s="11" t="s">
        <v>2</v>
      </c>
    </row>
    <row r="2" spans="1:15" ht="18.75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VLOOKUP(9E+100,Table1345678910111213345678910111213[Balance],1)</f>
        <v>759168.20000000019</v>
      </c>
      <c r="K3" s="16"/>
      <c r="N3" s="12">
        <f>IFERROR(LARGE(Table1345678910111213345678910111213[[#All],[Cheque /EFT Number]],1)+1,1)</f>
        <v>1</v>
      </c>
      <c r="O3" s="11" t="s">
        <v>5</v>
      </c>
    </row>
    <row r="4" spans="1:15" hidden="1" x14ac:dyDescent="0.25">
      <c r="H4" s="17" t="s">
        <v>6</v>
      </c>
      <c r="I4" s="18">
        <f>SUMIF(Table1345678910111213345678910111213[R],"=r",Table1345678910111213345678910111213[Deposit,
Credit (+)])+SUMIF(Table1345678910111213345678910111213[R],"=c",Table1345678910111213345678910111213[Deposit,
Credit (+)])-SUMIF(Table1345678910111213345678910111213[R],"=R",Table1345678910111213345678910111213[Withdrawal,
Payment (-)])-SUMIF(Table1345678910111213345678910111213[R],"=C",Table1345678910111213345678910111213[Withdrawal,
Payment (-)])</f>
        <v>0</v>
      </c>
      <c r="K4" s="19"/>
      <c r="N4" s="12">
        <f>N3-1</f>
        <v>0</v>
      </c>
      <c r="O4" s="11" t="s">
        <v>7</v>
      </c>
    </row>
    <row r="5" spans="1:15" hidden="1" x14ac:dyDescent="0.25">
      <c r="H5" s="20"/>
      <c r="N5" s="12">
        <f>N4-1</f>
        <v>-1</v>
      </c>
    </row>
    <row r="6" spans="1:15" hidden="1" x14ac:dyDescent="0.25">
      <c r="H6" s="20"/>
      <c r="N6" s="12">
        <f>N5-1</f>
        <v>-2</v>
      </c>
    </row>
    <row r="7" spans="1:15" hidden="1" x14ac:dyDescent="0.25">
      <c r="H7" s="20"/>
      <c r="N7" s="12">
        <f>N6-1</f>
        <v>-3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  <c r="N14" s="12"/>
    </row>
    <row r="15" spans="1:15" s="23" customFormat="1" ht="12.75" x14ac:dyDescent="0.2">
      <c r="A15" s="34"/>
      <c r="B15" s="35"/>
      <c r="C15" s="36"/>
      <c r="D15" s="37" t="s">
        <v>32</v>
      </c>
      <c r="E15" s="38"/>
      <c r="F15" s="36"/>
      <c r="G15" s="39">
        <v>0</v>
      </c>
      <c r="H15" s="39"/>
      <c r="I15" s="40">
        <v>166514.46000000002</v>
      </c>
      <c r="J15" s="41"/>
      <c r="K15" s="25"/>
      <c r="N15" s="42"/>
    </row>
    <row r="16" spans="1:15" s="23" customFormat="1" ht="12.75" x14ac:dyDescent="0.2">
      <c r="A16" s="35">
        <v>42738</v>
      </c>
      <c r="B16" s="50"/>
      <c r="C16" s="45" t="s">
        <v>213</v>
      </c>
      <c r="D16" s="51" t="s">
        <v>40</v>
      </c>
      <c r="E16" s="58"/>
      <c r="F16" s="45"/>
      <c r="G16" s="49">
        <v>0</v>
      </c>
      <c r="H16" s="92">
        <v>750</v>
      </c>
      <c r="I16" s="47">
        <f t="shared" ref="I16:I31" ca="1" si="0">IF(AND(ISBLANK(G16),ISBLANK(H16))," - ",OFFSET(I16,-1,0,1,1)+H16-G16)</f>
        <v>167264.46000000002</v>
      </c>
      <c r="J16" s="41"/>
      <c r="K16" s="25"/>
      <c r="N16" s="42"/>
    </row>
    <row r="17" spans="1:14" s="23" customFormat="1" ht="12.75" x14ac:dyDescent="0.2">
      <c r="A17" s="35">
        <v>42738</v>
      </c>
      <c r="B17" s="93"/>
      <c r="C17" s="94" t="s">
        <v>128</v>
      </c>
      <c r="D17" s="95" t="s">
        <v>127</v>
      </c>
      <c r="E17" s="96"/>
      <c r="F17" s="94"/>
      <c r="G17" s="97"/>
      <c r="H17" s="101">
        <v>3700.8</v>
      </c>
      <c r="I17" s="47">
        <f t="shared" ca="1" si="0"/>
        <v>170965.26</v>
      </c>
      <c r="J17" s="98"/>
      <c r="K17" s="25"/>
      <c r="N17" s="42"/>
    </row>
    <row r="18" spans="1:14" s="23" customFormat="1" ht="12.75" x14ac:dyDescent="0.2">
      <c r="A18" s="35">
        <v>42739</v>
      </c>
      <c r="B18" s="35"/>
      <c r="C18" s="43" t="s">
        <v>33</v>
      </c>
      <c r="D18" s="44" t="s">
        <v>25</v>
      </c>
      <c r="E18" s="44"/>
      <c r="F18" s="45"/>
      <c r="G18" s="46">
        <v>10667.84</v>
      </c>
      <c r="H18" s="39"/>
      <c r="I18" s="47">
        <f t="shared" ca="1" si="0"/>
        <v>160297.42000000001</v>
      </c>
      <c r="J18" s="41"/>
      <c r="K18" s="25"/>
      <c r="L18" s="91">
        <v>39952.449999999997</v>
      </c>
      <c r="N18" s="42"/>
    </row>
    <row r="19" spans="1:14" s="23" customFormat="1" ht="12.75" x14ac:dyDescent="0.2">
      <c r="A19" s="35">
        <v>42739</v>
      </c>
      <c r="B19" s="35"/>
      <c r="C19" s="43" t="s">
        <v>34</v>
      </c>
      <c r="D19" s="44" t="s">
        <v>26</v>
      </c>
      <c r="E19" s="44"/>
      <c r="F19" s="45"/>
      <c r="G19" s="46">
        <v>170</v>
      </c>
      <c r="H19" s="39"/>
      <c r="I19" s="47">
        <f t="shared" ca="1" si="0"/>
        <v>160127.42000000001</v>
      </c>
      <c r="J19" s="41"/>
      <c r="K19" s="25"/>
      <c r="L19" s="91">
        <v>10667.84</v>
      </c>
      <c r="N19" s="42"/>
    </row>
    <row r="20" spans="1:14" s="23" customFormat="1" ht="12.75" x14ac:dyDescent="0.2">
      <c r="A20" s="35">
        <v>42739</v>
      </c>
      <c r="B20" s="35"/>
      <c r="C20" s="36" t="s">
        <v>35</v>
      </c>
      <c r="D20" s="44" t="s">
        <v>27</v>
      </c>
      <c r="E20" s="44"/>
      <c r="F20" s="36"/>
      <c r="G20" s="48">
        <v>254</v>
      </c>
      <c r="H20" s="49"/>
      <c r="I20" s="47">
        <f t="shared" ca="1" si="0"/>
        <v>159873.42000000001</v>
      </c>
      <c r="J20" s="41"/>
      <c r="K20" s="25"/>
      <c r="L20" s="23">
        <f>SUM(L18:L19)</f>
        <v>50620.289999999994</v>
      </c>
      <c r="N20" s="42"/>
    </row>
    <row r="21" spans="1:14" s="23" customFormat="1" ht="12.75" x14ac:dyDescent="0.2">
      <c r="A21" s="35">
        <v>42739</v>
      </c>
      <c r="B21" s="50"/>
      <c r="C21" s="45" t="s">
        <v>36</v>
      </c>
      <c r="D21" s="51" t="s">
        <v>29</v>
      </c>
      <c r="E21" s="52"/>
      <c r="F21" s="45"/>
      <c r="G21" s="48">
        <v>871.33</v>
      </c>
      <c r="H21" s="53"/>
      <c r="I21" s="47">
        <f t="shared" ca="1" si="0"/>
        <v>159002.09000000003</v>
      </c>
      <c r="J21" s="41"/>
      <c r="K21" s="25"/>
      <c r="N21" s="42"/>
    </row>
    <row r="22" spans="1:14" s="23" customFormat="1" ht="12.75" x14ac:dyDescent="0.2">
      <c r="A22" s="35">
        <v>42739</v>
      </c>
      <c r="B22" s="50"/>
      <c r="C22" s="45" t="s">
        <v>37</v>
      </c>
      <c r="D22" s="51" t="s">
        <v>30</v>
      </c>
      <c r="E22" s="52"/>
      <c r="F22" s="45"/>
      <c r="G22" s="48">
        <v>435</v>
      </c>
      <c r="H22" s="53"/>
      <c r="I22" s="47">
        <f t="shared" ca="1" si="0"/>
        <v>158567.09000000003</v>
      </c>
      <c r="J22" s="41"/>
      <c r="K22" s="25"/>
      <c r="N22" s="42"/>
    </row>
    <row r="23" spans="1:14" s="23" customFormat="1" ht="12.75" x14ac:dyDescent="0.2">
      <c r="A23" s="35">
        <v>42740</v>
      </c>
      <c r="B23" s="35"/>
      <c r="C23" s="36" t="s">
        <v>38</v>
      </c>
      <c r="D23" s="44" t="s">
        <v>39</v>
      </c>
      <c r="E23" s="44"/>
      <c r="F23" s="36"/>
      <c r="G23" s="46">
        <v>2938.32</v>
      </c>
      <c r="H23" s="39"/>
      <c r="I23" s="47">
        <f t="shared" ca="1" si="0"/>
        <v>155628.77000000002</v>
      </c>
      <c r="J23" s="41"/>
      <c r="K23" s="25"/>
      <c r="N23" s="42"/>
    </row>
    <row r="24" spans="1:14" s="23" customFormat="1" ht="12.75" x14ac:dyDescent="0.2">
      <c r="A24" s="35">
        <v>42741</v>
      </c>
      <c r="B24" s="93"/>
      <c r="C24" s="45" t="s">
        <v>214</v>
      </c>
      <c r="D24" s="95" t="s">
        <v>129</v>
      </c>
      <c r="E24" s="99"/>
      <c r="F24" s="94"/>
      <c r="G24" s="97"/>
      <c r="H24" s="101">
        <v>500</v>
      </c>
      <c r="I24" s="47">
        <f t="shared" ca="1" si="0"/>
        <v>156128.77000000002</v>
      </c>
      <c r="J24" s="98"/>
      <c r="K24" s="25"/>
      <c r="N24" s="42"/>
    </row>
    <row r="25" spans="1:14" s="23" customFormat="1" ht="12.75" x14ac:dyDescent="0.2">
      <c r="A25" s="35">
        <v>42741</v>
      </c>
      <c r="B25" s="93"/>
      <c r="C25" s="45" t="s">
        <v>215</v>
      </c>
      <c r="D25" s="95" t="s">
        <v>130</v>
      </c>
      <c r="E25" s="99"/>
      <c r="F25" s="94"/>
      <c r="G25" s="97"/>
      <c r="H25" s="101">
        <v>2000</v>
      </c>
      <c r="I25" s="47">
        <f t="shared" ca="1" si="0"/>
        <v>158128.77000000002</v>
      </c>
      <c r="J25" s="98"/>
      <c r="K25" s="25"/>
      <c r="N25" s="42"/>
    </row>
    <row r="26" spans="1:14" s="23" customFormat="1" ht="12.75" x14ac:dyDescent="0.2">
      <c r="A26" s="35">
        <v>42744</v>
      </c>
      <c r="B26" s="93"/>
      <c r="C26" s="45" t="s">
        <v>216</v>
      </c>
      <c r="D26" s="95" t="s">
        <v>131</v>
      </c>
      <c r="E26" s="99"/>
      <c r="F26" s="94"/>
      <c r="G26" s="97"/>
      <c r="H26" s="101">
        <v>750</v>
      </c>
      <c r="I26" s="47">
        <f t="shared" ca="1" si="0"/>
        <v>158878.77000000002</v>
      </c>
      <c r="J26" s="98"/>
      <c r="K26" s="25"/>
      <c r="N26" s="42"/>
    </row>
    <row r="27" spans="1:14" s="23" customFormat="1" ht="12.75" x14ac:dyDescent="0.2">
      <c r="A27" s="35">
        <v>42745</v>
      </c>
      <c r="B27" s="106"/>
      <c r="C27" s="107" t="s">
        <v>339</v>
      </c>
      <c r="D27" s="108" t="s">
        <v>64</v>
      </c>
      <c r="E27" s="109"/>
      <c r="F27" s="107"/>
      <c r="G27" s="113">
        <v>90</v>
      </c>
      <c r="H27" s="110"/>
      <c r="I27" s="111">
        <f ca="1">IF(AND(ISBLANK(G27),ISBLANK(H27)),"",OFFSET(I27,-1,0,1,1)+H27-G27)</f>
        <v>158788.77000000002</v>
      </c>
      <c r="J27" s="112"/>
      <c r="K27" s="25"/>
      <c r="N27" s="42"/>
    </row>
    <row r="28" spans="1:14" s="23" customFormat="1" ht="12.75" x14ac:dyDescent="0.2">
      <c r="A28" s="35">
        <v>42745</v>
      </c>
      <c r="B28" s="93"/>
      <c r="C28" s="45" t="s">
        <v>635</v>
      </c>
      <c r="D28" s="51" t="s">
        <v>482</v>
      </c>
      <c r="E28" s="99"/>
      <c r="F28" s="94"/>
      <c r="G28" s="97"/>
      <c r="H28" s="101">
        <v>750</v>
      </c>
      <c r="I28" s="47">
        <f t="shared" ca="1" si="0"/>
        <v>159538.77000000002</v>
      </c>
      <c r="J28" s="41"/>
      <c r="K28" s="25"/>
      <c r="N28" s="42"/>
    </row>
    <row r="29" spans="1:14" s="23" customFormat="1" ht="12.75" x14ac:dyDescent="0.2">
      <c r="A29" s="35">
        <v>42745</v>
      </c>
      <c r="B29" s="93"/>
      <c r="C29" s="45" t="s">
        <v>217</v>
      </c>
      <c r="D29" s="100" t="s">
        <v>139</v>
      </c>
      <c r="E29" s="99"/>
      <c r="F29" s="94"/>
      <c r="G29" s="97"/>
      <c r="H29" s="101">
        <v>750</v>
      </c>
      <c r="I29" s="47">
        <f t="shared" ca="1" si="0"/>
        <v>160288.77000000002</v>
      </c>
      <c r="J29" s="41"/>
      <c r="K29" s="25"/>
      <c r="N29" s="42"/>
    </row>
    <row r="30" spans="1:14" s="23" customFormat="1" ht="12.75" x14ac:dyDescent="0.2">
      <c r="A30" s="35">
        <v>42746</v>
      </c>
      <c r="B30" s="93"/>
      <c r="C30" s="45" t="s">
        <v>218</v>
      </c>
      <c r="D30" s="95" t="s">
        <v>132</v>
      </c>
      <c r="E30" s="99"/>
      <c r="F30" s="94"/>
      <c r="G30" s="97"/>
      <c r="H30" s="101">
        <v>2000</v>
      </c>
      <c r="I30" s="47">
        <f t="shared" ca="1" si="0"/>
        <v>162288.77000000002</v>
      </c>
      <c r="J30" s="98"/>
      <c r="K30" s="25"/>
      <c r="N30" s="42"/>
    </row>
    <row r="31" spans="1:14" s="23" customFormat="1" ht="12.75" x14ac:dyDescent="0.2">
      <c r="A31" s="35">
        <v>42746</v>
      </c>
      <c r="B31" s="93"/>
      <c r="C31" s="45" t="s">
        <v>219</v>
      </c>
      <c r="D31" s="95" t="s">
        <v>133</v>
      </c>
      <c r="E31" s="99"/>
      <c r="F31" s="94"/>
      <c r="G31" s="97"/>
      <c r="H31" s="101">
        <v>2000</v>
      </c>
      <c r="I31" s="47">
        <f t="shared" ca="1" si="0"/>
        <v>164288.77000000002</v>
      </c>
      <c r="J31" s="98"/>
      <c r="K31" s="25"/>
      <c r="N31" s="42"/>
    </row>
    <row r="32" spans="1:14" s="23" customFormat="1" ht="12.75" x14ac:dyDescent="0.2">
      <c r="A32" s="35">
        <v>42747</v>
      </c>
      <c r="B32" s="93"/>
      <c r="C32" s="45" t="s">
        <v>220</v>
      </c>
      <c r="D32" s="95" t="s">
        <v>134</v>
      </c>
      <c r="E32" s="99"/>
      <c r="F32" s="94"/>
      <c r="G32" s="97"/>
      <c r="H32" s="101">
        <v>750</v>
      </c>
      <c r="I32" s="47">
        <f ca="1">IF(AND(ISBLANK(G32),ISBLANK(H32))," - ",OFFSET(I32,-1,0,1,1)+H32-G32)</f>
        <v>165038.77000000002</v>
      </c>
      <c r="J32" s="98"/>
      <c r="K32" s="25"/>
      <c r="N32" s="42"/>
    </row>
    <row r="33" spans="1:14" s="23" customFormat="1" ht="12.75" x14ac:dyDescent="0.2">
      <c r="A33" s="35">
        <v>42748</v>
      </c>
      <c r="B33" s="35"/>
      <c r="C33" s="36" t="s">
        <v>71</v>
      </c>
      <c r="D33" s="44" t="s">
        <v>41</v>
      </c>
      <c r="E33" s="44"/>
      <c r="F33" s="36"/>
      <c r="G33" s="102">
        <v>3700.8</v>
      </c>
      <c r="H33" s="39"/>
      <c r="I33" s="47">
        <f ca="1">IF(AND(ISBLANK(G33),ISBLANK(H33))," - ",OFFSET(I33,-1,0,1,1)+H33-G33)</f>
        <v>161337.97000000003</v>
      </c>
      <c r="J33" s="41"/>
      <c r="K33" s="25"/>
      <c r="N33" s="42"/>
    </row>
    <row r="34" spans="1:14" s="23" customFormat="1" ht="12.75" x14ac:dyDescent="0.2">
      <c r="A34" s="35">
        <v>42748</v>
      </c>
      <c r="B34" s="35"/>
      <c r="C34" s="36" t="s">
        <v>72</v>
      </c>
      <c r="D34" s="54" t="s">
        <v>42</v>
      </c>
      <c r="E34" s="44"/>
      <c r="F34" s="45"/>
      <c r="G34" s="102">
        <v>1431</v>
      </c>
      <c r="H34" s="49"/>
      <c r="I34" s="47">
        <f ca="1">IF(AND(ISBLANK(G34),ISBLANK(H34))," - ",OFFSET(I34,-1,0,1,1)+H34-G34)</f>
        <v>159906.97000000003</v>
      </c>
      <c r="J34" s="41"/>
      <c r="K34" s="25"/>
      <c r="N34" s="42"/>
    </row>
    <row r="35" spans="1:14" s="23" customFormat="1" ht="12.75" x14ac:dyDescent="0.2">
      <c r="A35" s="35">
        <v>42748</v>
      </c>
      <c r="B35" s="35"/>
      <c r="C35" s="45" t="s">
        <v>73</v>
      </c>
      <c r="D35" s="51" t="s">
        <v>43</v>
      </c>
      <c r="E35" s="44"/>
      <c r="F35" s="45"/>
      <c r="G35" s="102">
        <v>379.2</v>
      </c>
      <c r="H35" s="49"/>
      <c r="I35" s="47">
        <f ca="1">IF(AND(ISBLANK(G35),ISBLANK(H35))," - ",OFFSET(I35,-1,0,1,1)+H35-G35)</f>
        <v>159527.77000000002</v>
      </c>
      <c r="J35" s="41"/>
      <c r="K35" s="25"/>
      <c r="N35" s="42"/>
    </row>
    <row r="36" spans="1:14" s="23" customFormat="1" ht="12.75" x14ac:dyDescent="0.2">
      <c r="A36" s="35">
        <v>42748</v>
      </c>
      <c r="B36" s="35"/>
      <c r="C36" s="45" t="s">
        <v>74</v>
      </c>
      <c r="D36" s="44" t="s">
        <v>44</v>
      </c>
      <c r="E36" s="44"/>
      <c r="F36" s="45"/>
      <c r="G36" s="102">
        <v>1060</v>
      </c>
      <c r="H36" s="49"/>
      <c r="I36" s="47">
        <f t="shared" ref="I36:I107" ca="1" si="1">IF(AND(ISBLANK(G36),ISBLANK(H36))," - ",OFFSET(I36,-1,0,1,1)+H36-G36)</f>
        <v>158467.77000000002</v>
      </c>
      <c r="J36" s="41"/>
      <c r="K36" s="25"/>
      <c r="N36" s="42"/>
    </row>
    <row r="37" spans="1:14" s="23" customFormat="1" ht="24" x14ac:dyDescent="0.2">
      <c r="A37" s="35">
        <v>42748</v>
      </c>
      <c r="B37" s="35"/>
      <c r="C37" s="45" t="s">
        <v>75</v>
      </c>
      <c r="D37" s="51" t="s">
        <v>45</v>
      </c>
      <c r="E37" s="44"/>
      <c r="F37" s="45"/>
      <c r="G37" s="102">
        <v>676</v>
      </c>
      <c r="H37" s="49"/>
      <c r="I37" s="47">
        <f t="shared" ca="1" si="1"/>
        <v>157791.77000000002</v>
      </c>
      <c r="J37" s="41"/>
      <c r="K37" s="25"/>
      <c r="N37" s="42"/>
    </row>
    <row r="38" spans="1:14" s="23" customFormat="1" ht="12.75" x14ac:dyDescent="0.2">
      <c r="A38" s="35">
        <v>42748</v>
      </c>
      <c r="B38" s="35"/>
      <c r="C38" s="45" t="s">
        <v>76</v>
      </c>
      <c r="D38" s="54" t="s">
        <v>46</v>
      </c>
      <c r="E38" s="44"/>
      <c r="F38" s="43"/>
      <c r="G38" s="102">
        <v>7155</v>
      </c>
      <c r="H38" s="39"/>
      <c r="I38" s="47">
        <f t="shared" ca="1" si="1"/>
        <v>150636.77000000002</v>
      </c>
      <c r="J38" s="41"/>
      <c r="K38" s="25"/>
      <c r="N38" s="42"/>
    </row>
    <row r="39" spans="1:14" s="23" customFormat="1" ht="12.75" x14ac:dyDescent="0.2">
      <c r="A39" s="35">
        <v>42748</v>
      </c>
      <c r="B39" s="35"/>
      <c r="C39" s="45" t="s">
        <v>77</v>
      </c>
      <c r="D39" s="54" t="s">
        <v>47</v>
      </c>
      <c r="E39" s="44"/>
      <c r="F39" s="43"/>
      <c r="G39" s="102">
        <v>8050.7</v>
      </c>
      <c r="H39" s="39"/>
      <c r="I39" s="47">
        <f t="shared" ca="1" si="1"/>
        <v>142586.07</v>
      </c>
      <c r="J39" s="41"/>
      <c r="K39" s="25"/>
      <c r="N39" s="42"/>
    </row>
    <row r="40" spans="1:14" s="23" customFormat="1" ht="12.75" x14ac:dyDescent="0.2">
      <c r="A40" s="35">
        <v>42748</v>
      </c>
      <c r="B40" s="35"/>
      <c r="C40" s="45" t="s">
        <v>78</v>
      </c>
      <c r="D40" s="54" t="s">
        <v>48</v>
      </c>
      <c r="E40" s="44"/>
      <c r="F40" s="43"/>
      <c r="G40" s="102">
        <v>339.2</v>
      </c>
      <c r="H40" s="39"/>
      <c r="I40" s="47">
        <f t="shared" ca="1" si="1"/>
        <v>142246.87</v>
      </c>
      <c r="J40" s="41"/>
      <c r="K40" s="25"/>
      <c r="N40" s="42"/>
    </row>
    <row r="41" spans="1:14" s="23" customFormat="1" ht="12.75" x14ac:dyDescent="0.2">
      <c r="A41" s="35">
        <v>42748</v>
      </c>
      <c r="B41" s="35"/>
      <c r="C41" s="45" t="s">
        <v>79</v>
      </c>
      <c r="D41" s="54" t="s">
        <v>49</v>
      </c>
      <c r="E41" s="44"/>
      <c r="F41" s="43"/>
      <c r="G41" s="102">
        <v>8566.8700000000008</v>
      </c>
      <c r="H41" s="39"/>
      <c r="I41" s="47">
        <f t="shared" ca="1" si="1"/>
        <v>133680</v>
      </c>
      <c r="J41" s="41"/>
      <c r="K41" s="25"/>
      <c r="N41" s="42"/>
    </row>
    <row r="42" spans="1:14" s="23" customFormat="1" ht="12.75" x14ac:dyDescent="0.2">
      <c r="A42" s="35">
        <v>42748</v>
      </c>
      <c r="B42" s="35"/>
      <c r="C42" s="45" t="s">
        <v>80</v>
      </c>
      <c r="D42" s="54" t="s">
        <v>50</v>
      </c>
      <c r="E42" s="44"/>
      <c r="F42" s="43"/>
      <c r="G42" s="102">
        <v>337.25</v>
      </c>
      <c r="H42" s="39"/>
      <c r="I42" s="47">
        <f t="shared" ca="1" si="1"/>
        <v>133342.75</v>
      </c>
      <c r="J42" s="41"/>
      <c r="K42" s="25"/>
      <c r="N42" s="42"/>
    </row>
    <row r="43" spans="1:14" s="23" customFormat="1" ht="12.75" x14ac:dyDescent="0.2">
      <c r="A43" s="35">
        <v>42748</v>
      </c>
      <c r="B43" s="35"/>
      <c r="C43" s="45" t="s">
        <v>81</v>
      </c>
      <c r="D43" s="54" t="s">
        <v>51</v>
      </c>
      <c r="E43" s="44"/>
      <c r="F43" s="43"/>
      <c r="G43" s="102">
        <v>1080</v>
      </c>
      <c r="H43" s="39"/>
      <c r="I43" s="47">
        <f t="shared" ca="1" si="1"/>
        <v>132262.75</v>
      </c>
      <c r="J43" s="41"/>
      <c r="K43" s="25"/>
      <c r="N43" s="42"/>
    </row>
    <row r="44" spans="1:14" s="23" customFormat="1" ht="12.75" x14ac:dyDescent="0.2">
      <c r="A44" s="35">
        <v>42748</v>
      </c>
      <c r="B44" s="35"/>
      <c r="C44" s="45" t="s">
        <v>82</v>
      </c>
      <c r="D44" s="54" t="s">
        <v>52</v>
      </c>
      <c r="E44" s="44"/>
      <c r="F44" s="36"/>
      <c r="G44" s="102">
        <v>515</v>
      </c>
      <c r="H44" s="39"/>
      <c r="I44" s="47">
        <f t="shared" ca="1" si="1"/>
        <v>131747.75</v>
      </c>
      <c r="J44" s="41"/>
      <c r="K44" s="25"/>
      <c r="N44" s="42"/>
    </row>
    <row r="45" spans="1:14" s="23" customFormat="1" ht="12.75" x14ac:dyDescent="0.2">
      <c r="A45" s="35">
        <v>42748</v>
      </c>
      <c r="B45" s="35"/>
      <c r="C45" s="45" t="s">
        <v>83</v>
      </c>
      <c r="D45" s="38" t="s">
        <v>53</v>
      </c>
      <c r="E45" s="44"/>
      <c r="F45" s="36"/>
      <c r="G45" s="102">
        <v>219</v>
      </c>
      <c r="H45" s="39"/>
      <c r="I45" s="47">
        <f t="shared" ca="1" si="1"/>
        <v>131528.75</v>
      </c>
      <c r="J45" s="41"/>
      <c r="K45" s="25"/>
      <c r="N45" s="55"/>
    </row>
    <row r="46" spans="1:14" s="23" customFormat="1" ht="12.75" x14ac:dyDescent="0.2">
      <c r="A46" s="35">
        <v>42748</v>
      </c>
      <c r="B46" s="35"/>
      <c r="C46" s="45" t="s">
        <v>84</v>
      </c>
      <c r="D46" s="37" t="s">
        <v>54</v>
      </c>
      <c r="E46" s="44"/>
      <c r="F46" s="36"/>
      <c r="G46" s="102">
        <v>396.88</v>
      </c>
      <c r="H46" s="39"/>
      <c r="I46" s="47">
        <f t="shared" ca="1" si="1"/>
        <v>131131.87</v>
      </c>
      <c r="J46" s="41"/>
      <c r="K46" s="25"/>
      <c r="N46" s="8"/>
    </row>
    <row r="47" spans="1:14" s="23" customFormat="1" ht="25.5" x14ac:dyDescent="0.2">
      <c r="A47" s="35">
        <v>42748</v>
      </c>
      <c r="B47" s="35"/>
      <c r="C47" s="45" t="s">
        <v>85</v>
      </c>
      <c r="D47" s="37" t="s">
        <v>55</v>
      </c>
      <c r="E47" s="44"/>
      <c r="F47" s="36"/>
      <c r="G47" s="102">
        <v>1412</v>
      </c>
      <c r="H47" s="39"/>
      <c r="I47" s="47">
        <f t="shared" ca="1" si="1"/>
        <v>129719.87</v>
      </c>
      <c r="J47" s="41"/>
      <c r="K47" s="25"/>
      <c r="N47" s="8"/>
    </row>
    <row r="48" spans="1:14" s="23" customFormat="1" ht="12.75" x14ac:dyDescent="0.2">
      <c r="A48" s="35">
        <v>42748</v>
      </c>
      <c r="B48" s="35"/>
      <c r="C48" s="45" t="s">
        <v>86</v>
      </c>
      <c r="D48" s="37" t="s">
        <v>56</v>
      </c>
      <c r="E48" s="44"/>
      <c r="F48" s="36"/>
      <c r="G48" s="102">
        <v>4750</v>
      </c>
      <c r="H48" s="39"/>
      <c r="I48" s="47">
        <f t="shared" ca="1" si="1"/>
        <v>124969.87</v>
      </c>
      <c r="J48" s="41"/>
      <c r="K48" s="25"/>
      <c r="N48" s="8"/>
    </row>
    <row r="49" spans="1:14" s="23" customFormat="1" ht="12.75" x14ac:dyDescent="0.2">
      <c r="A49" s="35">
        <v>42748</v>
      </c>
      <c r="B49" s="35"/>
      <c r="C49" s="45" t="s">
        <v>87</v>
      </c>
      <c r="D49" s="37" t="s">
        <v>57</v>
      </c>
      <c r="E49" s="44"/>
      <c r="F49" s="36"/>
      <c r="G49" s="102">
        <v>636</v>
      </c>
      <c r="H49" s="39"/>
      <c r="I49" s="47">
        <f t="shared" ca="1" si="1"/>
        <v>124333.87</v>
      </c>
      <c r="J49" s="41"/>
      <c r="K49" s="25"/>
      <c r="N49" s="8"/>
    </row>
    <row r="50" spans="1:14" s="23" customFormat="1" ht="12.75" x14ac:dyDescent="0.2">
      <c r="A50" s="35">
        <v>42748</v>
      </c>
      <c r="B50" s="35"/>
      <c r="C50" s="45" t="s">
        <v>88</v>
      </c>
      <c r="D50" s="37" t="s">
        <v>58</v>
      </c>
      <c r="E50" s="44"/>
      <c r="F50" s="36"/>
      <c r="G50" s="102">
        <v>300</v>
      </c>
      <c r="H50" s="39"/>
      <c r="I50" s="47">
        <f t="shared" ca="1" si="1"/>
        <v>124033.87</v>
      </c>
      <c r="J50" s="41"/>
      <c r="K50" s="25"/>
      <c r="N50" s="8"/>
    </row>
    <row r="51" spans="1:14" s="23" customFormat="1" ht="25.5" x14ac:dyDescent="0.2">
      <c r="A51" s="35">
        <v>42748</v>
      </c>
      <c r="B51" s="35"/>
      <c r="C51" s="45" t="s">
        <v>89</v>
      </c>
      <c r="D51" s="37" t="s">
        <v>59</v>
      </c>
      <c r="E51" s="44"/>
      <c r="F51" s="36"/>
      <c r="G51" s="102">
        <v>1270.94</v>
      </c>
      <c r="H51" s="39"/>
      <c r="I51" s="47">
        <f t="shared" ca="1" si="1"/>
        <v>122762.93</v>
      </c>
      <c r="J51" s="41"/>
      <c r="K51" s="25"/>
      <c r="N51" s="8"/>
    </row>
    <row r="52" spans="1:14" s="23" customFormat="1" ht="12.75" x14ac:dyDescent="0.2">
      <c r="A52" s="35">
        <v>42748</v>
      </c>
      <c r="B52" s="35"/>
      <c r="C52" s="45" t="s">
        <v>90</v>
      </c>
      <c r="D52" s="37" t="s">
        <v>60</v>
      </c>
      <c r="E52" s="44"/>
      <c r="F52" s="36"/>
      <c r="G52" s="102">
        <v>6768.1</v>
      </c>
      <c r="H52" s="39"/>
      <c r="I52" s="47">
        <f t="shared" ca="1" si="1"/>
        <v>115994.82999999999</v>
      </c>
      <c r="J52" s="41"/>
      <c r="K52" s="25"/>
      <c r="N52" s="8"/>
    </row>
    <row r="53" spans="1:14" s="23" customFormat="1" ht="25.5" x14ac:dyDescent="0.2">
      <c r="A53" s="35">
        <v>42748</v>
      </c>
      <c r="B53" s="35"/>
      <c r="C53" s="45" t="s">
        <v>91</v>
      </c>
      <c r="D53" s="54" t="s">
        <v>61</v>
      </c>
      <c r="E53" s="44"/>
      <c r="F53" s="43"/>
      <c r="G53" s="102">
        <v>3000</v>
      </c>
      <c r="H53" s="39"/>
      <c r="I53" s="47">
        <f t="shared" ca="1" si="1"/>
        <v>112994.82999999999</v>
      </c>
      <c r="J53" s="41"/>
      <c r="K53" s="25"/>
      <c r="N53" s="8"/>
    </row>
    <row r="54" spans="1:14" s="23" customFormat="1" ht="12.75" x14ac:dyDescent="0.2">
      <c r="A54" s="35">
        <v>42748</v>
      </c>
      <c r="B54" s="35"/>
      <c r="C54" s="45" t="s">
        <v>92</v>
      </c>
      <c r="D54" s="54" t="s">
        <v>62</v>
      </c>
      <c r="E54" s="44"/>
      <c r="F54" s="43"/>
      <c r="G54" s="102">
        <v>2950</v>
      </c>
      <c r="H54" s="39"/>
      <c r="I54" s="47">
        <f t="shared" ca="1" si="1"/>
        <v>110044.82999999999</v>
      </c>
      <c r="J54" s="41"/>
      <c r="K54" s="25"/>
      <c r="N54" s="8"/>
    </row>
    <row r="55" spans="1:14" s="23" customFormat="1" ht="12.75" x14ac:dyDescent="0.2">
      <c r="A55" s="35">
        <v>42748</v>
      </c>
      <c r="B55" s="35"/>
      <c r="C55" s="45" t="s">
        <v>93</v>
      </c>
      <c r="D55" s="37" t="s">
        <v>63</v>
      </c>
      <c r="E55" s="44"/>
      <c r="F55" s="36"/>
      <c r="G55" s="102">
        <v>448</v>
      </c>
      <c r="H55" s="39"/>
      <c r="I55" s="47">
        <f t="shared" ca="1" si="1"/>
        <v>109596.82999999999</v>
      </c>
      <c r="J55" s="41"/>
      <c r="K55" s="25"/>
      <c r="N55" s="8"/>
    </row>
    <row r="56" spans="1:14" s="23" customFormat="1" ht="12.75" x14ac:dyDescent="0.2">
      <c r="A56" s="35">
        <v>42748</v>
      </c>
      <c r="B56" s="50"/>
      <c r="C56" s="45" t="s">
        <v>94</v>
      </c>
      <c r="D56" s="51" t="s">
        <v>64</v>
      </c>
      <c r="E56" s="52"/>
      <c r="F56" s="45"/>
      <c r="G56" s="103">
        <v>720</v>
      </c>
      <c r="H56" s="49"/>
      <c r="I56" s="47">
        <f t="shared" ca="1" si="1"/>
        <v>108876.82999999999</v>
      </c>
      <c r="J56" s="41"/>
      <c r="K56" s="25"/>
      <c r="N56" s="8"/>
    </row>
    <row r="57" spans="1:14" ht="12.75" x14ac:dyDescent="0.2">
      <c r="A57" s="35">
        <v>42748</v>
      </c>
      <c r="B57" s="35"/>
      <c r="C57" s="45" t="s">
        <v>95</v>
      </c>
      <c r="D57" s="37" t="s">
        <v>65</v>
      </c>
      <c r="E57" s="38"/>
      <c r="F57" s="43"/>
      <c r="G57" s="46">
        <v>8299.7999999999993</v>
      </c>
      <c r="H57" s="39"/>
      <c r="I57" s="47">
        <f t="shared" ca="1" si="1"/>
        <v>100577.02999999998</v>
      </c>
      <c r="J57" s="56"/>
      <c r="N57" s="8"/>
    </row>
    <row r="58" spans="1:14" ht="12.75" x14ac:dyDescent="0.2">
      <c r="A58" s="35">
        <v>42748</v>
      </c>
      <c r="B58" s="35"/>
      <c r="C58" s="45" t="s">
        <v>96</v>
      </c>
      <c r="D58" s="37" t="s">
        <v>66</v>
      </c>
      <c r="E58" s="38"/>
      <c r="F58" s="43"/>
      <c r="G58" s="46">
        <v>349.8</v>
      </c>
      <c r="H58" s="39"/>
      <c r="I58" s="47">
        <f t="shared" ca="1" si="1"/>
        <v>100227.22999999998</v>
      </c>
      <c r="J58" s="56"/>
      <c r="N58" s="8"/>
    </row>
    <row r="59" spans="1:14" ht="12.75" x14ac:dyDescent="0.2">
      <c r="A59" s="50">
        <v>42748</v>
      </c>
      <c r="B59" s="35"/>
      <c r="C59" s="45" t="s">
        <v>97</v>
      </c>
      <c r="D59" s="37" t="s">
        <v>67</v>
      </c>
      <c r="E59" s="38"/>
      <c r="F59" s="36"/>
      <c r="G59" s="46">
        <v>1500.65</v>
      </c>
      <c r="H59" s="57"/>
      <c r="I59" s="47">
        <f t="shared" ca="1" si="1"/>
        <v>98726.579999999987</v>
      </c>
      <c r="J59" s="56"/>
      <c r="N59" s="8"/>
    </row>
    <row r="60" spans="1:14" ht="12.75" x14ac:dyDescent="0.2">
      <c r="A60" s="35">
        <v>42748</v>
      </c>
      <c r="B60" s="35"/>
      <c r="C60" s="45" t="s">
        <v>98</v>
      </c>
      <c r="D60" s="54" t="s">
        <v>67</v>
      </c>
      <c r="E60" s="38"/>
      <c r="F60" s="36"/>
      <c r="G60" s="46">
        <v>2257.65</v>
      </c>
      <c r="H60" s="39"/>
      <c r="I60" s="47">
        <f t="shared" ca="1" si="1"/>
        <v>96468.93</v>
      </c>
      <c r="J60" s="56"/>
      <c r="N60" s="8"/>
    </row>
    <row r="61" spans="1:14" ht="12.75" x14ac:dyDescent="0.2">
      <c r="A61" s="35">
        <v>42748</v>
      </c>
      <c r="B61" s="35"/>
      <c r="C61" s="45" t="s">
        <v>99</v>
      </c>
      <c r="D61" s="37" t="s">
        <v>67</v>
      </c>
      <c r="E61" s="38"/>
      <c r="F61" s="36"/>
      <c r="G61" s="46">
        <v>120.65</v>
      </c>
      <c r="H61" s="39"/>
      <c r="I61" s="47">
        <f t="shared" ca="1" si="1"/>
        <v>96348.28</v>
      </c>
      <c r="J61" s="56"/>
      <c r="N61" s="8"/>
    </row>
    <row r="62" spans="1:14" s="23" customFormat="1" ht="12.75" x14ac:dyDescent="0.2">
      <c r="A62" s="35">
        <v>42748</v>
      </c>
      <c r="B62" s="35"/>
      <c r="C62" s="45" t="s">
        <v>100</v>
      </c>
      <c r="D62" s="37" t="s">
        <v>67</v>
      </c>
      <c r="E62" s="38"/>
      <c r="F62" s="36"/>
      <c r="G62" s="46">
        <v>45.23</v>
      </c>
      <c r="H62" s="39"/>
      <c r="I62" s="47">
        <f t="shared" ca="1" si="1"/>
        <v>96303.05</v>
      </c>
      <c r="J62" s="41"/>
      <c r="K62" s="25"/>
      <c r="N62" s="8"/>
    </row>
    <row r="63" spans="1:14" ht="12.75" x14ac:dyDescent="0.2">
      <c r="A63" s="35">
        <v>42748</v>
      </c>
      <c r="B63" s="35"/>
      <c r="C63" s="45" t="s">
        <v>101</v>
      </c>
      <c r="D63" s="37" t="s">
        <v>68</v>
      </c>
      <c r="E63" s="38"/>
      <c r="F63" s="36"/>
      <c r="G63" s="46">
        <v>207.8</v>
      </c>
      <c r="H63" s="39"/>
      <c r="I63" s="47">
        <f t="shared" ca="1" si="1"/>
        <v>96095.25</v>
      </c>
      <c r="J63" s="56"/>
      <c r="N63" s="8"/>
    </row>
    <row r="64" spans="1:14" ht="12.75" x14ac:dyDescent="0.2">
      <c r="A64" s="35">
        <v>42748</v>
      </c>
      <c r="B64" s="35"/>
      <c r="C64" s="45" t="s">
        <v>102</v>
      </c>
      <c r="D64" s="51" t="s">
        <v>69</v>
      </c>
      <c r="E64" s="44"/>
      <c r="F64" s="45"/>
      <c r="G64" s="102">
        <v>90</v>
      </c>
      <c r="H64" s="49"/>
      <c r="I64" s="47">
        <f t="shared" ca="1" si="1"/>
        <v>96005.25</v>
      </c>
      <c r="J64" s="56"/>
      <c r="N64" s="8"/>
    </row>
    <row r="65" spans="1:14" ht="12.75" x14ac:dyDescent="0.2">
      <c r="A65" s="35">
        <v>42748</v>
      </c>
      <c r="B65" s="35"/>
      <c r="C65" s="45" t="s">
        <v>103</v>
      </c>
      <c r="D65" s="54" t="s">
        <v>70</v>
      </c>
      <c r="E65" s="38"/>
      <c r="F65" s="43"/>
      <c r="G65" s="46">
        <v>1722.11</v>
      </c>
      <c r="H65" s="39"/>
      <c r="I65" s="47">
        <f t="shared" ca="1" si="1"/>
        <v>94283.14</v>
      </c>
      <c r="J65" s="56"/>
      <c r="N65" s="8"/>
    </row>
    <row r="66" spans="1:14" ht="12.75" x14ac:dyDescent="0.2">
      <c r="A66" s="35">
        <v>42748</v>
      </c>
      <c r="B66" s="50"/>
      <c r="C66" s="45" t="s">
        <v>1085</v>
      </c>
      <c r="D66" s="51" t="s">
        <v>1086</v>
      </c>
      <c r="E66" s="58"/>
      <c r="F66" s="45"/>
      <c r="G66" s="49"/>
      <c r="H66" s="92">
        <v>2000</v>
      </c>
      <c r="I66" s="47">
        <f t="shared" ca="1" si="1"/>
        <v>96283.14</v>
      </c>
      <c r="J66" s="56" t="s">
        <v>209</v>
      </c>
      <c r="N66" s="8"/>
    </row>
    <row r="67" spans="1:14" ht="12.75" x14ac:dyDescent="0.2">
      <c r="A67" s="35">
        <v>42748</v>
      </c>
      <c r="B67" s="50"/>
      <c r="C67" s="45" t="s">
        <v>221</v>
      </c>
      <c r="D67" s="51" t="s">
        <v>211</v>
      </c>
      <c r="E67" s="58"/>
      <c r="F67" s="45"/>
      <c r="G67" s="49"/>
      <c r="H67" s="92">
        <v>750</v>
      </c>
      <c r="I67" s="47">
        <f t="shared" ca="1" si="1"/>
        <v>97033.14</v>
      </c>
      <c r="J67" s="56"/>
      <c r="N67" s="8"/>
    </row>
    <row r="68" spans="1:14" ht="12.75" x14ac:dyDescent="0.2">
      <c r="A68" s="35">
        <v>42751</v>
      </c>
      <c r="B68" s="50"/>
      <c r="C68" s="45" t="s">
        <v>222</v>
      </c>
      <c r="D68" s="51" t="s">
        <v>135</v>
      </c>
      <c r="E68" s="58"/>
      <c r="F68" s="45"/>
      <c r="G68" s="49"/>
      <c r="H68" s="92">
        <v>2000</v>
      </c>
      <c r="I68" s="47">
        <f t="shared" ca="1" si="1"/>
        <v>99033.14</v>
      </c>
      <c r="J68" s="56"/>
      <c r="N68" s="8"/>
    </row>
    <row r="69" spans="1:14" ht="12.75" x14ac:dyDescent="0.2">
      <c r="A69" s="35">
        <v>42751</v>
      </c>
      <c r="B69" s="50"/>
      <c r="C69" s="45" t="s">
        <v>223</v>
      </c>
      <c r="D69" s="51" t="s">
        <v>136</v>
      </c>
      <c r="E69" s="58"/>
      <c r="F69" s="45"/>
      <c r="G69" s="49"/>
      <c r="H69" s="92">
        <v>75000</v>
      </c>
      <c r="I69" s="47">
        <f t="shared" ca="1" si="1"/>
        <v>174033.14</v>
      </c>
      <c r="J69" s="56"/>
      <c r="N69" s="8"/>
    </row>
    <row r="70" spans="1:14" ht="12.75" x14ac:dyDescent="0.2">
      <c r="A70" s="35">
        <v>42752</v>
      </c>
      <c r="B70" s="35"/>
      <c r="C70" s="45" t="s">
        <v>110</v>
      </c>
      <c r="D70" s="54" t="s">
        <v>70</v>
      </c>
      <c r="E70" s="38"/>
      <c r="F70" s="36"/>
      <c r="G70" s="46">
        <v>5000</v>
      </c>
      <c r="H70" s="57"/>
      <c r="I70" s="47">
        <f t="shared" ca="1" si="1"/>
        <v>169033.14</v>
      </c>
      <c r="J70" s="56"/>
      <c r="N70" s="8"/>
    </row>
    <row r="71" spans="1:14" ht="12.75" x14ac:dyDescent="0.2">
      <c r="A71" s="35">
        <v>42752</v>
      </c>
      <c r="B71" s="50"/>
      <c r="C71" s="45" t="s">
        <v>224</v>
      </c>
      <c r="D71" s="51" t="s">
        <v>208</v>
      </c>
      <c r="E71" s="58"/>
      <c r="F71" s="45"/>
      <c r="G71" s="49"/>
      <c r="H71" s="104">
        <v>2000</v>
      </c>
      <c r="I71" s="47">
        <f t="shared" ca="1" si="1"/>
        <v>171033.14</v>
      </c>
      <c r="J71" s="56"/>
      <c r="N71" s="8"/>
    </row>
    <row r="72" spans="1:14" ht="12.75" x14ac:dyDescent="0.2">
      <c r="A72" s="35">
        <v>42753</v>
      </c>
      <c r="B72" s="50"/>
      <c r="C72" s="45" t="s">
        <v>225</v>
      </c>
      <c r="D72" s="51" t="s">
        <v>140</v>
      </c>
      <c r="E72" s="58"/>
      <c r="F72" s="45"/>
      <c r="G72" s="49"/>
      <c r="H72" s="104">
        <v>750</v>
      </c>
      <c r="I72" s="47">
        <f t="shared" ca="1" si="1"/>
        <v>171783.14</v>
      </c>
      <c r="J72" s="56"/>
      <c r="N72" s="8"/>
    </row>
    <row r="73" spans="1:14" ht="12.75" x14ac:dyDescent="0.2">
      <c r="A73" s="35">
        <v>42752</v>
      </c>
      <c r="B73" s="50"/>
      <c r="C73" s="45" t="s">
        <v>226</v>
      </c>
      <c r="D73" s="51" t="s">
        <v>137</v>
      </c>
      <c r="E73" s="58"/>
      <c r="F73" s="45"/>
      <c r="G73" s="49"/>
      <c r="H73" s="104">
        <v>1000000</v>
      </c>
      <c r="I73" s="47">
        <f t="shared" ca="1" si="1"/>
        <v>1171783.1400000001</v>
      </c>
      <c r="J73" s="56"/>
      <c r="N73" s="8"/>
    </row>
    <row r="74" spans="1:14" ht="12.75" x14ac:dyDescent="0.2">
      <c r="A74" s="35">
        <v>42754</v>
      </c>
      <c r="B74" s="35"/>
      <c r="C74" s="43" t="s">
        <v>111</v>
      </c>
      <c r="D74" s="54" t="s">
        <v>104</v>
      </c>
      <c r="E74" s="38"/>
      <c r="F74" s="36"/>
      <c r="G74" s="46">
        <v>212</v>
      </c>
      <c r="H74" s="39"/>
      <c r="I74" s="47">
        <f t="shared" ca="1" si="1"/>
        <v>1171571.1400000001</v>
      </c>
      <c r="J74" s="56"/>
      <c r="L74" s="9"/>
      <c r="N74" s="8"/>
    </row>
    <row r="75" spans="1:14" ht="12.75" x14ac:dyDescent="0.2">
      <c r="A75" s="35">
        <v>42754</v>
      </c>
      <c r="B75" s="35"/>
      <c r="C75" s="43" t="s">
        <v>112</v>
      </c>
      <c r="D75" s="37" t="s">
        <v>48</v>
      </c>
      <c r="E75" s="38"/>
      <c r="F75" s="36"/>
      <c r="G75" s="46">
        <v>300.83999999999997</v>
      </c>
      <c r="H75" s="39"/>
      <c r="I75" s="47">
        <f t="shared" ca="1" si="1"/>
        <v>1171270.3</v>
      </c>
      <c r="J75" s="56"/>
      <c r="L75" s="9"/>
      <c r="N75" s="8"/>
    </row>
    <row r="76" spans="1:14" ht="12.75" x14ac:dyDescent="0.2">
      <c r="A76" s="35">
        <v>42754</v>
      </c>
      <c r="B76" s="35"/>
      <c r="C76" s="36" t="s">
        <v>113</v>
      </c>
      <c r="D76" s="37" t="s">
        <v>105</v>
      </c>
      <c r="E76" s="38"/>
      <c r="F76" s="36"/>
      <c r="G76" s="46">
        <v>5100</v>
      </c>
      <c r="H76" s="39"/>
      <c r="I76" s="47">
        <f t="shared" ca="1" si="1"/>
        <v>1166170.3</v>
      </c>
      <c r="J76" s="56"/>
      <c r="L76" s="9"/>
      <c r="N76" s="8"/>
    </row>
    <row r="77" spans="1:14" ht="12.75" x14ac:dyDescent="0.2">
      <c r="A77" s="35">
        <v>42754</v>
      </c>
      <c r="B77" s="50"/>
      <c r="C77" s="45" t="s">
        <v>114</v>
      </c>
      <c r="D77" s="51" t="s">
        <v>106</v>
      </c>
      <c r="E77" s="58"/>
      <c r="F77" s="45"/>
      <c r="G77" s="48">
        <v>1632.4</v>
      </c>
      <c r="H77" s="53"/>
      <c r="I77" s="47">
        <f t="shared" ca="1" si="1"/>
        <v>1164537.9000000001</v>
      </c>
      <c r="J77" s="56"/>
      <c r="L77" s="9"/>
      <c r="N77" s="8"/>
    </row>
    <row r="78" spans="1:14" ht="12.75" x14ac:dyDescent="0.2">
      <c r="A78" s="35">
        <v>42754</v>
      </c>
      <c r="B78" s="50"/>
      <c r="C78" s="36" t="s">
        <v>115</v>
      </c>
      <c r="D78" s="51" t="s">
        <v>70</v>
      </c>
      <c r="E78" s="58"/>
      <c r="F78" s="45"/>
      <c r="G78" s="48">
        <v>997.52</v>
      </c>
      <c r="H78" s="39"/>
      <c r="I78" s="47">
        <f t="shared" ca="1" si="1"/>
        <v>1163540.3800000001</v>
      </c>
      <c r="J78" s="56"/>
      <c r="L78" s="9"/>
      <c r="N78" s="8"/>
    </row>
    <row r="79" spans="1:14" ht="12.75" x14ac:dyDescent="0.2">
      <c r="A79" s="35">
        <v>42754</v>
      </c>
      <c r="B79" s="35"/>
      <c r="C79" s="45" t="s">
        <v>116</v>
      </c>
      <c r="D79" s="37" t="s">
        <v>52</v>
      </c>
      <c r="E79" s="38"/>
      <c r="F79" s="36"/>
      <c r="G79" s="46">
        <v>232.5</v>
      </c>
      <c r="H79" s="39"/>
      <c r="I79" s="47">
        <f t="shared" ca="1" si="1"/>
        <v>1163307.8800000001</v>
      </c>
      <c r="J79" s="56"/>
      <c r="N79" s="8"/>
    </row>
    <row r="80" spans="1:14" ht="25.5" x14ac:dyDescent="0.2">
      <c r="A80" s="35">
        <v>42754</v>
      </c>
      <c r="B80" s="35"/>
      <c r="C80" s="36" t="s">
        <v>117</v>
      </c>
      <c r="D80" s="37" t="s">
        <v>107</v>
      </c>
      <c r="E80" s="38"/>
      <c r="F80" s="36"/>
      <c r="G80" s="46">
        <v>8000</v>
      </c>
      <c r="H80" s="39"/>
      <c r="I80" s="47">
        <f t="shared" ca="1" si="1"/>
        <v>1155307.8800000001</v>
      </c>
      <c r="J80" s="56"/>
      <c r="N80" s="8"/>
    </row>
    <row r="81" spans="1:14" ht="12.75" x14ac:dyDescent="0.2">
      <c r="A81" s="35">
        <v>42754</v>
      </c>
      <c r="B81" s="35"/>
      <c r="C81" s="36" t="s">
        <v>118</v>
      </c>
      <c r="D81" s="37" t="s">
        <v>60</v>
      </c>
      <c r="E81" s="38"/>
      <c r="F81" s="36"/>
      <c r="G81" s="46">
        <v>3339</v>
      </c>
      <c r="H81" s="39"/>
      <c r="I81" s="47">
        <f t="shared" ca="1" si="1"/>
        <v>1151968.8800000001</v>
      </c>
      <c r="J81" s="56"/>
      <c r="N81" s="8"/>
    </row>
    <row r="82" spans="1:14" ht="12.75" x14ac:dyDescent="0.2">
      <c r="A82" s="35">
        <v>42754</v>
      </c>
      <c r="B82" s="35"/>
      <c r="C82" s="36" t="s">
        <v>119</v>
      </c>
      <c r="D82" s="37" t="s">
        <v>108</v>
      </c>
      <c r="E82" s="38"/>
      <c r="F82" s="36"/>
      <c r="G82" s="46">
        <v>318</v>
      </c>
      <c r="H82" s="39"/>
      <c r="I82" s="47">
        <f t="shared" ca="1" si="1"/>
        <v>1151650.8800000001</v>
      </c>
      <c r="J82" s="56"/>
      <c r="N82" s="8"/>
    </row>
    <row r="83" spans="1:14" ht="12.75" x14ac:dyDescent="0.2">
      <c r="A83" s="35">
        <v>42754</v>
      </c>
      <c r="B83" s="35"/>
      <c r="C83" s="43" t="s">
        <v>120</v>
      </c>
      <c r="D83" s="54" t="s">
        <v>109</v>
      </c>
      <c r="E83" s="38"/>
      <c r="F83" s="36"/>
      <c r="G83" s="46">
        <v>600</v>
      </c>
      <c r="H83" s="39"/>
      <c r="I83" s="47">
        <f t="shared" ca="1" si="1"/>
        <v>1151050.8800000001</v>
      </c>
      <c r="J83" s="56"/>
      <c r="N83" s="8"/>
    </row>
    <row r="84" spans="1:14" ht="12.75" x14ac:dyDescent="0.2">
      <c r="A84" s="35">
        <v>42758</v>
      </c>
      <c r="B84" s="50"/>
      <c r="C84" s="45" t="s">
        <v>128</v>
      </c>
      <c r="D84" s="51" t="s">
        <v>138</v>
      </c>
      <c r="E84" s="58"/>
      <c r="F84" s="45"/>
      <c r="G84" s="49"/>
      <c r="H84" s="92">
        <v>1200</v>
      </c>
      <c r="I84" s="47">
        <f t="shared" ca="1" si="1"/>
        <v>1152250.8800000001</v>
      </c>
      <c r="J84" s="56"/>
      <c r="N84" s="8"/>
    </row>
    <row r="85" spans="1:14" ht="12.75" x14ac:dyDescent="0.2">
      <c r="A85" s="35">
        <v>42758</v>
      </c>
      <c r="B85" s="50"/>
      <c r="C85" s="45" t="s">
        <v>227</v>
      </c>
      <c r="D85" s="51" t="s">
        <v>210</v>
      </c>
      <c r="E85" s="58"/>
      <c r="F85" s="45"/>
      <c r="G85" s="49"/>
      <c r="H85" s="92">
        <v>2000</v>
      </c>
      <c r="I85" s="47">
        <f t="shared" ca="1" si="1"/>
        <v>1154250.8800000001</v>
      </c>
      <c r="J85" s="56" t="s">
        <v>209</v>
      </c>
      <c r="N85" s="8"/>
    </row>
    <row r="86" spans="1:14" ht="12.75" x14ac:dyDescent="0.2">
      <c r="A86" s="35">
        <v>42758</v>
      </c>
      <c r="B86" s="50"/>
      <c r="C86" s="45" t="s">
        <v>228</v>
      </c>
      <c r="D86" s="51" t="s">
        <v>141</v>
      </c>
      <c r="E86" s="58"/>
      <c r="F86" s="45"/>
      <c r="G86" s="49"/>
      <c r="H86" s="92">
        <v>750</v>
      </c>
      <c r="I86" s="47">
        <f t="shared" ca="1" si="1"/>
        <v>1155000.8800000001</v>
      </c>
      <c r="J86" s="56"/>
      <c r="N86" s="8"/>
    </row>
    <row r="87" spans="1:14" ht="12.75" x14ac:dyDescent="0.2">
      <c r="A87" s="35">
        <v>42759</v>
      </c>
      <c r="B87" s="50"/>
      <c r="C87" s="45" t="s">
        <v>229</v>
      </c>
      <c r="D87" s="51" t="s">
        <v>212</v>
      </c>
      <c r="E87" s="58"/>
      <c r="F87" s="45"/>
      <c r="G87" s="49"/>
      <c r="H87" s="92">
        <v>750</v>
      </c>
      <c r="I87" s="47">
        <f t="shared" ca="1" si="1"/>
        <v>1155750.8800000001</v>
      </c>
      <c r="J87" s="56"/>
      <c r="N87" s="8"/>
    </row>
    <row r="88" spans="1:14" ht="12.75" x14ac:dyDescent="0.2">
      <c r="A88" s="35">
        <v>42759</v>
      </c>
      <c r="B88" s="50"/>
      <c r="C88" s="45" t="s">
        <v>232</v>
      </c>
      <c r="D88" s="51" t="s">
        <v>137</v>
      </c>
      <c r="E88" s="58"/>
      <c r="F88" s="45"/>
      <c r="G88" s="49"/>
      <c r="H88" s="92">
        <v>943000</v>
      </c>
      <c r="I88" s="47">
        <f t="shared" ca="1" si="1"/>
        <v>2098750.88</v>
      </c>
      <c r="J88" s="56"/>
      <c r="N88" s="8"/>
    </row>
    <row r="89" spans="1:14" ht="12.75" x14ac:dyDescent="0.2">
      <c r="A89" s="35">
        <v>42759</v>
      </c>
      <c r="B89" s="50"/>
      <c r="C89" s="45" t="s">
        <v>230</v>
      </c>
      <c r="D89" s="51" t="s">
        <v>234</v>
      </c>
      <c r="E89" s="58"/>
      <c r="F89" s="45"/>
      <c r="G89" s="49"/>
      <c r="H89" s="92">
        <v>1000</v>
      </c>
      <c r="I89" s="47">
        <f t="shared" ca="1" si="1"/>
        <v>2099750.88</v>
      </c>
      <c r="J89" s="56"/>
      <c r="N89" s="8"/>
    </row>
    <row r="90" spans="1:14" ht="12.75" x14ac:dyDescent="0.2">
      <c r="A90" s="35">
        <v>42759</v>
      </c>
      <c r="B90" s="35"/>
      <c r="C90" s="36" t="s">
        <v>124</v>
      </c>
      <c r="D90" s="37" t="s">
        <v>121</v>
      </c>
      <c r="E90" s="38"/>
      <c r="F90" s="43"/>
      <c r="G90" s="46">
        <v>194864.47</v>
      </c>
      <c r="H90" s="39"/>
      <c r="I90" s="47">
        <f t="shared" ca="1" si="1"/>
        <v>1904886.41</v>
      </c>
      <c r="J90" s="56"/>
      <c r="N90" s="8"/>
    </row>
    <row r="91" spans="1:14" ht="12.75" x14ac:dyDescent="0.2">
      <c r="A91" s="35">
        <v>42759</v>
      </c>
      <c r="B91" s="35"/>
      <c r="C91" s="36" t="s">
        <v>125</v>
      </c>
      <c r="D91" s="37" t="s">
        <v>122</v>
      </c>
      <c r="E91" s="38"/>
      <c r="F91" s="36"/>
      <c r="G91" s="46">
        <v>12720</v>
      </c>
      <c r="H91" s="39"/>
      <c r="I91" s="47">
        <f t="shared" ca="1" si="1"/>
        <v>1892166.41</v>
      </c>
      <c r="J91" s="56"/>
      <c r="N91" s="8"/>
    </row>
    <row r="92" spans="1:14" ht="12.75" x14ac:dyDescent="0.2">
      <c r="A92" s="35">
        <v>42759</v>
      </c>
      <c r="B92" s="35"/>
      <c r="C92" s="36" t="s">
        <v>126</v>
      </c>
      <c r="D92" s="37" t="s">
        <v>146</v>
      </c>
      <c r="E92" s="38"/>
      <c r="F92" s="36"/>
      <c r="G92" s="39">
        <v>0</v>
      </c>
      <c r="H92" s="39"/>
      <c r="I92" s="47">
        <f t="shared" ca="1" si="1"/>
        <v>1892166.41</v>
      </c>
      <c r="J92" s="56"/>
      <c r="N92" s="8"/>
    </row>
    <row r="93" spans="1:14" ht="12.75" x14ac:dyDescent="0.2">
      <c r="A93" s="35">
        <v>42759</v>
      </c>
      <c r="B93" s="35"/>
      <c r="C93" s="36" t="s">
        <v>124</v>
      </c>
      <c r="D93" s="37" t="s">
        <v>123</v>
      </c>
      <c r="E93" s="38"/>
      <c r="F93" s="36"/>
      <c r="G93" s="46">
        <v>481347</v>
      </c>
      <c r="H93" s="39"/>
      <c r="I93" s="47">
        <f t="shared" ca="1" si="1"/>
        <v>1410819.41</v>
      </c>
      <c r="J93" s="56"/>
      <c r="N93" s="8"/>
    </row>
    <row r="94" spans="1:14" ht="12.75" x14ac:dyDescent="0.2">
      <c r="A94" s="35">
        <v>42761</v>
      </c>
      <c r="B94" s="35"/>
      <c r="C94" s="43" t="s">
        <v>143</v>
      </c>
      <c r="D94" s="54" t="s">
        <v>142</v>
      </c>
      <c r="E94" s="38"/>
      <c r="F94" s="36"/>
      <c r="G94" s="46">
        <v>80953.919999999998</v>
      </c>
      <c r="H94" s="57"/>
      <c r="I94" s="47">
        <f t="shared" ca="1" si="1"/>
        <v>1329865.49</v>
      </c>
      <c r="J94" s="56"/>
      <c r="N94" s="8"/>
    </row>
    <row r="95" spans="1:14" ht="12.75" x14ac:dyDescent="0.2">
      <c r="A95" s="35">
        <v>42761</v>
      </c>
      <c r="B95" s="50"/>
      <c r="C95" s="45" t="s">
        <v>128</v>
      </c>
      <c r="D95" s="51" t="s">
        <v>198</v>
      </c>
      <c r="E95" s="58"/>
      <c r="F95" s="45"/>
      <c r="G95" s="49"/>
      <c r="H95" s="104">
        <v>2705.25</v>
      </c>
      <c r="I95" s="47">
        <f t="shared" ca="1" si="1"/>
        <v>1332570.74</v>
      </c>
      <c r="J95" s="56"/>
      <c r="N95" s="8"/>
    </row>
    <row r="96" spans="1:14" ht="12.75" x14ac:dyDescent="0.2">
      <c r="A96" s="35">
        <v>42761</v>
      </c>
      <c r="B96" s="35"/>
      <c r="C96" s="43" t="s">
        <v>144</v>
      </c>
      <c r="D96" s="54" t="s">
        <v>145</v>
      </c>
      <c r="E96" s="38"/>
      <c r="F96" s="36"/>
      <c r="G96" s="46">
        <v>48362.8</v>
      </c>
      <c r="H96" s="57"/>
      <c r="I96" s="47">
        <f t="shared" ca="1" si="1"/>
        <v>1284207.94</v>
      </c>
      <c r="J96" s="56"/>
      <c r="N96" s="8"/>
    </row>
    <row r="97" spans="1:14" ht="12.75" x14ac:dyDescent="0.2">
      <c r="A97" s="35">
        <v>42761</v>
      </c>
      <c r="B97" s="35"/>
      <c r="C97" s="43" t="s">
        <v>168</v>
      </c>
      <c r="D97" s="54" t="s">
        <v>147</v>
      </c>
      <c r="E97" s="38"/>
      <c r="F97" s="36"/>
      <c r="G97" s="46">
        <v>86182.56</v>
      </c>
      <c r="H97" s="57"/>
      <c r="I97" s="47">
        <f t="shared" ca="1" si="1"/>
        <v>1198025.3799999999</v>
      </c>
      <c r="J97" s="56"/>
      <c r="N97" s="8"/>
    </row>
    <row r="98" spans="1:14" ht="12.75" x14ac:dyDescent="0.2">
      <c r="A98" s="35">
        <v>42761</v>
      </c>
      <c r="B98" s="35"/>
      <c r="C98" s="43" t="s">
        <v>169</v>
      </c>
      <c r="D98" s="54" t="s">
        <v>148</v>
      </c>
      <c r="E98" s="38"/>
      <c r="F98" s="36"/>
      <c r="G98" s="46">
        <v>75980.800000000003</v>
      </c>
      <c r="H98" s="57"/>
      <c r="I98" s="47">
        <f t="shared" ca="1" si="1"/>
        <v>1122044.5799999998</v>
      </c>
      <c r="J98" s="56"/>
      <c r="N98" s="8"/>
    </row>
    <row r="99" spans="1:14" ht="12.75" x14ac:dyDescent="0.2">
      <c r="A99" s="35">
        <v>42761</v>
      </c>
      <c r="B99" s="50"/>
      <c r="C99" s="45" t="s">
        <v>170</v>
      </c>
      <c r="D99" s="51" t="s">
        <v>29</v>
      </c>
      <c r="E99" s="58"/>
      <c r="F99" s="45"/>
      <c r="G99" s="48">
        <v>1520</v>
      </c>
      <c r="H99" s="59"/>
      <c r="I99" s="47">
        <f t="shared" ca="1" si="1"/>
        <v>1120524.5799999998</v>
      </c>
      <c r="J99" s="56"/>
      <c r="N99" s="8"/>
    </row>
    <row r="100" spans="1:14" ht="12.75" x14ac:dyDescent="0.2">
      <c r="A100" s="35">
        <v>42761</v>
      </c>
      <c r="B100" s="35"/>
      <c r="C100" s="43" t="s">
        <v>171</v>
      </c>
      <c r="D100" s="54" t="s">
        <v>149</v>
      </c>
      <c r="E100" s="44"/>
      <c r="F100" s="36"/>
      <c r="G100" s="102">
        <v>4601</v>
      </c>
      <c r="H100" s="57"/>
      <c r="I100" s="47">
        <f t="shared" ca="1" si="1"/>
        <v>1115923.5799999998</v>
      </c>
      <c r="J100" s="56"/>
      <c r="N100" s="8"/>
    </row>
    <row r="101" spans="1:14" ht="12.75" x14ac:dyDescent="0.2">
      <c r="A101" s="35">
        <v>42761</v>
      </c>
      <c r="B101" s="35"/>
      <c r="C101" s="43" t="s">
        <v>172</v>
      </c>
      <c r="D101" s="54" t="s">
        <v>150</v>
      </c>
      <c r="E101" s="38"/>
      <c r="F101" s="36"/>
      <c r="G101" s="46">
        <v>7759.2</v>
      </c>
      <c r="H101" s="57"/>
      <c r="I101" s="47">
        <f t="shared" ca="1" si="1"/>
        <v>1108164.3799999999</v>
      </c>
      <c r="J101" s="56"/>
      <c r="N101" s="8"/>
    </row>
    <row r="102" spans="1:14" ht="12.75" x14ac:dyDescent="0.2">
      <c r="A102" s="35">
        <v>42761</v>
      </c>
      <c r="B102" s="35"/>
      <c r="C102" s="43" t="s">
        <v>173</v>
      </c>
      <c r="D102" s="54" t="s">
        <v>151</v>
      </c>
      <c r="E102" s="38"/>
      <c r="F102" s="43"/>
      <c r="G102" s="46">
        <v>3000</v>
      </c>
      <c r="H102" s="57"/>
      <c r="I102" s="47">
        <f t="shared" ca="1" si="1"/>
        <v>1105164.3799999999</v>
      </c>
      <c r="J102" s="56"/>
      <c r="N102" s="8"/>
    </row>
    <row r="103" spans="1:14" ht="12.75" x14ac:dyDescent="0.2">
      <c r="A103" s="35">
        <v>42766</v>
      </c>
      <c r="B103" s="50"/>
      <c r="C103" s="45" t="s">
        <v>231</v>
      </c>
      <c r="D103" s="51" t="s">
        <v>233</v>
      </c>
      <c r="E103" s="58"/>
      <c r="F103" s="45"/>
      <c r="G103" s="49"/>
      <c r="H103" s="104">
        <v>36.049999999999997</v>
      </c>
      <c r="I103" s="47">
        <f t="shared" ca="1" si="1"/>
        <v>1105200.43</v>
      </c>
      <c r="J103" s="56"/>
      <c r="N103" s="8"/>
    </row>
    <row r="104" spans="1:14" ht="12.75" x14ac:dyDescent="0.2">
      <c r="A104" s="35">
        <v>42766</v>
      </c>
      <c r="B104" s="35"/>
      <c r="C104" s="43" t="s">
        <v>174</v>
      </c>
      <c r="D104" s="54" t="s">
        <v>152</v>
      </c>
      <c r="E104" s="38"/>
      <c r="F104" s="36"/>
      <c r="G104" s="46">
        <v>2705.25</v>
      </c>
      <c r="H104" s="57"/>
      <c r="I104" s="47">
        <f t="shared" ca="1" si="1"/>
        <v>1102495.18</v>
      </c>
      <c r="J104" s="56"/>
      <c r="N104" s="8"/>
    </row>
    <row r="105" spans="1:14" ht="12.75" x14ac:dyDescent="0.2">
      <c r="A105" s="35">
        <v>42766</v>
      </c>
      <c r="B105" s="35"/>
      <c r="C105" s="43" t="s">
        <v>175</v>
      </c>
      <c r="D105" s="54" t="s">
        <v>153</v>
      </c>
      <c r="E105" s="38"/>
      <c r="F105" s="36"/>
      <c r="G105" s="46">
        <v>390</v>
      </c>
      <c r="H105" s="57"/>
      <c r="I105" s="47">
        <f t="shared" ca="1" si="1"/>
        <v>1102105.18</v>
      </c>
      <c r="J105" s="56"/>
      <c r="N105" s="8"/>
    </row>
    <row r="106" spans="1:14" ht="12.75" x14ac:dyDescent="0.2">
      <c r="A106" s="35">
        <v>42766</v>
      </c>
      <c r="B106" s="35"/>
      <c r="C106" s="43" t="s">
        <v>176</v>
      </c>
      <c r="D106" s="54" t="s">
        <v>154</v>
      </c>
      <c r="E106" s="38"/>
      <c r="F106" s="36"/>
      <c r="G106" s="46">
        <v>689</v>
      </c>
      <c r="H106" s="57"/>
      <c r="I106" s="47">
        <f t="shared" ca="1" si="1"/>
        <v>1101416.18</v>
      </c>
      <c r="J106" s="56"/>
      <c r="N106" s="8"/>
    </row>
    <row r="107" spans="1:14" ht="12.75" x14ac:dyDescent="0.2">
      <c r="A107" s="35">
        <v>42766</v>
      </c>
      <c r="B107" s="35"/>
      <c r="C107" s="43" t="s">
        <v>177</v>
      </c>
      <c r="D107" s="54" t="s">
        <v>53</v>
      </c>
      <c r="E107" s="38"/>
      <c r="F107" s="36"/>
      <c r="G107" s="46">
        <v>300</v>
      </c>
      <c r="H107" s="57"/>
      <c r="I107" s="47">
        <f t="shared" ca="1" si="1"/>
        <v>1101116.18</v>
      </c>
      <c r="J107" s="56"/>
      <c r="N107" s="8"/>
    </row>
    <row r="108" spans="1:14" ht="12.75" x14ac:dyDescent="0.2">
      <c r="A108" s="35">
        <v>42766</v>
      </c>
      <c r="B108" s="35"/>
      <c r="C108" s="43" t="s">
        <v>178</v>
      </c>
      <c r="D108" s="54" t="s">
        <v>52</v>
      </c>
      <c r="E108" s="38"/>
      <c r="F108" s="36"/>
      <c r="G108" s="46">
        <v>180</v>
      </c>
      <c r="H108" s="57"/>
      <c r="I108" s="47">
        <f t="shared" ref="I108:I171" ca="1" si="2">IF(AND(ISBLANK(G108),ISBLANK(H108))," - ",OFFSET(I108,-1,0,1,1)+H108-G108)</f>
        <v>1100936.18</v>
      </c>
      <c r="J108" s="56"/>
      <c r="N108" s="8"/>
    </row>
    <row r="109" spans="1:14" ht="12.75" x14ac:dyDescent="0.2">
      <c r="A109" s="35">
        <v>42766</v>
      </c>
      <c r="B109" s="35"/>
      <c r="C109" s="43" t="s">
        <v>179</v>
      </c>
      <c r="D109" s="54" t="s">
        <v>155</v>
      </c>
      <c r="E109" s="38"/>
      <c r="F109" s="43"/>
      <c r="G109" s="46">
        <v>150</v>
      </c>
      <c r="H109" s="57"/>
      <c r="I109" s="47">
        <f t="shared" ca="1" si="2"/>
        <v>1100786.18</v>
      </c>
      <c r="J109" s="56"/>
      <c r="N109" s="8"/>
    </row>
    <row r="110" spans="1:14" ht="12.75" x14ac:dyDescent="0.2">
      <c r="A110" s="35">
        <v>42766</v>
      </c>
      <c r="B110" s="35"/>
      <c r="C110" s="43" t="s">
        <v>180</v>
      </c>
      <c r="D110" s="54" t="s">
        <v>156</v>
      </c>
      <c r="E110" s="38"/>
      <c r="F110" s="36"/>
      <c r="G110" s="46">
        <v>882.7</v>
      </c>
      <c r="H110" s="57"/>
      <c r="I110" s="47">
        <f t="shared" ca="1" si="2"/>
        <v>1099903.48</v>
      </c>
      <c r="J110" s="56"/>
      <c r="N110" s="8"/>
    </row>
    <row r="111" spans="1:14" ht="12.75" x14ac:dyDescent="0.2">
      <c r="A111" s="35">
        <v>42766</v>
      </c>
      <c r="B111" s="35"/>
      <c r="C111" s="43" t="s">
        <v>181</v>
      </c>
      <c r="D111" s="54" t="s">
        <v>64</v>
      </c>
      <c r="E111" s="44"/>
      <c r="F111" s="36"/>
      <c r="G111" s="102">
        <v>90</v>
      </c>
      <c r="H111" s="57"/>
      <c r="I111" s="47">
        <f t="shared" ca="1" si="2"/>
        <v>1099813.48</v>
      </c>
      <c r="J111" s="56"/>
      <c r="L111" s="9"/>
      <c r="N111" s="8"/>
    </row>
    <row r="112" spans="1:14" ht="12.75" x14ac:dyDescent="0.2">
      <c r="A112" s="35">
        <v>42766</v>
      </c>
      <c r="B112" s="35"/>
      <c r="C112" s="43" t="s">
        <v>182</v>
      </c>
      <c r="D112" s="54" t="s">
        <v>66</v>
      </c>
      <c r="E112" s="44"/>
      <c r="F112" s="36"/>
      <c r="G112" s="102">
        <v>92.2</v>
      </c>
      <c r="H112" s="57"/>
      <c r="I112" s="47">
        <f t="shared" ca="1" si="2"/>
        <v>1099721.28</v>
      </c>
      <c r="J112" s="56"/>
      <c r="N112" s="8"/>
    </row>
    <row r="113" spans="1:14" ht="25.5" x14ac:dyDescent="0.2">
      <c r="A113" s="35">
        <v>42766</v>
      </c>
      <c r="B113" s="35"/>
      <c r="C113" s="43" t="s">
        <v>183</v>
      </c>
      <c r="D113" s="54" t="s">
        <v>157</v>
      </c>
      <c r="E113" s="44"/>
      <c r="F113" s="36"/>
      <c r="G113" s="102">
        <v>1221.47</v>
      </c>
      <c r="H113" s="57"/>
      <c r="I113" s="47">
        <f t="shared" ca="1" si="2"/>
        <v>1098499.81</v>
      </c>
      <c r="J113" s="56"/>
      <c r="N113" s="8"/>
    </row>
    <row r="114" spans="1:14" ht="12.75" x14ac:dyDescent="0.2">
      <c r="A114" s="35">
        <v>42766</v>
      </c>
      <c r="B114" s="35"/>
      <c r="C114" s="43" t="s">
        <v>184</v>
      </c>
      <c r="D114" s="54" t="s">
        <v>158</v>
      </c>
      <c r="E114" s="44"/>
      <c r="F114" s="36"/>
      <c r="G114" s="102">
        <v>1044.2</v>
      </c>
      <c r="H114" s="57"/>
      <c r="I114" s="47">
        <f t="shared" ca="1" si="2"/>
        <v>1097455.6100000001</v>
      </c>
      <c r="J114" s="56"/>
      <c r="N114" s="8"/>
    </row>
    <row r="115" spans="1:14" ht="12.75" x14ac:dyDescent="0.2">
      <c r="A115" s="35">
        <v>42766</v>
      </c>
      <c r="B115" s="50"/>
      <c r="C115" s="45" t="s">
        <v>185</v>
      </c>
      <c r="D115" s="51" t="s">
        <v>159</v>
      </c>
      <c r="E115" s="52"/>
      <c r="F115" s="45"/>
      <c r="G115" s="103">
        <v>233.25</v>
      </c>
      <c r="H115" s="59"/>
      <c r="I115" s="47">
        <f t="shared" ca="1" si="2"/>
        <v>1097222.3600000001</v>
      </c>
      <c r="J115" s="56"/>
      <c r="N115" s="8"/>
    </row>
    <row r="116" spans="1:14" ht="12.75" x14ac:dyDescent="0.2">
      <c r="A116" s="35">
        <v>42766</v>
      </c>
      <c r="B116" s="35"/>
      <c r="C116" s="43" t="s">
        <v>186</v>
      </c>
      <c r="D116" s="54" t="s">
        <v>69</v>
      </c>
      <c r="E116" s="44"/>
      <c r="F116" s="36"/>
      <c r="G116" s="102">
        <v>90</v>
      </c>
      <c r="H116" s="57"/>
      <c r="I116" s="47">
        <f t="shared" ca="1" si="2"/>
        <v>1097132.3600000001</v>
      </c>
      <c r="J116" s="56"/>
      <c r="N116" s="8"/>
    </row>
    <row r="117" spans="1:14" ht="12.75" x14ac:dyDescent="0.2">
      <c r="A117" s="35">
        <v>42766</v>
      </c>
      <c r="B117" s="35"/>
      <c r="C117" s="36" t="s">
        <v>187</v>
      </c>
      <c r="D117" s="37" t="s">
        <v>160</v>
      </c>
      <c r="E117" s="38"/>
      <c r="F117" s="36"/>
      <c r="G117" s="46">
        <v>90</v>
      </c>
      <c r="H117" s="39"/>
      <c r="I117" s="47">
        <f t="shared" ca="1" si="2"/>
        <v>1097042.3600000001</v>
      </c>
      <c r="J117" s="56"/>
      <c r="N117" s="8"/>
    </row>
    <row r="118" spans="1:14" ht="12.75" x14ac:dyDescent="0.2">
      <c r="A118" s="35">
        <v>42766</v>
      </c>
      <c r="B118" s="35"/>
      <c r="C118" s="36" t="s">
        <v>188</v>
      </c>
      <c r="D118" s="37" t="s">
        <v>161</v>
      </c>
      <c r="E118" s="38"/>
      <c r="F118" s="36"/>
      <c r="G118" s="46">
        <v>62.2</v>
      </c>
      <c r="H118" s="39"/>
      <c r="I118" s="47">
        <f t="shared" ca="1" si="2"/>
        <v>1096980.1600000001</v>
      </c>
      <c r="J118" s="56"/>
      <c r="N118" s="8"/>
    </row>
    <row r="119" spans="1:14" ht="12.75" x14ac:dyDescent="0.2">
      <c r="A119" s="35">
        <v>42766</v>
      </c>
      <c r="B119" s="50"/>
      <c r="C119" s="43" t="s">
        <v>189</v>
      </c>
      <c r="D119" s="54" t="s">
        <v>162</v>
      </c>
      <c r="E119" s="44"/>
      <c r="F119" s="36"/>
      <c r="G119" s="102">
        <v>150000</v>
      </c>
      <c r="H119" s="57"/>
      <c r="I119" s="47">
        <f t="shared" ca="1" si="2"/>
        <v>946980.16000000015</v>
      </c>
      <c r="J119" s="56"/>
      <c r="N119" s="8"/>
    </row>
    <row r="120" spans="1:14" ht="12.75" x14ac:dyDescent="0.2">
      <c r="A120" s="35">
        <v>42766</v>
      </c>
      <c r="B120" s="35"/>
      <c r="C120" s="43" t="s">
        <v>190</v>
      </c>
      <c r="D120" s="54" t="s">
        <v>163</v>
      </c>
      <c r="E120" s="38"/>
      <c r="F120" s="36"/>
      <c r="G120" s="46">
        <v>100000</v>
      </c>
      <c r="H120" s="57"/>
      <c r="I120" s="47">
        <f t="shared" ca="1" si="2"/>
        <v>846980.16000000015</v>
      </c>
      <c r="J120" s="56"/>
      <c r="N120" s="8"/>
    </row>
    <row r="121" spans="1:14" ht="12.75" x14ac:dyDescent="0.2">
      <c r="A121" s="35">
        <v>42766</v>
      </c>
      <c r="B121" s="35"/>
      <c r="C121" s="43" t="s">
        <v>191</v>
      </c>
      <c r="D121" s="54" t="s">
        <v>164</v>
      </c>
      <c r="E121" s="44"/>
      <c r="F121" s="36"/>
      <c r="G121" s="102">
        <v>21545.09</v>
      </c>
      <c r="H121" s="57"/>
      <c r="I121" s="47">
        <f t="shared" ca="1" si="2"/>
        <v>825435.07000000018</v>
      </c>
      <c r="J121" s="56"/>
      <c r="N121" s="8"/>
    </row>
    <row r="122" spans="1:14" ht="12.75" x14ac:dyDescent="0.2">
      <c r="A122" s="35">
        <v>42766</v>
      </c>
      <c r="B122" s="35"/>
      <c r="C122" s="43" t="s">
        <v>192</v>
      </c>
      <c r="D122" s="54" t="s">
        <v>165</v>
      </c>
      <c r="E122" s="44"/>
      <c r="F122" s="36"/>
      <c r="G122" s="102">
        <v>39856</v>
      </c>
      <c r="H122" s="57"/>
      <c r="I122" s="47">
        <f t="shared" ca="1" si="2"/>
        <v>785579.07000000018</v>
      </c>
      <c r="J122" s="56"/>
      <c r="N122" s="8"/>
    </row>
    <row r="123" spans="1:14" ht="12.75" x14ac:dyDescent="0.2">
      <c r="A123" s="35">
        <v>42766</v>
      </c>
      <c r="B123" s="35"/>
      <c r="C123" s="43" t="s">
        <v>193</v>
      </c>
      <c r="D123" s="54" t="s">
        <v>166</v>
      </c>
      <c r="E123" s="44"/>
      <c r="F123" s="36"/>
      <c r="G123" s="102">
        <v>21010</v>
      </c>
      <c r="H123" s="57"/>
      <c r="I123" s="47">
        <f t="shared" ca="1" si="2"/>
        <v>764569.07000000018</v>
      </c>
      <c r="J123" s="56"/>
      <c r="N123" s="8"/>
    </row>
    <row r="124" spans="1:14" ht="12.75" x14ac:dyDescent="0.2">
      <c r="A124" s="50">
        <v>42766</v>
      </c>
      <c r="B124" s="35"/>
      <c r="C124" s="43" t="s">
        <v>194</v>
      </c>
      <c r="D124" s="54" t="s">
        <v>167</v>
      </c>
      <c r="E124" s="44"/>
      <c r="F124" s="36"/>
      <c r="G124" s="102">
        <v>1545.1</v>
      </c>
      <c r="H124" s="57"/>
      <c r="I124" s="47">
        <f t="shared" ca="1" si="2"/>
        <v>763023.9700000002</v>
      </c>
      <c r="J124" s="56"/>
      <c r="N124" s="8"/>
    </row>
    <row r="125" spans="1:14" ht="12.75" x14ac:dyDescent="0.2">
      <c r="A125" s="50">
        <v>42766</v>
      </c>
      <c r="B125" s="35"/>
      <c r="C125" s="43" t="s">
        <v>195</v>
      </c>
      <c r="D125" s="54" t="s">
        <v>27</v>
      </c>
      <c r="E125" s="44"/>
      <c r="F125" s="36"/>
      <c r="G125" s="102">
        <v>3838.4</v>
      </c>
      <c r="H125" s="57"/>
      <c r="I125" s="47">
        <f t="shared" ca="1" si="2"/>
        <v>759185.57000000018</v>
      </c>
      <c r="J125" s="56"/>
      <c r="N125" s="8"/>
    </row>
    <row r="126" spans="1:14" ht="12.75" x14ac:dyDescent="0.2">
      <c r="A126" s="50"/>
      <c r="B126" s="35"/>
      <c r="C126" s="43"/>
      <c r="D126" s="54" t="s">
        <v>196</v>
      </c>
      <c r="E126" s="44"/>
      <c r="F126" s="36"/>
      <c r="G126" s="102">
        <v>12.3</v>
      </c>
      <c r="H126" s="57"/>
      <c r="I126" s="47">
        <f t="shared" ca="1" si="2"/>
        <v>759173.27000000014</v>
      </c>
      <c r="J126" s="56"/>
      <c r="N126" s="8"/>
    </row>
    <row r="127" spans="1:14" ht="12.75" x14ac:dyDescent="0.2">
      <c r="A127" s="50"/>
      <c r="B127" s="50"/>
      <c r="C127" s="45"/>
      <c r="D127" s="51" t="s">
        <v>197</v>
      </c>
      <c r="E127" s="52"/>
      <c r="F127" s="45"/>
      <c r="G127" s="103">
        <v>3.07</v>
      </c>
      <c r="H127" s="59"/>
      <c r="I127" s="47">
        <f t="shared" ca="1" si="2"/>
        <v>759170.20000000019</v>
      </c>
      <c r="J127" s="56"/>
      <c r="N127" s="8"/>
    </row>
    <row r="128" spans="1:14" ht="24" x14ac:dyDescent="0.2">
      <c r="A128" s="50"/>
      <c r="B128" s="50"/>
      <c r="C128" s="45"/>
      <c r="D128" s="51" t="s">
        <v>340</v>
      </c>
      <c r="E128" s="52"/>
      <c r="F128" s="45"/>
      <c r="G128" s="103">
        <v>2</v>
      </c>
      <c r="H128" s="59"/>
      <c r="I128" s="47">
        <f t="shared" ca="1" si="2"/>
        <v>759168.20000000019</v>
      </c>
      <c r="J128" s="56"/>
      <c r="N128" s="8"/>
    </row>
    <row r="129" spans="1:14" ht="12.75" x14ac:dyDescent="0.2">
      <c r="A129" s="50"/>
      <c r="B129" s="50"/>
      <c r="C129" s="45"/>
      <c r="D129" s="51"/>
      <c r="E129" s="52"/>
      <c r="F129" s="45"/>
      <c r="G129" s="60"/>
      <c r="H129" s="59"/>
      <c r="I129" s="47" t="str">
        <f t="shared" ca="1" si="2"/>
        <v xml:space="preserve"> - </v>
      </c>
      <c r="J129" s="56"/>
      <c r="N129" s="8"/>
    </row>
    <row r="130" spans="1:14" ht="12.75" x14ac:dyDescent="0.2">
      <c r="A130" s="50"/>
      <c r="B130" s="50"/>
      <c r="C130" s="45"/>
      <c r="D130" s="51"/>
      <c r="E130" s="52"/>
      <c r="F130" s="45"/>
      <c r="G130" s="60"/>
      <c r="H130" s="59"/>
      <c r="I130" s="47" t="str">
        <f t="shared" ca="1" si="2"/>
        <v xml:space="preserve"> - </v>
      </c>
      <c r="J130" s="56"/>
      <c r="N130" s="8"/>
    </row>
    <row r="131" spans="1:14" ht="12.75" x14ac:dyDescent="0.2">
      <c r="A131" s="50"/>
      <c r="B131" s="50"/>
      <c r="C131" s="45"/>
      <c r="D131" s="51"/>
      <c r="E131" s="52"/>
      <c r="F131" s="45"/>
      <c r="G131" s="60"/>
      <c r="H131" s="59"/>
      <c r="I131" s="47" t="str">
        <f t="shared" ca="1" si="2"/>
        <v xml:space="preserve"> - </v>
      </c>
      <c r="J131" s="56"/>
      <c r="N131" s="8"/>
    </row>
    <row r="132" spans="1:14" ht="12.75" x14ac:dyDescent="0.2">
      <c r="A132" s="50"/>
      <c r="B132" s="50"/>
      <c r="C132" s="45"/>
      <c r="D132" s="51"/>
      <c r="E132" s="52"/>
      <c r="F132" s="45"/>
      <c r="G132" s="60"/>
      <c r="H132" s="59"/>
      <c r="I132" s="47" t="str">
        <f t="shared" ca="1" si="2"/>
        <v xml:space="preserve"> - </v>
      </c>
      <c r="J132" s="56"/>
      <c r="N132" s="8"/>
    </row>
    <row r="133" spans="1:14" ht="12.75" x14ac:dyDescent="0.2">
      <c r="A133" s="50"/>
      <c r="B133" s="50"/>
      <c r="C133" s="43"/>
      <c r="D133" s="51"/>
      <c r="E133" s="52"/>
      <c r="F133" s="45"/>
      <c r="G133" s="60"/>
      <c r="H133" s="59"/>
      <c r="I133" s="47" t="str">
        <f t="shared" ca="1" si="2"/>
        <v xml:space="preserve"> - </v>
      </c>
      <c r="J133" s="56"/>
      <c r="N133" s="8"/>
    </row>
    <row r="134" spans="1:14" ht="12.75" x14ac:dyDescent="0.2">
      <c r="A134" s="50"/>
      <c r="B134" s="50"/>
      <c r="C134" s="45"/>
      <c r="D134" s="51"/>
      <c r="E134" s="52"/>
      <c r="F134" s="45"/>
      <c r="G134" s="60"/>
      <c r="H134" s="59"/>
      <c r="I134" s="47" t="str">
        <f t="shared" ca="1" si="2"/>
        <v xml:space="preserve"> - </v>
      </c>
      <c r="J134" s="56"/>
      <c r="N134" s="8"/>
    </row>
    <row r="135" spans="1:14" ht="12.75" x14ac:dyDescent="0.2">
      <c r="A135" s="50"/>
      <c r="B135" s="50"/>
      <c r="C135" s="45"/>
      <c r="D135" s="51"/>
      <c r="E135" s="52"/>
      <c r="F135" s="45"/>
      <c r="G135" s="60"/>
      <c r="H135" s="59"/>
      <c r="I135" s="47" t="str">
        <f t="shared" ca="1" si="2"/>
        <v xml:space="preserve"> - </v>
      </c>
      <c r="J135" s="56"/>
      <c r="N135" s="8"/>
    </row>
    <row r="136" spans="1:14" ht="12.75" x14ac:dyDescent="0.2">
      <c r="A136" s="50"/>
      <c r="B136" s="50"/>
      <c r="C136" s="45"/>
      <c r="D136" s="51"/>
      <c r="E136" s="52"/>
      <c r="F136" s="45"/>
      <c r="G136" s="60"/>
      <c r="H136" s="59"/>
      <c r="I136" s="47" t="str">
        <f t="shared" ca="1" si="2"/>
        <v xml:space="preserve"> - </v>
      </c>
      <c r="J136" s="56"/>
      <c r="N136" s="8"/>
    </row>
    <row r="137" spans="1:14" ht="12.75" x14ac:dyDescent="0.2">
      <c r="A137" s="50"/>
      <c r="B137" s="50"/>
      <c r="C137" s="45"/>
      <c r="D137" s="51"/>
      <c r="E137" s="52"/>
      <c r="F137" s="45"/>
      <c r="G137" s="60"/>
      <c r="H137" s="59"/>
      <c r="I137" s="47" t="str">
        <f t="shared" ca="1" si="2"/>
        <v xml:space="preserve"> - </v>
      </c>
      <c r="J137" s="56"/>
      <c r="N137" s="8"/>
    </row>
    <row r="138" spans="1:14" ht="12.75" x14ac:dyDescent="0.2">
      <c r="A138" s="50"/>
      <c r="B138" s="50"/>
      <c r="C138" s="45"/>
      <c r="D138" s="51"/>
      <c r="E138" s="52"/>
      <c r="F138" s="45"/>
      <c r="G138" s="60"/>
      <c r="H138" s="59"/>
      <c r="I138" s="47" t="str">
        <f t="shared" ca="1" si="2"/>
        <v xml:space="preserve"> - </v>
      </c>
      <c r="J138" s="56"/>
      <c r="K138" s="61"/>
      <c r="N138" s="8"/>
    </row>
    <row r="139" spans="1:14" ht="12.75" x14ac:dyDescent="0.2">
      <c r="A139" s="50"/>
      <c r="B139" s="50"/>
      <c r="C139" s="45"/>
      <c r="D139" s="51"/>
      <c r="E139" s="52"/>
      <c r="F139" s="45"/>
      <c r="G139" s="60"/>
      <c r="H139" s="59"/>
      <c r="I139" s="47" t="str">
        <f t="shared" ca="1" si="2"/>
        <v xml:space="preserve"> - </v>
      </c>
      <c r="J139" s="56"/>
      <c r="N139" s="8"/>
    </row>
    <row r="140" spans="1:14" ht="12.75" x14ac:dyDescent="0.2">
      <c r="A140" s="50"/>
      <c r="B140" s="50"/>
      <c r="C140" s="45"/>
      <c r="D140" s="51"/>
      <c r="E140" s="52"/>
      <c r="F140" s="45"/>
      <c r="G140" s="60"/>
      <c r="H140" s="59"/>
      <c r="I140" s="47" t="str">
        <f t="shared" ca="1" si="2"/>
        <v xml:space="preserve"> - </v>
      </c>
      <c r="J140" s="56"/>
      <c r="N140" s="8"/>
    </row>
    <row r="141" spans="1:14" ht="12.75" x14ac:dyDescent="0.2">
      <c r="A141" s="50"/>
      <c r="B141" s="50"/>
      <c r="C141" s="45"/>
      <c r="D141" s="51"/>
      <c r="E141" s="52"/>
      <c r="F141" s="45"/>
      <c r="G141" s="60"/>
      <c r="H141" s="59"/>
      <c r="I141" s="47" t="str">
        <f t="shared" ca="1" si="2"/>
        <v xml:space="preserve"> - </v>
      </c>
      <c r="J141" s="56"/>
      <c r="N141" s="8"/>
    </row>
    <row r="142" spans="1:14" ht="12.75" x14ac:dyDescent="0.2">
      <c r="A142" s="50"/>
      <c r="B142" s="62"/>
      <c r="C142" s="63"/>
      <c r="D142" s="64"/>
      <c r="E142" s="65"/>
      <c r="F142" s="63"/>
      <c r="G142" s="66"/>
      <c r="H142" s="67"/>
      <c r="I142" s="47" t="str">
        <f t="shared" ca="1" si="2"/>
        <v xml:space="preserve"> - </v>
      </c>
      <c r="J142" s="56"/>
      <c r="N142" s="8"/>
    </row>
    <row r="143" spans="1:14" ht="12.75" x14ac:dyDescent="0.2">
      <c r="A143" s="50"/>
      <c r="B143" s="62"/>
      <c r="C143" s="63"/>
      <c r="D143" s="64"/>
      <c r="E143" s="65"/>
      <c r="F143" s="63"/>
      <c r="G143" s="66"/>
      <c r="H143" s="67"/>
      <c r="I143" s="47" t="str">
        <f t="shared" ca="1" si="2"/>
        <v xml:space="preserve"> - </v>
      </c>
      <c r="J143" s="68"/>
      <c r="N143" s="8"/>
    </row>
    <row r="144" spans="1:14" ht="12.75" x14ac:dyDescent="0.2">
      <c r="A144" s="50"/>
      <c r="B144" s="50"/>
      <c r="C144" s="45"/>
      <c r="D144" s="51"/>
      <c r="E144" s="52"/>
      <c r="F144" s="45"/>
      <c r="G144" s="60"/>
      <c r="H144" s="59"/>
      <c r="I144" s="47" t="str">
        <f t="shared" ca="1" si="2"/>
        <v xml:space="preserve"> - </v>
      </c>
      <c r="J144" s="56"/>
      <c r="N144" s="8"/>
    </row>
    <row r="145" spans="1:14" ht="12.75" x14ac:dyDescent="0.2">
      <c r="A145" s="50"/>
      <c r="B145" s="50"/>
      <c r="C145" s="45"/>
      <c r="D145" s="51"/>
      <c r="E145" s="52"/>
      <c r="F145" s="45"/>
      <c r="G145" s="60"/>
      <c r="H145" s="59"/>
      <c r="I145" s="47" t="str">
        <f t="shared" ca="1" si="2"/>
        <v xml:space="preserve"> - </v>
      </c>
      <c r="J145" s="56"/>
      <c r="N145" s="8"/>
    </row>
    <row r="146" spans="1:14" ht="12.75" x14ac:dyDescent="0.2">
      <c r="A146" s="50"/>
      <c r="B146" s="35"/>
      <c r="C146" s="43"/>
      <c r="D146" s="54"/>
      <c r="E146" s="44"/>
      <c r="F146" s="36"/>
      <c r="G146" s="57"/>
      <c r="H146" s="57"/>
      <c r="I146" s="47" t="str">
        <f t="shared" ca="1" si="2"/>
        <v xml:space="preserve"> - </v>
      </c>
      <c r="J146" s="56"/>
      <c r="N146" s="8"/>
    </row>
    <row r="147" spans="1:14" ht="12.75" x14ac:dyDescent="0.2">
      <c r="A147" s="50"/>
      <c r="B147" s="50"/>
      <c r="C147" s="45"/>
      <c r="D147" s="51"/>
      <c r="E147" s="52"/>
      <c r="F147" s="45"/>
      <c r="G147" s="60"/>
      <c r="H147" s="59"/>
      <c r="I147" s="47" t="str">
        <f t="shared" ca="1" si="2"/>
        <v xml:space="preserve"> - </v>
      </c>
      <c r="J147" s="56"/>
      <c r="N147" s="8"/>
    </row>
    <row r="148" spans="1:14" ht="12.75" x14ac:dyDescent="0.2">
      <c r="A148" s="50"/>
      <c r="B148" s="50"/>
      <c r="C148" s="45"/>
      <c r="D148" s="51"/>
      <c r="E148" s="52"/>
      <c r="F148" s="45"/>
      <c r="G148" s="60"/>
      <c r="H148" s="59"/>
      <c r="I148" s="47" t="str">
        <f t="shared" ca="1" si="2"/>
        <v xml:space="preserve"> - </v>
      </c>
      <c r="J148" s="56"/>
      <c r="N148" s="8"/>
    </row>
    <row r="149" spans="1:14" ht="12.75" x14ac:dyDescent="0.2">
      <c r="A149" s="35"/>
      <c r="B149" s="35"/>
      <c r="C149" s="43"/>
      <c r="D149" s="54"/>
      <c r="E149" s="44"/>
      <c r="F149" s="36"/>
      <c r="G149" s="57"/>
      <c r="H149" s="57"/>
      <c r="I149" s="47" t="str">
        <f t="shared" ca="1" si="2"/>
        <v xml:space="preserve"> - </v>
      </c>
      <c r="J149" s="56"/>
      <c r="N149" s="8"/>
    </row>
    <row r="150" spans="1:14" ht="12.75" x14ac:dyDescent="0.2">
      <c r="A150" s="35"/>
      <c r="B150" s="35"/>
      <c r="C150" s="43"/>
      <c r="D150" s="54"/>
      <c r="E150" s="44"/>
      <c r="F150" s="36"/>
      <c r="G150" s="57"/>
      <c r="H150" s="57"/>
      <c r="I150" s="47" t="str">
        <f t="shared" ca="1" si="2"/>
        <v xml:space="preserve"> - </v>
      </c>
      <c r="J150" s="56"/>
      <c r="N150" s="8"/>
    </row>
    <row r="151" spans="1:14" ht="12.75" x14ac:dyDescent="0.2">
      <c r="A151" s="35"/>
      <c r="B151" s="35"/>
      <c r="C151" s="43"/>
      <c r="D151" s="54"/>
      <c r="E151" s="44"/>
      <c r="F151" s="36"/>
      <c r="G151" s="57"/>
      <c r="H151" s="57"/>
      <c r="I151" s="47" t="str">
        <f t="shared" ca="1" si="2"/>
        <v xml:space="preserve"> - </v>
      </c>
      <c r="J151" s="56"/>
      <c r="N151" s="8"/>
    </row>
    <row r="152" spans="1:14" ht="12.75" x14ac:dyDescent="0.2">
      <c r="A152" s="35"/>
      <c r="B152" s="35"/>
      <c r="C152" s="43"/>
      <c r="D152" s="54"/>
      <c r="E152" s="44"/>
      <c r="F152" s="36"/>
      <c r="G152" s="57"/>
      <c r="H152" s="57"/>
      <c r="I152" s="47" t="str">
        <f t="shared" ca="1" si="2"/>
        <v xml:space="preserve"> - </v>
      </c>
      <c r="J152" s="56"/>
      <c r="N152" s="8"/>
    </row>
    <row r="153" spans="1:14" s="74" customFormat="1" ht="12.75" x14ac:dyDescent="0.2">
      <c r="A153" s="35"/>
      <c r="B153" s="69"/>
      <c r="C153" s="70"/>
      <c r="D153" s="71"/>
      <c r="E153" s="52"/>
      <c r="F153" s="70"/>
      <c r="G153" s="72"/>
      <c r="H153" s="72"/>
      <c r="I153" s="47" t="str">
        <f t="shared" ca="1" si="2"/>
        <v xml:space="preserve"> - </v>
      </c>
      <c r="J153" s="56"/>
      <c r="K153" s="73"/>
    </row>
    <row r="154" spans="1:14" s="74" customFormat="1" ht="12.75" x14ac:dyDescent="0.2">
      <c r="A154" s="35"/>
      <c r="B154" s="69"/>
      <c r="C154" s="70"/>
      <c r="D154" s="71"/>
      <c r="E154" s="75"/>
      <c r="F154" s="70"/>
      <c r="G154" s="72"/>
      <c r="H154" s="72"/>
      <c r="I154" s="47" t="str">
        <f t="shared" ca="1" si="2"/>
        <v xml:space="preserve"> - </v>
      </c>
      <c r="J154" s="56"/>
      <c r="K154" s="73"/>
    </row>
    <row r="155" spans="1:14" s="74" customFormat="1" x14ac:dyDescent="0.25">
      <c r="A155" s="35"/>
      <c r="B155" s="76"/>
      <c r="C155" s="70"/>
      <c r="D155" s="71"/>
      <c r="E155" s="75"/>
      <c r="F155" s="70"/>
      <c r="G155" s="72"/>
      <c r="H155" s="72"/>
      <c r="I155" s="47" t="str">
        <f t="shared" ca="1" si="2"/>
        <v xml:space="preserve"> - </v>
      </c>
      <c r="J155" s="56"/>
      <c r="K155" s="73"/>
      <c r="N155" s="77"/>
    </row>
    <row r="156" spans="1:14" s="74" customFormat="1" x14ac:dyDescent="0.25">
      <c r="A156" s="35"/>
      <c r="B156" s="76"/>
      <c r="C156" s="70"/>
      <c r="D156" s="71"/>
      <c r="E156" s="75"/>
      <c r="F156" s="70"/>
      <c r="G156" s="72"/>
      <c r="H156" s="72"/>
      <c r="I156" s="47" t="str">
        <f t="shared" ca="1" si="2"/>
        <v xml:space="preserve"> - </v>
      </c>
      <c r="J156" s="56"/>
      <c r="K156" s="73"/>
      <c r="N156" s="77"/>
    </row>
    <row r="157" spans="1:14" s="74" customFormat="1" x14ac:dyDescent="0.25">
      <c r="A157" s="76"/>
      <c r="B157" s="76"/>
      <c r="C157" s="70"/>
      <c r="D157" s="78"/>
      <c r="E157" s="79"/>
      <c r="F157" s="80"/>
      <c r="G157" s="81"/>
      <c r="H157" s="81"/>
      <c r="I157" s="47" t="str">
        <f t="shared" ca="1" si="2"/>
        <v xml:space="preserve"> - </v>
      </c>
      <c r="J157" s="56"/>
      <c r="K157" s="73"/>
      <c r="N157" s="77"/>
    </row>
    <row r="158" spans="1:14" s="74" customFormat="1" x14ac:dyDescent="0.25">
      <c r="A158" s="76"/>
      <c r="B158" s="76"/>
      <c r="C158" s="80"/>
      <c r="D158" s="78"/>
      <c r="E158" s="79"/>
      <c r="F158" s="80"/>
      <c r="G158" s="81"/>
      <c r="H158" s="81"/>
      <c r="I158" s="47" t="str">
        <f t="shared" ca="1" si="2"/>
        <v xml:space="preserve"> - </v>
      </c>
      <c r="J158" s="56"/>
      <c r="K158" s="73"/>
      <c r="N158" s="77"/>
    </row>
    <row r="159" spans="1:14" s="74" customFormat="1" ht="12.75" x14ac:dyDescent="0.2">
      <c r="A159" s="76"/>
      <c r="B159" s="76"/>
      <c r="C159" s="80"/>
      <c r="D159" s="71"/>
      <c r="E159" s="75"/>
      <c r="F159" s="70"/>
      <c r="G159" s="72"/>
      <c r="H159" s="72"/>
      <c r="I159" s="47" t="str">
        <f t="shared" ca="1" si="2"/>
        <v xml:space="preserve"> - </v>
      </c>
      <c r="J159" s="56"/>
      <c r="K159" s="73"/>
    </row>
    <row r="160" spans="1:14" s="74" customFormat="1" x14ac:dyDescent="0.25">
      <c r="A160" s="76"/>
      <c r="B160" s="76"/>
      <c r="C160" s="70"/>
      <c r="D160" s="78"/>
      <c r="E160" s="79"/>
      <c r="F160" s="80"/>
      <c r="G160" s="81"/>
      <c r="H160" s="81"/>
      <c r="I160" s="47" t="str">
        <f t="shared" ca="1" si="2"/>
        <v xml:space="preserve"> - </v>
      </c>
      <c r="J160" s="56"/>
      <c r="K160" s="73"/>
      <c r="N160" s="77"/>
    </row>
    <row r="161" spans="1:14" s="74" customFormat="1" x14ac:dyDescent="0.25">
      <c r="A161" s="76"/>
      <c r="B161" s="76"/>
      <c r="C161" s="80"/>
      <c r="D161" s="78"/>
      <c r="E161" s="79"/>
      <c r="F161" s="80"/>
      <c r="G161" s="81"/>
      <c r="H161" s="81"/>
      <c r="I161" s="47" t="str">
        <f t="shared" ca="1" si="2"/>
        <v xml:space="preserve"> - </v>
      </c>
      <c r="J161" s="56"/>
      <c r="K161" s="73"/>
      <c r="N161" s="77"/>
    </row>
    <row r="162" spans="1:14" s="74" customFormat="1" x14ac:dyDescent="0.25">
      <c r="A162" s="76"/>
      <c r="B162" s="76"/>
      <c r="C162" s="80"/>
      <c r="D162" s="78"/>
      <c r="E162" s="79"/>
      <c r="F162" s="80"/>
      <c r="G162" s="81"/>
      <c r="H162" s="81"/>
      <c r="I162" s="47" t="str">
        <f t="shared" ca="1" si="2"/>
        <v xml:space="preserve"> - </v>
      </c>
      <c r="J162" s="56"/>
      <c r="K162" s="73"/>
      <c r="N162" s="77"/>
    </row>
    <row r="163" spans="1:14" x14ac:dyDescent="0.25">
      <c r="A163" s="76"/>
      <c r="B163" s="50"/>
      <c r="C163" s="80"/>
      <c r="D163" s="51"/>
      <c r="E163" s="52"/>
      <c r="F163" s="45"/>
      <c r="G163" s="60"/>
      <c r="H163" s="60"/>
      <c r="I163" s="47" t="str">
        <f t="shared" ca="1" si="2"/>
        <v xml:space="preserve"> - </v>
      </c>
      <c r="J163" s="56"/>
    </row>
    <row r="164" spans="1:14" x14ac:dyDescent="0.25">
      <c r="A164" s="76"/>
      <c r="B164" s="50"/>
      <c r="C164" s="45"/>
      <c r="D164" s="51"/>
      <c r="E164" s="52"/>
      <c r="F164" s="45"/>
      <c r="G164" s="60"/>
      <c r="H164" s="60"/>
      <c r="I164" s="47" t="str">
        <f t="shared" ca="1" si="2"/>
        <v xml:space="preserve"> - </v>
      </c>
      <c r="J164" s="56"/>
    </row>
    <row r="165" spans="1:14" x14ac:dyDescent="0.25">
      <c r="A165" s="76"/>
      <c r="B165" s="50"/>
      <c r="C165" s="45"/>
      <c r="D165" s="51"/>
      <c r="E165" s="52"/>
      <c r="F165" s="45"/>
      <c r="G165" s="60"/>
      <c r="H165" s="60"/>
      <c r="I165" s="47" t="str">
        <f t="shared" ca="1" si="2"/>
        <v xml:space="preserve"> - </v>
      </c>
      <c r="J165" s="56"/>
    </row>
    <row r="166" spans="1:14" x14ac:dyDescent="0.25">
      <c r="A166" s="76"/>
      <c r="B166" s="50"/>
      <c r="C166" s="45"/>
      <c r="D166" s="51"/>
      <c r="E166" s="52"/>
      <c r="F166" s="45"/>
      <c r="G166" s="60"/>
      <c r="H166" s="60"/>
      <c r="I166" s="47" t="str">
        <f t="shared" ca="1" si="2"/>
        <v xml:space="preserve"> - </v>
      </c>
      <c r="J166" s="56"/>
    </row>
    <row r="167" spans="1:14" x14ac:dyDescent="0.25">
      <c r="A167" s="76"/>
      <c r="B167" s="50"/>
      <c r="C167" s="45"/>
      <c r="D167" s="51"/>
      <c r="E167" s="52"/>
      <c r="F167" s="45"/>
      <c r="G167" s="60"/>
      <c r="H167" s="60"/>
      <c r="I167" s="47" t="str">
        <f t="shared" ca="1" si="2"/>
        <v xml:space="preserve"> - </v>
      </c>
      <c r="J167" s="56"/>
    </row>
    <row r="168" spans="1:14" x14ac:dyDescent="0.25">
      <c r="A168" s="76"/>
      <c r="B168" s="50"/>
      <c r="C168" s="45"/>
      <c r="D168" s="51"/>
      <c r="E168" s="52"/>
      <c r="F168" s="45"/>
      <c r="G168" s="60"/>
      <c r="H168" s="60"/>
      <c r="I168" s="47" t="str">
        <f t="shared" ca="1" si="2"/>
        <v xml:space="preserve"> - </v>
      </c>
      <c r="J168" s="56"/>
    </row>
    <row r="169" spans="1:14" x14ac:dyDescent="0.25">
      <c r="A169" s="76"/>
      <c r="B169" s="50"/>
      <c r="C169" s="45"/>
      <c r="D169" s="51"/>
      <c r="E169" s="52"/>
      <c r="F169" s="45"/>
      <c r="G169" s="60"/>
      <c r="H169" s="60"/>
      <c r="I169" s="47" t="str">
        <f t="shared" ca="1" si="2"/>
        <v xml:space="preserve"> - </v>
      </c>
      <c r="J169" s="56"/>
    </row>
    <row r="170" spans="1:14" x14ac:dyDescent="0.25">
      <c r="A170" s="76"/>
      <c r="B170" s="50"/>
      <c r="C170" s="45"/>
      <c r="D170" s="51"/>
      <c r="E170" s="52"/>
      <c r="F170" s="45"/>
      <c r="G170" s="60"/>
      <c r="H170" s="60"/>
      <c r="I170" s="47" t="str">
        <f t="shared" ca="1" si="2"/>
        <v xml:space="preserve"> - </v>
      </c>
      <c r="J170" s="56"/>
    </row>
    <row r="171" spans="1:14" x14ac:dyDescent="0.25">
      <c r="A171" s="76"/>
      <c r="B171" s="50"/>
      <c r="C171" s="45"/>
      <c r="D171" s="51"/>
      <c r="E171" s="52"/>
      <c r="F171" s="45"/>
      <c r="G171" s="60"/>
      <c r="H171" s="60"/>
      <c r="I171" s="47" t="str">
        <f t="shared" ca="1" si="2"/>
        <v xml:space="preserve"> - </v>
      </c>
      <c r="J171" s="56"/>
    </row>
    <row r="172" spans="1:14" ht="12.75" x14ac:dyDescent="0.2">
      <c r="A172" s="76"/>
      <c r="B172" s="50"/>
      <c r="C172" s="45"/>
      <c r="D172" s="51"/>
      <c r="E172" s="52"/>
      <c r="F172" s="45"/>
      <c r="G172" s="60"/>
      <c r="H172" s="60"/>
      <c r="I172" s="47" t="str">
        <f t="shared" ref="I172:I184" ca="1" si="3">IF(AND(ISBLANK(G172),ISBLANK(H172))," - ",OFFSET(I172,-1,0,1,1)+H172-G172)</f>
        <v xml:space="preserve"> - </v>
      </c>
      <c r="J172" s="56"/>
      <c r="K172" s="8"/>
      <c r="N172" s="8"/>
    </row>
    <row r="173" spans="1:14" ht="12.75" x14ac:dyDescent="0.2">
      <c r="A173" s="76"/>
      <c r="B173" s="50"/>
      <c r="C173" s="45"/>
      <c r="D173" s="51"/>
      <c r="E173" s="52"/>
      <c r="F173" s="45"/>
      <c r="G173" s="60"/>
      <c r="H173" s="60"/>
      <c r="I173" s="47" t="str">
        <f t="shared" ca="1" si="3"/>
        <v xml:space="preserve"> - </v>
      </c>
      <c r="J173" s="56"/>
      <c r="K173" s="8"/>
      <c r="N173" s="8"/>
    </row>
    <row r="174" spans="1:14" ht="12.75" x14ac:dyDescent="0.2">
      <c r="A174" s="76"/>
      <c r="B174" s="50"/>
      <c r="C174" s="45"/>
      <c r="D174" s="51"/>
      <c r="E174" s="52"/>
      <c r="F174" s="45"/>
      <c r="G174" s="60"/>
      <c r="H174" s="60"/>
      <c r="I174" s="47" t="str">
        <f t="shared" ca="1" si="3"/>
        <v xml:space="preserve"> - </v>
      </c>
      <c r="J174" s="56"/>
      <c r="K174" s="8"/>
      <c r="N174" s="8"/>
    </row>
    <row r="175" spans="1:14" ht="12.75" x14ac:dyDescent="0.2">
      <c r="A175" s="76"/>
      <c r="B175" s="50"/>
      <c r="C175" s="45"/>
      <c r="D175" s="51"/>
      <c r="E175" s="52"/>
      <c r="F175" s="45"/>
      <c r="G175" s="60"/>
      <c r="H175" s="60"/>
      <c r="I175" s="47" t="str">
        <f t="shared" ca="1" si="3"/>
        <v xml:space="preserve"> - </v>
      </c>
      <c r="J175" s="56"/>
      <c r="K175" s="8"/>
      <c r="N175" s="8"/>
    </row>
    <row r="176" spans="1:14" ht="12.75" x14ac:dyDescent="0.2">
      <c r="A176" s="76"/>
      <c r="B176" s="50"/>
      <c r="C176" s="45"/>
      <c r="D176" s="51"/>
      <c r="E176" s="52"/>
      <c r="F176" s="45"/>
      <c r="G176" s="60"/>
      <c r="H176" s="60"/>
      <c r="I176" s="47" t="str">
        <f t="shared" ca="1" si="3"/>
        <v xml:space="preserve"> - </v>
      </c>
      <c r="J176" s="56"/>
      <c r="K176" s="8"/>
      <c r="N176" s="8"/>
    </row>
    <row r="177" spans="1:14" ht="12.75" x14ac:dyDescent="0.2">
      <c r="A177" s="76"/>
      <c r="B177" s="50"/>
      <c r="C177" s="45"/>
      <c r="D177" s="51"/>
      <c r="E177" s="52"/>
      <c r="F177" s="45"/>
      <c r="G177" s="60"/>
      <c r="H177" s="60"/>
      <c r="I177" s="47" t="str">
        <f t="shared" ca="1" si="3"/>
        <v xml:space="preserve"> - </v>
      </c>
      <c r="J177" s="56"/>
      <c r="K177" s="8"/>
      <c r="N177" s="8"/>
    </row>
    <row r="178" spans="1:14" ht="12.75" x14ac:dyDescent="0.2">
      <c r="A178" s="76"/>
      <c r="B178" s="50"/>
      <c r="C178" s="45"/>
      <c r="D178" s="51"/>
      <c r="E178" s="52"/>
      <c r="F178" s="45"/>
      <c r="G178" s="60"/>
      <c r="H178" s="60"/>
      <c r="I178" s="47" t="str">
        <f t="shared" ca="1" si="3"/>
        <v xml:space="preserve"> - </v>
      </c>
      <c r="J178" s="56"/>
      <c r="K178" s="8"/>
      <c r="N178" s="8"/>
    </row>
    <row r="179" spans="1:14" ht="12.75" x14ac:dyDescent="0.2">
      <c r="A179" s="76"/>
      <c r="B179" s="50"/>
      <c r="C179" s="45"/>
      <c r="D179" s="51"/>
      <c r="E179" s="52"/>
      <c r="F179" s="45"/>
      <c r="G179" s="60"/>
      <c r="H179" s="60"/>
      <c r="I179" s="47" t="str">
        <f t="shared" ca="1" si="3"/>
        <v xml:space="preserve"> - </v>
      </c>
      <c r="J179" s="56"/>
      <c r="K179" s="8"/>
      <c r="N179" s="8"/>
    </row>
    <row r="180" spans="1:14" ht="12.75" x14ac:dyDescent="0.2">
      <c r="A180" s="76"/>
      <c r="B180" s="50"/>
      <c r="C180" s="45"/>
      <c r="D180" s="51"/>
      <c r="E180" s="52"/>
      <c r="F180" s="45"/>
      <c r="G180" s="60"/>
      <c r="H180" s="60"/>
      <c r="I180" s="47" t="str">
        <f t="shared" ca="1" si="3"/>
        <v xml:space="preserve"> - </v>
      </c>
      <c r="J180" s="56"/>
      <c r="K180" s="8"/>
      <c r="N180" s="8"/>
    </row>
    <row r="181" spans="1:14" ht="12.75" x14ac:dyDescent="0.2">
      <c r="A181" s="76"/>
      <c r="B181" s="50"/>
      <c r="C181" s="45"/>
      <c r="D181" s="51"/>
      <c r="E181" s="52"/>
      <c r="F181" s="45"/>
      <c r="G181" s="60"/>
      <c r="H181" s="60"/>
      <c r="I181" s="47" t="str">
        <f t="shared" ca="1" si="3"/>
        <v xml:space="preserve"> - </v>
      </c>
      <c r="J181" s="56"/>
      <c r="K181" s="8"/>
      <c r="N181" s="8"/>
    </row>
    <row r="182" spans="1:14" ht="12.75" x14ac:dyDescent="0.2">
      <c r="A182" s="76"/>
      <c r="B182" s="50"/>
      <c r="C182" s="45"/>
      <c r="D182" s="51"/>
      <c r="E182" s="52"/>
      <c r="F182" s="45"/>
      <c r="G182" s="60"/>
      <c r="H182" s="60"/>
      <c r="I182" s="47" t="str">
        <f t="shared" ca="1" si="3"/>
        <v xml:space="preserve"> - </v>
      </c>
      <c r="J182" s="56"/>
      <c r="K182" s="8"/>
      <c r="N182" s="8"/>
    </row>
    <row r="183" spans="1:14" ht="12.75" x14ac:dyDescent="0.2">
      <c r="A183" s="76"/>
      <c r="B183" s="50"/>
      <c r="C183" s="45"/>
      <c r="D183" s="51"/>
      <c r="E183" s="52"/>
      <c r="F183" s="45"/>
      <c r="G183" s="60"/>
      <c r="H183" s="60"/>
      <c r="I183" s="47" t="str">
        <f t="shared" ca="1" si="3"/>
        <v xml:space="preserve"> - </v>
      </c>
      <c r="J183" s="56"/>
      <c r="K183" s="8"/>
      <c r="N183" s="8"/>
    </row>
    <row r="184" spans="1:14" ht="12.75" x14ac:dyDescent="0.2">
      <c r="A184" s="83"/>
      <c r="B184" s="50"/>
      <c r="C184" s="45"/>
      <c r="D184" s="51"/>
      <c r="E184" s="52"/>
      <c r="F184" s="45"/>
      <c r="G184" s="60"/>
      <c r="H184" s="60"/>
      <c r="I184" s="47" t="str">
        <f t="shared" ca="1" si="3"/>
        <v xml:space="preserve"> - </v>
      </c>
      <c r="J184" s="56"/>
      <c r="K184" s="8"/>
      <c r="N184" s="8"/>
    </row>
    <row r="185" spans="1:14" ht="14.25" x14ac:dyDescent="0.2">
      <c r="A185" s="84"/>
      <c r="B185" s="85"/>
      <c r="C185" s="86"/>
      <c r="D185" s="87"/>
      <c r="E185" s="88"/>
      <c r="F185" s="86"/>
      <c r="G185" s="89"/>
      <c r="H185" s="89"/>
      <c r="I185" s="90"/>
      <c r="J185"/>
      <c r="K185" s="8"/>
      <c r="N185" s="8"/>
    </row>
    <row r="186" spans="1:14" ht="12.75" x14ac:dyDescent="0.2">
      <c r="G186" s="9">
        <f>SUBTOTAL(9, G18:G185)</f>
        <v>1455238.36</v>
      </c>
      <c r="H186" s="9">
        <f>SUBTOTAL(9, H18:H154)</f>
        <v>2043441.3</v>
      </c>
      <c r="K186" s="8"/>
      <c r="N186" s="8"/>
    </row>
    <row r="187" spans="1:14" ht="12.75" x14ac:dyDescent="0.2">
      <c r="G187" s="9">
        <f>G186-H186</f>
        <v>-588202.93999999994</v>
      </c>
      <c r="K187" s="8"/>
      <c r="N187" s="8"/>
    </row>
  </sheetData>
  <conditionalFormatting sqref="I15:I184">
    <cfRule type="cellIs" dxfId="34" priority="3" stopIfTrue="1" operator="lessThan">
      <formula>0</formula>
    </cfRule>
  </conditionalFormatting>
  <conditionalFormatting sqref="I3">
    <cfRule type="cellIs" dxfId="33" priority="1" stopIfTrue="1" operator="lessThan">
      <formula>0</formula>
    </cfRule>
  </conditionalFormatting>
  <dataValidations count="5">
    <dataValidation type="list" allowBlank="1" showInputMessage="1" showErrorMessage="1" sqref="E101:E110 D45 E15:E17 G120 G101:G110 E117:E118 E57:E63 E120 G57:G63 G65:G69 G79:G99 E65:E99">
      <formula1>categoryList</formula1>
    </dataValidation>
    <dataValidation type="list" allowBlank="1" showInputMessage="1" showErrorMessage="1" sqref="A149:A156 B120 A121:B121 B122:B184 A122:A123 A60:A120 B59:B118 A15:B58">
      <formula1>dateList</formula1>
    </dataValidation>
    <dataValidation type="list" allowBlank="1" showInputMessage="1" showErrorMessage="1" sqref="C41:C43 C117:C118 C45:C69 C76:C93 C15:C39">
      <formula1>numList</formula1>
    </dataValidation>
    <dataValidation type="list" allowBlank="1" showInputMessage="1" showErrorMessage="1" sqref="D101 C44 D39:D44 D15:D17 D117:D118 D46:D69 D75:D93">
      <formula1>payeeList</formula1>
    </dataValidation>
    <dataValidation type="list" allowBlank="1" showInputMessage="1" showErrorMessage="1" sqref="F15:F152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14E0EBA-FC12-4F2D-A9B9-0A4B2E264C91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11" id="{B9180C8B-7BA1-4E93-B4D8-B9774414714B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I15:I40</xm:sqref>
        </x14:conditionalFormatting>
        <x14:conditionalFormatting xmlns:xm="http://schemas.microsoft.com/office/excel/2006/main">
          <x14:cfRule type="iconSet" priority="26" id="{5653CAF3-D1D1-4E20-8A47-7DF4BB331447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I41:I184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244"/>
  <sheetViews>
    <sheetView showGridLines="0" zoomScale="115" zoomScaleNormal="115" workbookViewId="0">
      <pane ySplit="14" topLeftCell="A140" activePane="bottomLeft" state="frozen"/>
      <selection activeCell="B18" sqref="B18"/>
      <selection pane="bottomLeft" activeCell="G154" sqref="G154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1" width="20.875" style="9" customWidth="1"/>
    <col min="12" max="12" width="9.625" style="8" customWidth="1"/>
    <col min="13" max="13" width="9" style="8"/>
    <col min="14" max="14" width="9" style="82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43009</v>
      </c>
      <c r="N1" s="10" t="s">
        <v>1</v>
      </c>
      <c r="O1" s="11" t="s">
        <v>2</v>
      </c>
    </row>
    <row r="2" spans="1:15" ht="18.75" hidden="1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VLOOKUP(9E+100,Table134567891011121334567891011121334567891011[Balance],1)</f>
        <v>57213.428809157107</v>
      </c>
      <c r="K3" s="16"/>
      <c r="N3" s="12">
        <f>IFERROR(LARGE(Table134567891011121334567891011121334567891011[[#All],[Cheque /EFT Number]],1)+1,1)</f>
        <v>1</v>
      </c>
      <c r="O3" s="11" t="s">
        <v>5</v>
      </c>
    </row>
    <row r="4" spans="1:15" hidden="1" x14ac:dyDescent="0.25">
      <c r="H4" s="17" t="s">
        <v>6</v>
      </c>
      <c r="I4" s="18">
        <f>SUMIF(Table134567891011121334567891011121334567891011[R],"=r",Table134567891011121334567891011121334567891011[Deposit,
Credit (+)])+SUMIF(Table134567891011121334567891011121334567891011[R],"=c",Table134567891011121334567891011121334567891011[Deposit,
Credit (+)])-SUMIF(Table134567891011121334567891011121334567891011[R],"=R",Table134567891011121334567891011121334567891011[Withdrawal,
Payment (-)])-SUMIF(Table134567891011121334567891011121334567891011[R],"=C",Table134567891011121334567891011121334567891011[Withdrawal,
Payment (-)])</f>
        <v>0</v>
      </c>
      <c r="K4" s="19"/>
      <c r="N4" s="12">
        <f>N3-1</f>
        <v>0</v>
      </c>
      <c r="O4" s="11" t="s">
        <v>7</v>
      </c>
    </row>
    <row r="5" spans="1:15" hidden="1" x14ac:dyDescent="0.25">
      <c r="H5" s="20"/>
      <c r="N5" s="12">
        <f>N4-1</f>
        <v>-1</v>
      </c>
    </row>
    <row r="6" spans="1:15" hidden="1" x14ac:dyDescent="0.25">
      <c r="H6" s="20"/>
      <c r="N6" s="12">
        <f>N5-1</f>
        <v>-2</v>
      </c>
    </row>
    <row r="7" spans="1:15" hidden="1" x14ac:dyDescent="0.25">
      <c r="H7" s="20"/>
      <c r="N7" s="12">
        <f>N6-1</f>
        <v>-3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  <c r="N14" s="12"/>
    </row>
    <row r="15" spans="1:15" s="91" customFormat="1" ht="12.75" x14ac:dyDescent="0.2">
      <c r="A15" s="34"/>
      <c r="B15" s="35"/>
      <c r="C15" s="36"/>
      <c r="D15" s="37" t="s">
        <v>1477</v>
      </c>
      <c r="E15" s="38"/>
      <c r="F15" s="36"/>
      <c r="G15" s="39"/>
      <c r="H15" s="39"/>
      <c r="I15" s="47">
        <f ca="1">Sept!I110</f>
        <v>109174.61216915702</v>
      </c>
      <c r="J15" s="41"/>
      <c r="K15" s="242"/>
      <c r="N15" s="42"/>
    </row>
    <row r="16" spans="1:15" s="91" customFormat="1" ht="12.75" x14ac:dyDescent="0.2">
      <c r="A16" s="35">
        <v>43009</v>
      </c>
      <c r="B16" s="234"/>
      <c r="C16" s="235" t="s">
        <v>28</v>
      </c>
      <c r="D16" s="236" t="s">
        <v>1343</v>
      </c>
      <c r="E16" s="237"/>
      <c r="F16" s="235"/>
      <c r="G16" s="238"/>
      <c r="H16" s="241">
        <v>1260.1500000000001</v>
      </c>
      <c r="I16" s="245">
        <f ca="1">IF(AND(ISBLANK(G16),ISBLANK(H16)),"",OFFSET(I16,-1,0,1,1)+H16-G16)</f>
        <v>110434.76216915701</v>
      </c>
      <c r="J16" s="240"/>
      <c r="K16" s="242"/>
      <c r="N16" s="42"/>
    </row>
    <row r="17" spans="1:14" s="91" customFormat="1" ht="12.75" x14ac:dyDescent="0.2">
      <c r="A17" s="35">
        <v>43012</v>
      </c>
      <c r="B17" s="50"/>
      <c r="C17" s="43" t="s">
        <v>1339</v>
      </c>
      <c r="D17" s="54" t="s">
        <v>25</v>
      </c>
      <c r="E17" s="38"/>
      <c r="F17" s="43"/>
      <c r="G17" s="46">
        <v>10667.84</v>
      </c>
      <c r="H17" s="185"/>
      <c r="I17" s="47">
        <f ca="1">IF(AND(ISBLANK(G17),ISBLANK(H17))," - ",OFFSET(I17,-1,0,1,1)+H17-G17)</f>
        <v>99766.922169157013</v>
      </c>
      <c r="J17" s="56"/>
      <c r="K17" s="242"/>
      <c r="N17" s="42"/>
    </row>
    <row r="18" spans="1:14" s="91" customFormat="1" ht="12.75" x14ac:dyDescent="0.2">
      <c r="A18" s="35">
        <v>43012</v>
      </c>
      <c r="B18" s="50"/>
      <c r="C18" s="43" t="s">
        <v>1340</v>
      </c>
      <c r="D18" s="54" t="s">
        <v>26</v>
      </c>
      <c r="E18" s="38"/>
      <c r="F18" s="43"/>
      <c r="G18" s="46">
        <v>170</v>
      </c>
      <c r="H18" s="185"/>
      <c r="I18" s="47">
        <f t="shared" ref="I18:I81" ca="1" si="0">IF(AND(ISBLANK(G18),ISBLANK(H18))," - ",OFFSET(I18,-1,0,1,1)+H18-G18)</f>
        <v>99596.922169157013</v>
      </c>
      <c r="J18" s="56"/>
      <c r="K18" s="242"/>
      <c r="N18" s="42"/>
    </row>
    <row r="19" spans="1:14" s="91" customFormat="1" ht="12.75" x14ac:dyDescent="0.2">
      <c r="A19" s="35">
        <v>43012</v>
      </c>
      <c r="B19" s="35"/>
      <c r="C19" s="43" t="s">
        <v>1341</v>
      </c>
      <c r="D19" s="44" t="s">
        <v>27</v>
      </c>
      <c r="E19" s="44"/>
      <c r="F19" s="43"/>
      <c r="G19" s="102">
        <v>306</v>
      </c>
      <c r="H19" s="39"/>
      <c r="I19" s="47">
        <f t="shared" ca="1" si="0"/>
        <v>99290.922169157013</v>
      </c>
      <c r="J19" s="41"/>
      <c r="K19" s="242"/>
      <c r="N19" s="42"/>
    </row>
    <row r="20" spans="1:14" s="91" customFormat="1" ht="12.75" x14ac:dyDescent="0.2">
      <c r="A20" s="35">
        <v>43012</v>
      </c>
      <c r="B20" s="218"/>
      <c r="C20" s="219" t="s">
        <v>1342</v>
      </c>
      <c r="D20" s="51" t="s">
        <v>240</v>
      </c>
      <c r="E20" s="227"/>
      <c r="F20" s="219"/>
      <c r="G20" s="228">
        <v>2500</v>
      </c>
      <c r="H20" s="223"/>
      <c r="I20" s="47">
        <f t="shared" ca="1" si="0"/>
        <v>96790.922169157013</v>
      </c>
      <c r="J20" s="224"/>
      <c r="K20" s="242"/>
      <c r="N20" s="42"/>
    </row>
    <row r="21" spans="1:14" s="91" customFormat="1" ht="12.75" x14ac:dyDescent="0.2">
      <c r="A21" s="35">
        <v>43012</v>
      </c>
      <c r="B21" s="234"/>
      <c r="C21" s="235" t="s">
        <v>128</v>
      </c>
      <c r="D21" s="236" t="s">
        <v>273</v>
      </c>
      <c r="E21" s="246"/>
      <c r="F21" s="235"/>
      <c r="G21" s="247"/>
      <c r="H21" s="241">
        <v>120000</v>
      </c>
      <c r="I21" s="47">
        <f t="shared" ca="1" si="0"/>
        <v>216790.92216915701</v>
      </c>
      <c r="J21" s="240"/>
      <c r="K21" s="242"/>
      <c r="N21" s="42"/>
    </row>
    <row r="22" spans="1:14" s="91" customFormat="1" ht="12.75" x14ac:dyDescent="0.2">
      <c r="A22" s="35">
        <v>43012</v>
      </c>
      <c r="B22" s="234"/>
      <c r="C22" s="235" t="s">
        <v>28</v>
      </c>
      <c r="D22" s="236" t="s">
        <v>1345</v>
      </c>
      <c r="E22" s="246"/>
      <c r="F22" s="235"/>
      <c r="G22" s="247"/>
      <c r="H22" s="241">
        <v>115680</v>
      </c>
      <c r="I22" s="47">
        <f t="shared" ca="1" si="0"/>
        <v>332470.92216915701</v>
      </c>
      <c r="J22" s="240"/>
      <c r="K22" s="242"/>
      <c r="N22" s="42"/>
    </row>
    <row r="23" spans="1:14" s="91" customFormat="1" ht="12.75" x14ac:dyDescent="0.2">
      <c r="A23" s="35">
        <v>43013</v>
      </c>
      <c r="B23" s="218"/>
      <c r="C23" s="219" t="s">
        <v>144</v>
      </c>
      <c r="D23" s="51" t="s">
        <v>848</v>
      </c>
      <c r="E23" s="227"/>
      <c r="F23" s="219"/>
      <c r="G23" s="228">
        <v>61194.963360000002</v>
      </c>
      <c r="H23" s="223"/>
      <c r="I23" s="47">
        <f t="shared" ca="1" si="0"/>
        <v>271275.95880915702</v>
      </c>
      <c r="J23" s="224"/>
      <c r="K23" s="242"/>
      <c r="N23" s="42"/>
    </row>
    <row r="24" spans="1:14" s="91" customFormat="1" ht="24" x14ac:dyDescent="0.2">
      <c r="A24" s="35">
        <v>43013</v>
      </c>
      <c r="B24" s="50"/>
      <c r="C24" s="45" t="s">
        <v>144</v>
      </c>
      <c r="D24" s="51" t="s">
        <v>1344</v>
      </c>
      <c r="E24" s="52"/>
      <c r="F24" s="45"/>
      <c r="G24" s="103">
        <v>69251.759999999995</v>
      </c>
      <c r="H24" s="53"/>
      <c r="I24" s="47">
        <f t="shared" ca="1" si="0"/>
        <v>202024.19880915701</v>
      </c>
      <c r="J24" s="41"/>
      <c r="K24" s="242"/>
      <c r="N24" s="42"/>
    </row>
    <row r="25" spans="1:14" s="55" customFormat="1" ht="12.75" x14ac:dyDescent="0.2">
      <c r="A25" s="184">
        <v>43014</v>
      </c>
      <c r="B25" s="50"/>
      <c r="C25" s="45" t="s">
        <v>1352</v>
      </c>
      <c r="D25" s="51" t="s">
        <v>235</v>
      </c>
      <c r="E25" s="58"/>
      <c r="F25" s="45"/>
      <c r="G25" s="48">
        <v>180</v>
      </c>
      <c r="H25" s="53"/>
      <c r="I25" s="47">
        <f t="shared" ca="1" si="0"/>
        <v>201844.19880915701</v>
      </c>
      <c r="J25" s="41"/>
      <c r="K25" s="244"/>
    </row>
    <row r="26" spans="1:14" s="55" customFormat="1" ht="12.75" x14ac:dyDescent="0.2">
      <c r="A26" s="184">
        <v>43014</v>
      </c>
      <c r="B26" s="50"/>
      <c r="C26" s="45" t="s">
        <v>1353</v>
      </c>
      <c r="D26" s="51" t="s">
        <v>153</v>
      </c>
      <c r="E26" s="58"/>
      <c r="F26" s="45"/>
      <c r="G26" s="48">
        <v>390</v>
      </c>
      <c r="H26" s="53"/>
      <c r="I26" s="47">
        <f t="shared" ca="1" si="0"/>
        <v>201454.19880915701</v>
      </c>
      <c r="J26" s="41"/>
      <c r="K26" s="244"/>
    </row>
    <row r="27" spans="1:14" s="55" customFormat="1" ht="12.75" x14ac:dyDescent="0.2">
      <c r="A27" s="184">
        <v>43014</v>
      </c>
      <c r="B27" s="218"/>
      <c r="C27" s="219" t="s">
        <v>1354</v>
      </c>
      <c r="D27" s="220" t="s">
        <v>560</v>
      </c>
      <c r="E27" s="221"/>
      <c r="F27" s="219"/>
      <c r="G27" s="226">
        <v>1069.3699999999999</v>
      </c>
      <c r="H27" s="223"/>
      <c r="I27" s="47">
        <f t="shared" ca="1" si="0"/>
        <v>200384.82880915701</v>
      </c>
      <c r="J27" s="224"/>
      <c r="K27" s="244"/>
    </row>
    <row r="28" spans="1:14" s="55" customFormat="1" ht="12.75" x14ac:dyDescent="0.2">
      <c r="A28" s="184">
        <v>43014</v>
      </c>
      <c r="B28" s="218"/>
      <c r="C28" s="219" t="s">
        <v>1355</v>
      </c>
      <c r="D28" s="220" t="s">
        <v>48</v>
      </c>
      <c r="E28" s="221"/>
      <c r="F28" s="219"/>
      <c r="G28" s="226">
        <v>738.74</v>
      </c>
      <c r="H28" s="223"/>
      <c r="I28" s="47">
        <f t="shared" ca="1" si="0"/>
        <v>199646.08880915702</v>
      </c>
      <c r="J28" s="224"/>
      <c r="K28" s="244"/>
    </row>
    <row r="29" spans="1:14" s="55" customFormat="1" ht="12.75" x14ac:dyDescent="0.2">
      <c r="A29" s="184">
        <v>43014</v>
      </c>
      <c r="B29" s="218"/>
      <c r="C29" s="219" t="s">
        <v>1356</v>
      </c>
      <c r="D29" s="220" t="s">
        <v>564</v>
      </c>
      <c r="E29" s="221"/>
      <c r="F29" s="219"/>
      <c r="G29" s="226">
        <v>2000</v>
      </c>
      <c r="H29" s="223"/>
      <c r="I29" s="47">
        <f t="shared" ca="1" si="0"/>
        <v>197646.08880915702</v>
      </c>
      <c r="J29" s="224"/>
      <c r="K29" s="244"/>
    </row>
    <row r="30" spans="1:14" s="55" customFormat="1" ht="12.75" x14ac:dyDescent="0.2">
      <c r="A30" s="184">
        <v>43014</v>
      </c>
      <c r="B30" s="218"/>
      <c r="C30" s="219" t="s">
        <v>1357</v>
      </c>
      <c r="D30" s="220" t="s">
        <v>486</v>
      </c>
      <c r="E30" s="221"/>
      <c r="F30" s="219"/>
      <c r="G30" s="226">
        <v>4240</v>
      </c>
      <c r="H30" s="223"/>
      <c r="I30" s="47">
        <f t="shared" ca="1" si="0"/>
        <v>193406.08880915702</v>
      </c>
      <c r="J30" s="224"/>
      <c r="K30" s="244"/>
    </row>
    <row r="31" spans="1:14" s="55" customFormat="1" ht="12.75" x14ac:dyDescent="0.2">
      <c r="A31" s="184">
        <v>43014</v>
      </c>
      <c r="B31" s="218"/>
      <c r="C31" s="219" t="s">
        <v>1358</v>
      </c>
      <c r="D31" s="220" t="s">
        <v>1346</v>
      </c>
      <c r="E31" s="221"/>
      <c r="F31" s="219"/>
      <c r="G31" s="226">
        <v>850</v>
      </c>
      <c r="H31" s="223"/>
      <c r="I31" s="47">
        <f t="shared" ca="1" si="0"/>
        <v>192556.08880915702</v>
      </c>
      <c r="J31" s="224"/>
      <c r="K31" s="244"/>
    </row>
    <row r="32" spans="1:14" s="55" customFormat="1" ht="12.75" x14ac:dyDescent="0.2">
      <c r="A32" s="184">
        <v>43014</v>
      </c>
      <c r="B32" s="218"/>
      <c r="C32" s="219" t="s">
        <v>1359</v>
      </c>
      <c r="D32" s="220" t="s">
        <v>722</v>
      </c>
      <c r="E32" s="221"/>
      <c r="F32" s="219"/>
      <c r="G32" s="226">
        <v>56</v>
      </c>
      <c r="H32" s="223"/>
      <c r="I32" s="47">
        <f t="shared" ca="1" si="0"/>
        <v>192500.08880915702</v>
      </c>
      <c r="J32" s="224"/>
      <c r="K32" s="244"/>
    </row>
    <row r="33" spans="1:11" s="55" customFormat="1" ht="12.75" x14ac:dyDescent="0.2">
      <c r="A33" s="184">
        <v>43014</v>
      </c>
      <c r="B33" s="218"/>
      <c r="C33" s="219" t="s">
        <v>1360</v>
      </c>
      <c r="D33" s="220" t="s">
        <v>50</v>
      </c>
      <c r="E33" s="221"/>
      <c r="F33" s="219"/>
      <c r="G33" s="226">
        <v>35</v>
      </c>
      <c r="H33" s="223"/>
      <c r="I33" s="47">
        <f t="shared" ca="1" si="0"/>
        <v>192465.08880915702</v>
      </c>
      <c r="J33" s="224"/>
      <c r="K33" s="244"/>
    </row>
    <row r="34" spans="1:11" s="55" customFormat="1" ht="12.75" x14ac:dyDescent="0.2">
      <c r="A34" s="184">
        <v>43014</v>
      </c>
      <c r="B34" s="218"/>
      <c r="C34" s="219" t="s">
        <v>1361</v>
      </c>
      <c r="D34" s="220" t="s">
        <v>723</v>
      </c>
      <c r="E34" s="221"/>
      <c r="F34" s="219"/>
      <c r="G34" s="226">
        <v>90</v>
      </c>
      <c r="H34" s="223"/>
      <c r="I34" s="47">
        <f t="shared" ca="1" si="0"/>
        <v>192375.08880915702</v>
      </c>
      <c r="J34" s="224"/>
      <c r="K34" s="244"/>
    </row>
    <row r="35" spans="1:11" s="55" customFormat="1" ht="12.75" x14ac:dyDescent="0.2">
      <c r="A35" s="184">
        <v>43014</v>
      </c>
      <c r="B35" s="218"/>
      <c r="C35" s="219" t="s">
        <v>1362</v>
      </c>
      <c r="D35" s="220" t="s">
        <v>52</v>
      </c>
      <c r="E35" s="221"/>
      <c r="F35" s="219"/>
      <c r="G35" s="226">
        <v>180</v>
      </c>
      <c r="H35" s="223"/>
      <c r="I35" s="47">
        <f t="shared" ca="1" si="0"/>
        <v>192195.08880915702</v>
      </c>
      <c r="J35" s="224"/>
      <c r="K35" s="244"/>
    </row>
    <row r="36" spans="1:11" s="55" customFormat="1" ht="12.75" x14ac:dyDescent="0.2">
      <c r="A36" s="184">
        <v>43014</v>
      </c>
      <c r="B36" s="218"/>
      <c r="C36" s="219" t="s">
        <v>1363</v>
      </c>
      <c r="D36" s="220" t="s">
        <v>1347</v>
      </c>
      <c r="E36" s="221"/>
      <c r="F36" s="219"/>
      <c r="G36" s="226">
        <v>84</v>
      </c>
      <c r="H36" s="223"/>
      <c r="I36" s="47">
        <f t="shared" ca="1" si="0"/>
        <v>192111.08880915702</v>
      </c>
      <c r="J36" s="224"/>
      <c r="K36" s="244"/>
    </row>
    <row r="37" spans="1:11" s="55" customFormat="1" ht="24" x14ac:dyDescent="0.2">
      <c r="A37" s="184">
        <v>43014</v>
      </c>
      <c r="B37" s="218"/>
      <c r="C37" s="219" t="s">
        <v>1364</v>
      </c>
      <c r="D37" s="220" t="s">
        <v>776</v>
      </c>
      <c r="E37" s="221"/>
      <c r="F37" s="219"/>
      <c r="G37" s="226">
        <v>80</v>
      </c>
      <c r="H37" s="223"/>
      <c r="I37" s="47">
        <f t="shared" ca="1" si="0"/>
        <v>192031.08880915702</v>
      </c>
      <c r="J37" s="224"/>
      <c r="K37" s="244"/>
    </row>
    <row r="38" spans="1:11" s="55" customFormat="1" ht="12.75" x14ac:dyDescent="0.2">
      <c r="A38" s="184">
        <v>43014</v>
      </c>
      <c r="B38" s="218"/>
      <c r="C38" s="219" t="s">
        <v>1365</v>
      </c>
      <c r="D38" s="220" t="s">
        <v>1295</v>
      </c>
      <c r="E38" s="221"/>
      <c r="F38" s="219"/>
      <c r="G38" s="226">
        <v>2320</v>
      </c>
      <c r="H38" s="223"/>
      <c r="I38" s="47">
        <f t="shared" ca="1" si="0"/>
        <v>189711.08880915702</v>
      </c>
      <c r="J38" s="224"/>
      <c r="K38" s="244"/>
    </row>
    <row r="39" spans="1:11" s="55" customFormat="1" ht="12.75" x14ac:dyDescent="0.2">
      <c r="A39" s="184">
        <v>43014</v>
      </c>
      <c r="B39" s="218"/>
      <c r="C39" s="219" t="s">
        <v>1366</v>
      </c>
      <c r="D39" s="220" t="s">
        <v>1348</v>
      </c>
      <c r="E39" s="221"/>
      <c r="F39" s="219"/>
      <c r="G39" s="226">
        <v>1000</v>
      </c>
      <c r="H39" s="223"/>
      <c r="I39" s="47">
        <f t="shared" ca="1" si="0"/>
        <v>188711.08880915702</v>
      </c>
      <c r="J39" s="224"/>
      <c r="K39" s="244"/>
    </row>
    <row r="40" spans="1:11" s="55" customFormat="1" ht="12.75" x14ac:dyDescent="0.2">
      <c r="A40" s="184">
        <v>43014</v>
      </c>
      <c r="B40" s="218"/>
      <c r="C40" s="219" t="s">
        <v>1367</v>
      </c>
      <c r="D40" s="220" t="s">
        <v>30</v>
      </c>
      <c r="E40" s="221"/>
      <c r="F40" s="219"/>
      <c r="G40" s="226">
        <v>2174.7800000000002</v>
      </c>
      <c r="H40" s="223"/>
      <c r="I40" s="47">
        <f t="shared" ca="1" si="0"/>
        <v>186536.30880915702</v>
      </c>
      <c r="J40" s="224"/>
      <c r="K40" s="244"/>
    </row>
    <row r="41" spans="1:11" s="55" customFormat="1" ht="12.75" x14ac:dyDescent="0.2">
      <c r="A41" s="184">
        <v>43014</v>
      </c>
      <c r="B41" s="218"/>
      <c r="C41" s="219" t="s">
        <v>1368</v>
      </c>
      <c r="D41" s="220" t="s">
        <v>57</v>
      </c>
      <c r="E41" s="221"/>
      <c r="F41" s="219"/>
      <c r="G41" s="226">
        <v>641.29999999999995</v>
      </c>
      <c r="H41" s="223"/>
      <c r="I41" s="47">
        <f t="shared" ca="1" si="0"/>
        <v>185895.00880915704</v>
      </c>
      <c r="J41" s="224"/>
      <c r="K41" s="244"/>
    </row>
    <row r="42" spans="1:11" s="55" customFormat="1" ht="12.75" x14ac:dyDescent="0.2">
      <c r="A42" s="184">
        <v>43014</v>
      </c>
      <c r="B42" s="218"/>
      <c r="C42" s="219" t="s">
        <v>1369</v>
      </c>
      <c r="D42" s="220" t="s">
        <v>245</v>
      </c>
      <c r="E42" s="221"/>
      <c r="F42" s="219"/>
      <c r="G42" s="226">
        <v>1049.8499999999999</v>
      </c>
      <c r="H42" s="223"/>
      <c r="I42" s="47">
        <f t="shared" ca="1" si="0"/>
        <v>184845.15880915703</v>
      </c>
      <c r="J42" s="224"/>
      <c r="K42" s="244"/>
    </row>
    <row r="43" spans="1:11" s="55" customFormat="1" ht="12.75" x14ac:dyDescent="0.2">
      <c r="A43" s="184">
        <v>43014</v>
      </c>
      <c r="B43" s="218"/>
      <c r="C43" s="219" t="s">
        <v>1370</v>
      </c>
      <c r="D43" s="220" t="s">
        <v>67</v>
      </c>
      <c r="E43" s="221"/>
      <c r="F43" s="219"/>
      <c r="G43" s="226">
        <v>618.79999999999995</v>
      </c>
      <c r="H43" s="223"/>
      <c r="I43" s="47">
        <f t="shared" ca="1" si="0"/>
        <v>184226.35880915704</v>
      </c>
      <c r="J43" s="224"/>
      <c r="K43" s="244"/>
    </row>
    <row r="44" spans="1:11" s="55" customFormat="1" ht="12.75" x14ac:dyDescent="0.2">
      <c r="A44" s="184">
        <v>43014</v>
      </c>
      <c r="B44" s="218"/>
      <c r="C44" s="219" t="s">
        <v>1371</v>
      </c>
      <c r="D44" s="220" t="s">
        <v>67</v>
      </c>
      <c r="E44" s="221"/>
      <c r="F44" s="219"/>
      <c r="G44" s="226">
        <v>1350.2</v>
      </c>
      <c r="H44" s="223"/>
      <c r="I44" s="47">
        <f t="shared" ca="1" si="0"/>
        <v>182876.15880915703</v>
      </c>
      <c r="J44" s="224"/>
      <c r="K44" s="244"/>
    </row>
    <row r="45" spans="1:11" s="55" customFormat="1" ht="12.75" x14ac:dyDescent="0.2">
      <c r="A45" s="184">
        <v>43014</v>
      </c>
      <c r="B45" s="218"/>
      <c r="C45" s="219" t="s">
        <v>1372</v>
      </c>
      <c r="D45" s="220" t="s">
        <v>67</v>
      </c>
      <c r="E45" s="221"/>
      <c r="F45" s="219"/>
      <c r="G45" s="226">
        <v>30.3</v>
      </c>
      <c r="H45" s="223"/>
      <c r="I45" s="47">
        <f t="shared" ca="1" si="0"/>
        <v>182845.85880915704</v>
      </c>
      <c r="J45" s="224"/>
      <c r="K45" s="244"/>
    </row>
    <row r="46" spans="1:11" s="55" customFormat="1" ht="12.75" x14ac:dyDescent="0.2">
      <c r="A46" s="184">
        <v>43014</v>
      </c>
      <c r="B46" s="218"/>
      <c r="C46" s="219" t="s">
        <v>1373</v>
      </c>
      <c r="D46" s="220" t="s">
        <v>67</v>
      </c>
      <c r="E46" s="221"/>
      <c r="F46" s="219"/>
      <c r="G46" s="226">
        <v>19</v>
      </c>
      <c r="H46" s="223"/>
      <c r="I46" s="47">
        <f t="shared" ca="1" si="0"/>
        <v>182826.85880915704</v>
      </c>
      <c r="J46" s="224"/>
      <c r="K46" s="244"/>
    </row>
    <row r="47" spans="1:11" s="55" customFormat="1" ht="12.75" x14ac:dyDescent="0.2">
      <c r="A47" s="184">
        <v>43014</v>
      </c>
      <c r="B47" s="218"/>
      <c r="C47" s="219" t="s">
        <v>1374</v>
      </c>
      <c r="D47" s="220" t="s">
        <v>375</v>
      </c>
      <c r="E47" s="221"/>
      <c r="F47" s="219"/>
      <c r="G47" s="226">
        <v>2809</v>
      </c>
      <c r="H47" s="223"/>
      <c r="I47" s="47">
        <f t="shared" ca="1" si="0"/>
        <v>180017.85880915704</v>
      </c>
      <c r="J47" s="224"/>
      <c r="K47" s="244"/>
    </row>
    <row r="48" spans="1:11" s="55" customFormat="1" ht="12.75" x14ac:dyDescent="0.2">
      <c r="A48" s="184">
        <v>43014</v>
      </c>
      <c r="B48" s="218"/>
      <c r="C48" s="219" t="s">
        <v>1375</v>
      </c>
      <c r="D48" s="220" t="s">
        <v>1349</v>
      </c>
      <c r="E48" s="221"/>
      <c r="F48" s="219"/>
      <c r="G48" s="226">
        <v>267.12</v>
      </c>
      <c r="H48" s="223"/>
      <c r="I48" s="47">
        <f t="shared" ca="1" si="0"/>
        <v>179750.73880915705</v>
      </c>
      <c r="J48" s="224"/>
      <c r="K48" s="244"/>
    </row>
    <row r="49" spans="1:11" s="55" customFormat="1" ht="12.75" x14ac:dyDescent="0.2">
      <c r="A49" s="184">
        <v>43014</v>
      </c>
      <c r="B49" s="218"/>
      <c r="C49" s="219" t="s">
        <v>1376</v>
      </c>
      <c r="D49" s="220" t="s">
        <v>157</v>
      </c>
      <c r="E49" s="221"/>
      <c r="F49" s="219"/>
      <c r="G49" s="226">
        <v>1089</v>
      </c>
      <c r="H49" s="223"/>
      <c r="I49" s="47">
        <f t="shared" ca="1" si="0"/>
        <v>178661.73880915705</v>
      </c>
      <c r="J49" s="224"/>
      <c r="K49" s="244"/>
    </row>
    <row r="50" spans="1:11" s="55" customFormat="1" ht="12.75" x14ac:dyDescent="0.2">
      <c r="A50" s="184">
        <v>43014</v>
      </c>
      <c r="B50" s="50"/>
      <c r="C50" s="45" t="s">
        <v>1377</v>
      </c>
      <c r="D50" s="51" t="s">
        <v>64</v>
      </c>
      <c r="E50" s="58"/>
      <c r="F50" s="45"/>
      <c r="G50" s="48">
        <v>360</v>
      </c>
      <c r="H50" s="53"/>
      <c r="I50" s="47">
        <f t="shared" ca="1" si="0"/>
        <v>178301.73880915705</v>
      </c>
      <c r="J50" s="41"/>
      <c r="K50" s="244"/>
    </row>
    <row r="51" spans="1:11" s="55" customFormat="1" ht="12.75" x14ac:dyDescent="0.2">
      <c r="A51" s="184">
        <v>43014</v>
      </c>
      <c r="B51" s="229"/>
      <c r="C51" s="230" t="s">
        <v>1378</v>
      </c>
      <c r="D51" s="231" t="s">
        <v>158</v>
      </c>
      <c r="E51" s="233"/>
      <c r="F51" s="230"/>
      <c r="G51" s="248">
        <v>528.96</v>
      </c>
      <c r="H51" s="243"/>
      <c r="I51" s="47">
        <f t="shared" ca="1" si="0"/>
        <v>177772.77880915705</v>
      </c>
      <c r="J51" s="232"/>
      <c r="K51" s="244"/>
    </row>
    <row r="52" spans="1:11" s="55" customFormat="1" ht="12.75" x14ac:dyDescent="0.2">
      <c r="A52" s="184">
        <v>43014</v>
      </c>
      <c r="B52" s="218"/>
      <c r="C52" s="45" t="s">
        <v>1379</v>
      </c>
      <c r="D52" s="220" t="s">
        <v>1350</v>
      </c>
      <c r="E52" s="221"/>
      <c r="F52" s="219"/>
      <c r="G52" s="226">
        <v>360</v>
      </c>
      <c r="H52" s="223"/>
      <c r="I52" s="47">
        <f t="shared" ca="1" si="0"/>
        <v>177412.77880915705</v>
      </c>
      <c r="J52" s="41"/>
      <c r="K52" s="244"/>
    </row>
    <row r="53" spans="1:11" s="55" customFormat="1" ht="12.75" x14ac:dyDescent="0.2">
      <c r="A53" s="184">
        <v>43014</v>
      </c>
      <c r="B53" s="218"/>
      <c r="C53" s="45" t="s">
        <v>1380</v>
      </c>
      <c r="D53" s="51" t="s">
        <v>288</v>
      </c>
      <c r="E53" s="221"/>
      <c r="F53" s="219"/>
      <c r="G53" s="226">
        <v>6399.64</v>
      </c>
      <c r="H53" s="223"/>
      <c r="I53" s="47">
        <f t="shared" ca="1" si="0"/>
        <v>171013.13880915704</v>
      </c>
      <c r="J53" s="224"/>
      <c r="K53" s="244"/>
    </row>
    <row r="54" spans="1:11" s="55" customFormat="1" ht="12.75" x14ac:dyDescent="0.2">
      <c r="A54" s="184">
        <v>43014</v>
      </c>
      <c r="B54" s="50"/>
      <c r="C54" s="45" t="s">
        <v>1381</v>
      </c>
      <c r="D54" s="51" t="s">
        <v>1351</v>
      </c>
      <c r="E54" s="58"/>
      <c r="F54" s="45"/>
      <c r="G54" s="48">
        <v>13282.5</v>
      </c>
      <c r="H54" s="53"/>
      <c r="I54" s="47">
        <f t="shared" ca="1" si="0"/>
        <v>157730.63880915704</v>
      </c>
      <c r="J54" s="41"/>
      <c r="K54" s="244"/>
    </row>
    <row r="55" spans="1:11" s="55" customFormat="1" ht="12.75" x14ac:dyDescent="0.2">
      <c r="A55" s="184">
        <v>43014</v>
      </c>
      <c r="B55" s="229"/>
      <c r="C55" s="230" t="s">
        <v>1382</v>
      </c>
      <c r="D55" s="231" t="s">
        <v>44</v>
      </c>
      <c r="E55" s="233"/>
      <c r="F55" s="230"/>
      <c r="G55" s="248">
        <v>21621.35</v>
      </c>
      <c r="H55" s="243"/>
      <c r="I55" s="47">
        <f t="shared" ca="1" si="0"/>
        <v>136109.28880915703</v>
      </c>
      <c r="J55" s="41"/>
      <c r="K55" s="244"/>
    </row>
    <row r="56" spans="1:11" s="55" customFormat="1" ht="12.75" x14ac:dyDescent="0.2">
      <c r="A56" s="184">
        <v>43014</v>
      </c>
      <c r="B56" s="229"/>
      <c r="C56" s="230" t="s">
        <v>1383</v>
      </c>
      <c r="D56" s="231" t="s">
        <v>148</v>
      </c>
      <c r="E56" s="233"/>
      <c r="F56" s="230"/>
      <c r="G56" s="248">
        <v>56985.599999999999</v>
      </c>
      <c r="H56" s="243"/>
      <c r="I56" s="47">
        <f t="shared" ca="1" si="0"/>
        <v>79123.688809157029</v>
      </c>
      <c r="J56" s="41"/>
      <c r="K56" s="244"/>
    </row>
    <row r="57" spans="1:11" s="55" customFormat="1" ht="12.75" x14ac:dyDescent="0.2">
      <c r="A57" s="184">
        <v>43014</v>
      </c>
      <c r="B57" s="229"/>
      <c r="C57" s="230" t="s">
        <v>1384</v>
      </c>
      <c r="D57" s="231" t="s">
        <v>936</v>
      </c>
      <c r="E57" s="233"/>
      <c r="F57" s="230"/>
      <c r="G57" s="248">
        <v>15000</v>
      </c>
      <c r="H57" s="243"/>
      <c r="I57" s="47">
        <f t="shared" ca="1" si="0"/>
        <v>64123.688809157029</v>
      </c>
      <c r="J57" s="41"/>
      <c r="K57" s="244"/>
    </row>
    <row r="58" spans="1:11" s="55" customFormat="1" ht="12.75" x14ac:dyDescent="0.2">
      <c r="A58" s="184">
        <v>43014</v>
      </c>
      <c r="B58" s="50"/>
      <c r="C58" s="45" t="s">
        <v>1385</v>
      </c>
      <c r="D58" s="51" t="s">
        <v>122</v>
      </c>
      <c r="E58" s="58"/>
      <c r="F58" s="45"/>
      <c r="G58" s="48">
        <v>12720</v>
      </c>
      <c r="H58" s="53"/>
      <c r="I58" s="47">
        <f t="shared" ca="1" si="0"/>
        <v>51403.688809157029</v>
      </c>
      <c r="J58" s="41"/>
      <c r="K58" s="244"/>
    </row>
    <row r="59" spans="1:11" s="55" customFormat="1" ht="12.75" x14ac:dyDescent="0.2">
      <c r="A59" s="184">
        <v>43014</v>
      </c>
      <c r="B59" s="50"/>
      <c r="C59" s="45" t="s">
        <v>28</v>
      </c>
      <c r="D59" s="51" t="s">
        <v>1389</v>
      </c>
      <c r="E59" s="58"/>
      <c r="F59" s="45"/>
      <c r="G59" s="49"/>
      <c r="H59" s="92">
        <v>2600</v>
      </c>
      <c r="I59" s="47">
        <f t="shared" ca="1" si="0"/>
        <v>54003.688809157029</v>
      </c>
      <c r="J59" s="41"/>
      <c r="K59" s="244"/>
    </row>
    <row r="60" spans="1:11" s="55" customFormat="1" ht="12.75" x14ac:dyDescent="0.2">
      <c r="A60" s="184">
        <v>43021</v>
      </c>
      <c r="B60" s="50"/>
      <c r="C60" s="45" t="s">
        <v>1388</v>
      </c>
      <c r="D60" s="51" t="s">
        <v>288</v>
      </c>
      <c r="E60" s="58"/>
      <c r="F60" s="45"/>
      <c r="G60" s="48">
        <v>7180.75</v>
      </c>
      <c r="H60" s="53"/>
      <c r="I60" s="47">
        <f t="shared" ca="1" si="0"/>
        <v>46822.938809157029</v>
      </c>
      <c r="J60" s="41"/>
      <c r="K60" s="244"/>
    </row>
    <row r="61" spans="1:11" s="55" customFormat="1" ht="12.75" x14ac:dyDescent="0.2">
      <c r="A61" s="184">
        <v>43025</v>
      </c>
      <c r="B61" s="331"/>
      <c r="C61" s="332" t="s">
        <v>28</v>
      </c>
      <c r="D61" s="333" t="s">
        <v>1414</v>
      </c>
      <c r="E61" s="334"/>
      <c r="F61" s="332"/>
      <c r="G61" s="335"/>
      <c r="H61" s="337">
        <v>3000</v>
      </c>
      <c r="I61" s="47">
        <f t="shared" ca="1" si="0"/>
        <v>49822.938809157029</v>
      </c>
      <c r="J61" s="336"/>
      <c r="K61" s="244"/>
    </row>
    <row r="62" spans="1:11" s="55" customFormat="1" ht="12.75" x14ac:dyDescent="0.2">
      <c r="A62" s="184">
        <v>43025</v>
      </c>
      <c r="B62" s="50"/>
      <c r="C62" s="45" t="s">
        <v>128</v>
      </c>
      <c r="D62" s="51" t="s">
        <v>273</v>
      </c>
      <c r="E62" s="58"/>
      <c r="F62" s="45"/>
      <c r="G62" s="49"/>
      <c r="H62" s="92">
        <v>650000</v>
      </c>
      <c r="I62" s="47">
        <f t="shared" ca="1" si="0"/>
        <v>699822.938809157</v>
      </c>
      <c r="J62" s="41"/>
      <c r="K62" s="244"/>
    </row>
    <row r="63" spans="1:11" s="55" customFormat="1" ht="12.75" x14ac:dyDescent="0.2">
      <c r="A63" s="184">
        <v>43025</v>
      </c>
      <c r="B63" s="50"/>
      <c r="C63" s="45" t="s">
        <v>1392</v>
      </c>
      <c r="D63" s="51" t="s">
        <v>1168</v>
      </c>
      <c r="E63" s="58"/>
      <c r="F63" s="45"/>
      <c r="G63" s="48">
        <v>360.4</v>
      </c>
      <c r="H63" s="53"/>
      <c r="I63" s="47">
        <f t="shared" ca="1" si="0"/>
        <v>699462.53880915698</v>
      </c>
      <c r="J63" s="41"/>
      <c r="K63" s="244"/>
    </row>
    <row r="64" spans="1:11" s="55" customFormat="1" ht="12.75" x14ac:dyDescent="0.2">
      <c r="A64" s="184">
        <v>43025</v>
      </c>
      <c r="B64" s="198"/>
      <c r="C64" s="199" t="s">
        <v>1393</v>
      </c>
      <c r="D64" s="200" t="s">
        <v>514</v>
      </c>
      <c r="E64" s="201"/>
      <c r="F64" s="199"/>
      <c r="G64" s="205">
        <v>1590</v>
      </c>
      <c r="H64" s="203"/>
      <c r="I64" s="47">
        <f t="shared" ca="1" si="0"/>
        <v>697872.53880915698</v>
      </c>
      <c r="J64" s="41"/>
      <c r="K64" s="244"/>
    </row>
    <row r="65" spans="1:11" s="55" customFormat="1" ht="12.75" x14ac:dyDescent="0.2">
      <c r="A65" s="184">
        <v>43025</v>
      </c>
      <c r="B65" s="234"/>
      <c r="C65" s="235" t="s">
        <v>1394</v>
      </c>
      <c r="D65" s="236" t="s">
        <v>48</v>
      </c>
      <c r="E65" s="237"/>
      <c r="F65" s="235"/>
      <c r="G65" s="330">
        <v>339.2</v>
      </c>
      <c r="H65" s="239"/>
      <c r="I65" s="47">
        <f t="shared" ca="1" si="0"/>
        <v>697533.33880915702</v>
      </c>
      <c r="J65" s="240"/>
      <c r="K65" s="244"/>
    </row>
    <row r="66" spans="1:11" s="55" customFormat="1" ht="24" x14ac:dyDescent="0.2">
      <c r="A66" s="184">
        <v>43025</v>
      </c>
      <c r="B66" s="234"/>
      <c r="C66" s="235" t="s">
        <v>1395</v>
      </c>
      <c r="D66" s="236" t="s">
        <v>1391</v>
      </c>
      <c r="E66" s="237"/>
      <c r="F66" s="235"/>
      <c r="G66" s="330">
        <v>2000</v>
      </c>
      <c r="H66" s="239"/>
      <c r="I66" s="47">
        <f t="shared" ca="1" si="0"/>
        <v>695533.33880915702</v>
      </c>
      <c r="J66" s="240"/>
      <c r="K66" s="244"/>
    </row>
    <row r="67" spans="1:11" s="55" customFormat="1" ht="12.75" x14ac:dyDescent="0.2">
      <c r="A67" s="184">
        <v>43025</v>
      </c>
      <c r="B67" s="234"/>
      <c r="C67" s="235" t="s">
        <v>1396</v>
      </c>
      <c r="D67" s="236" t="s">
        <v>47</v>
      </c>
      <c r="E67" s="237"/>
      <c r="F67" s="235"/>
      <c r="G67" s="330">
        <v>9029.16</v>
      </c>
      <c r="H67" s="239"/>
      <c r="I67" s="47">
        <f t="shared" ca="1" si="0"/>
        <v>686504.17880915699</v>
      </c>
      <c r="J67" s="240"/>
      <c r="K67" s="244"/>
    </row>
    <row r="68" spans="1:11" s="55" customFormat="1" ht="12.75" x14ac:dyDescent="0.2">
      <c r="A68" s="184">
        <v>43025</v>
      </c>
      <c r="B68" s="234"/>
      <c r="C68" s="235" t="s">
        <v>1397</v>
      </c>
      <c r="D68" s="236" t="s">
        <v>238</v>
      </c>
      <c r="E68" s="237"/>
      <c r="F68" s="235"/>
      <c r="G68" s="330">
        <v>4551.1400000000003</v>
      </c>
      <c r="H68" s="239"/>
      <c r="I68" s="47">
        <f t="shared" ca="1" si="0"/>
        <v>681953.03880915698</v>
      </c>
      <c r="J68" s="240"/>
      <c r="K68" s="244"/>
    </row>
    <row r="69" spans="1:11" s="55" customFormat="1" ht="12.75" x14ac:dyDescent="0.2">
      <c r="A69" s="184">
        <v>43025</v>
      </c>
      <c r="B69" s="234"/>
      <c r="C69" s="235" t="s">
        <v>1398</v>
      </c>
      <c r="D69" s="236" t="s">
        <v>53</v>
      </c>
      <c r="E69" s="237"/>
      <c r="F69" s="235"/>
      <c r="G69" s="330">
        <v>180</v>
      </c>
      <c r="H69" s="239"/>
      <c r="I69" s="47">
        <f t="shared" ca="1" si="0"/>
        <v>681773.03880915698</v>
      </c>
      <c r="J69" s="240"/>
      <c r="K69" s="244"/>
    </row>
    <row r="70" spans="1:11" s="55" customFormat="1" ht="12.75" x14ac:dyDescent="0.2">
      <c r="A70" s="184">
        <v>43025</v>
      </c>
      <c r="B70" s="234"/>
      <c r="C70" s="235" t="s">
        <v>1399</v>
      </c>
      <c r="D70" s="236" t="s">
        <v>54</v>
      </c>
      <c r="E70" s="237"/>
      <c r="F70" s="235"/>
      <c r="G70" s="330">
        <v>2631.5</v>
      </c>
      <c r="H70" s="239"/>
      <c r="I70" s="47">
        <f t="shared" ca="1" si="0"/>
        <v>679141.53880915698</v>
      </c>
      <c r="J70" s="240"/>
      <c r="K70" s="244"/>
    </row>
    <row r="71" spans="1:11" s="55" customFormat="1" ht="12.75" x14ac:dyDescent="0.2">
      <c r="A71" s="184">
        <v>43025</v>
      </c>
      <c r="B71" s="234"/>
      <c r="C71" s="235" t="s">
        <v>1400</v>
      </c>
      <c r="D71" s="236" t="s">
        <v>777</v>
      </c>
      <c r="E71" s="237"/>
      <c r="F71" s="235"/>
      <c r="G71" s="330">
        <v>6607.86</v>
      </c>
      <c r="H71" s="239"/>
      <c r="I71" s="47">
        <f t="shared" ca="1" si="0"/>
        <v>672533.67880915699</v>
      </c>
      <c r="J71" s="240"/>
      <c r="K71" s="244"/>
    </row>
    <row r="72" spans="1:11" s="55" customFormat="1" ht="16.5" customHeight="1" x14ac:dyDescent="0.2">
      <c r="A72" s="184">
        <v>43025</v>
      </c>
      <c r="B72" s="234"/>
      <c r="C72" s="235" t="s">
        <v>1401</v>
      </c>
      <c r="D72" s="236" t="s">
        <v>531</v>
      </c>
      <c r="E72" s="237"/>
      <c r="F72" s="235"/>
      <c r="G72" s="330">
        <v>2000</v>
      </c>
      <c r="H72" s="239"/>
      <c r="I72" s="47">
        <f t="shared" ca="1" si="0"/>
        <v>670533.67880915699</v>
      </c>
      <c r="J72" s="240"/>
      <c r="K72" s="244"/>
    </row>
    <row r="73" spans="1:11" s="55" customFormat="1" ht="12.75" x14ac:dyDescent="0.2">
      <c r="A73" s="184">
        <v>43025</v>
      </c>
      <c r="B73" s="234"/>
      <c r="C73" s="235" t="s">
        <v>1402</v>
      </c>
      <c r="D73" s="236" t="s">
        <v>283</v>
      </c>
      <c r="E73" s="237"/>
      <c r="F73" s="235"/>
      <c r="G73" s="330">
        <v>3710</v>
      </c>
      <c r="H73" s="239"/>
      <c r="I73" s="47">
        <f t="shared" ca="1" si="0"/>
        <v>666823.67880915699</v>
      </c>
      <c r="J73" s="240"/>
      <c r="K73" s="244"/>
    </row>
    <row r="74" spans="1:11" s="55" customFormat="1" ht="12.75" x14ac:dyDescent="0.2">
      <c r="A74" s="184">
        <v>43025</v>
      </c>
      <c r="B74" s="234"/>
      <c r="C74" s="235" t="s">
        <v>1403</v>
      </c>
      <c r="D74" s="236" t="s">
        <v>30</v>
      </c>
      <c r="E74" s="237"/>
      <c r="F74" s="235"/>
      <c r="G74" s="330">
        <v>588.95000000000005</v>
      </c>
      <c r="H74" s="239"/>
      <c r="I74" s="47">
        <f t="shared" ca="1" si="0"/>
        <v>666234.72880915704</v>
      </c>
      <c r="J74" s="240"/>
      <c r="K74" s="244"/>
    </row>
    <row r="75" spans="1:11" s="55" customFormat="1" ht="24" x14ac:dyDescent="0.2">
      <c r="A75" s="184">
        <v>43025</v>
      </c>
      <c r="B75" s="234"/>
      <c r="C75" s="235" t="s">
        <v>1404</v>
      </c>
      <c r="D75" s="236" t="s">
        <v>59</v>
      </c>
      <c r="E75" s="237"/>
      <c r="F75" s="235"/>
      <c r="G75" s="330">
        <v>1270.94</v>
      </c>
      <c r="H75" s="239"/>
      <c r="I75" s="47">
        <f t="shared" ca="1" si="0"/>
        <v>664963.78880915709</v>
      </c>
      <c r="J75" s="240"/>
      <c r="K75" s="244"/>
    </row>
    <row r="76" spans="1:11" s="55" customFormat="1" ht="12.75" x14ac:dyDescent="0.2">
      <c r="A76" s="184">
        <v>43025</v>
      </c>
      <c r="B76" s="234"/>
      <c r="C76" s="235" t="s">
        <v>1405</v>
      </c>
      <c r="D76" s="236" t="s">
        <v>288</v>
      </c>
      <c r="E76" s="237"/>
      <c r="F76" s="235"/>
      <c r="G76" s="330">
        <v>8220.92</v>
      </c>
      <c r="H76" s="239"/>
      <c r="I76" s="47">
        <f t="shared" ca="1" si="0"/>
        <v>656742.86880915705</v>
      </c>
      <c r="J76" s="240"/>
      <c r="K76" s="244"/>
    </row>
    <row r="77" spans="1:11" s="55" customFormat="1" ht="12.75" x14ac:dyDescent="0.2">
      <c r="A77" s="184">
        <v>43025</v>
      </c>
      <c r="B77" s="234"/>
      <c r="C77" s="235" t="s">
        <v>1406</v>
      </c>
      <c r="D77" s="236" t="s">
        <v>68</v>
      </c>
      <c r="E77" s="237"/>
      <c r="F77" s="235"/>
      <c r="G77" s="330">
        <v>207.8</v>
      </c>
      <c r="H77" s="239"/>
      <c r="I77" s="47">
        <f t="shared" ca="1" si="0"/>
        <v>656535.068809157</v>
      </c>
      <c r="J77" s="240"/>
      <c r="K77" s="244"/>
    </row>
    <row r="78" spans="1:11" s="55" customFormat="1" ht="12.75" x14ac:dyDescent="0.2">
      <c r="A78" s="184">
        <v>43025</v>
      </c>
      <c r="B78" s="234"/>
      <c r="C78" s="235" t="s">
        <v>1409</v>
      </c>
      <c r="D78" s="236" t="s">
        <v>1407</v>
      </c>
      <c r="E78" s="237"/>
      <c r="F78" s="235"/>
      <c r="G78" s="330">
        <v>39381.19</v>
      </c>
      <c r="H78" s="239"/>
      <c r="I78" s="47">
        <f t="shared" ca="1" si="0"/>
        <v>617153.87880915706</v>
      </c>
      <c r="J78" s="41"/>
      <c r="K78" s="244"/>
    </row>
    <row r="79" spans="1:11" s="55" customFormat="1" ht="12.75" x14ac:dyDescent="0.2">
      <c r="A79" s="184">
        <v>43025</v>
      </c>
      <c r="B79" s="234"/>
      <c r="C79" s="235" t="s">
        <v>1410</v>
      </c>
      <c r="D79" s="236" t="s">
        <v>1408</v>
      </c>
      <c r="E79" s="237"/>
      <c r="F79" s="235"/>
      <c r="G79" s="330">
        <v>93870</v>
      </c>
      <c r="H79" s="239"/>
      <c r="I79" s="47">
        <f t="shared" ca="1" si="0"/>
        <v>523283.87880915706</v>
      </c>
      <c r="J79" s="41"/>
      <c r="K79" s="244"/>
    </row>
    <row r="80" spans="1:11" s="55" customFormat="1" ht="12.75" x14ac:dyDescent="0.2">
      <c r="A80" s="184">
        <v>43025</v>
      </c>
      <c r="B80" s="234"/>
      <c r="C80" s="235" t="s">
        <v>1411</v>
      </c>
      <c r="D80" s="236" t="s">
        <v>244</v>
      </c>
      <c r="E80" s="237"/>
      <c r="F80" s="235"/>
      <c r="G80" s="330">
        <v>213985.33</v>
      </c>
      <c r="H80" s="239"/>
      <c r="I80" s="47">
        <f t="shared" ca="1" si="0"/>
        <v>309298.5488091571</v>
      </c>
      <c r="J80" s="41"/>
      <c r="K80" s="244"/>
    </row>
    <row r="81" spans="1:11" s="55" customFormat="1" ht="12.75" x14ac:dyDescent="0.2">
      <c r="A81" s="184">
        <v>43025</v>
      </c>
      <c r="B81" s="234"/>
      <c r="C81" s="235" t="s">
        <v>1412</v>
      </c>
      <c r="D81" s="236" t="s">
        <v>655</v>
      </c>
      <c r="E81" s="237"/>
      <c r="F81" s="235"/>
      <c r="G81" s="330">
        <v>107349.8</v>
      </c>
      <c r="H81" s="239"/>
      <c r="I81" s="47">
        <f t="shared" ca="1" si="0"/>
        <v>201948.74880915711</v>
      </c>
      <c r="J81" s="41"/>
      <c r="K81" s="244"/>
    </row>
    <row r="82" spans="1:11" s="55" customFormat="1" ht="24" x14ac:dyDescent="0.2">
      <c r="A82" s="184">
        <v>43025</v>
      </c>
      <c r="B82" s="358"/>
      <c r="C82" s="359" t="s">
        <v>1480</v>
      </c>
      <c r="D82" s="360" t="s">
        <v>1481</v>
      </c>
      <c r="E82" s="361"/>
      <c r="F82" s="359"/>
      <c r="G82" s="366">
        <v>7694.64</v>
      </c>
      <c r="H82" s="363"/>
      <c r="I82" s="47">
        <f t="shared" ref="I82:I145" ca="1" si="1">IF(AND(ISBLANK(G82),ISBLANK(H82))," - ",OFFSET(I82,-1,0,1,1)+H82-G82)</f>
        <v>194254.1088091571</v>
      </c>
      <c r="J82" s="364"/>
      <c r="K82" s="244"/>
    </row>
    <row r="83" spans="1:11" s="55" customFormat="1" ht="12.75" x14ac:dyDescent="0.2">
      <c r="A83" s="184">
        <v>43021</v>
      </c>
      <c r="B83" s="234"/>
      <c r="C83" s="235" t="s">
        <v>144</v>
      </c>
      <c r="D83" s="236" t="s">
        <v>1413</v>
      </c>
      <c r="E83" s="237"/>
      <c r="F83" s="235"/>
      <c r="G83" s="330">
        <f>10247.09+10.6</f>
        <v>10257.69</v>
      </c>
      <c r="H83" s="239"/>
      <c r="I83" s="47">
        <f t="shared" ca="1" si="1"/>
        <v>183996.4188091571</v>
      </c>
      <c r="J83" s="240"/>
      <c r="K83" s="244"/>
    </row>
    <row r="84" spans="1:11" s="55" customFormat="1" ht="12.75" x14ac:dyDescent="0.2">
      <c r="A84" s="184">
        <v>43028</v>
      </c>
      <c r="B84" s="331"/>
      <c r="C84" s="332" t="s">
        <v>28</v>
      </c>
      <c r="D84" s="333" t="s">
        <v>1415</v>
      </c>
      <c r="E84" s="334"/>
      <c r="F84" s="332"/>
      <c r="G84" s="335"/>
      <c r="H84" s="337">
        <v>70.45</v>
      </c>
      <c r="I84" s="47">
        <f t="shared" ca="1" si="1"/>
        <v>184066.86880915711</v>
      </c>
      <c r="J84" s="336"/>
      <c r="K84" s="244"/>
    </row>
    <row r="85" spans="1:11" s="55" customFormat="1" ht="12.75" x14ac:dyDescent="0.2">
      <c r="A85" s="184">
        <v>43028</v>
      </c>
      <c r="B85" s="234"/>
      <c r="C85" s="45" t="s">
        <v>144</v>
      </c>
      <c r="D85" s="51" t="s">
        <v>248</v>
      </c>
      <c r="E85" s="237"/>
      <c r="F85" s="235"/>
      <c r="G85" s="330">
        <v>127886.9</v>
      </c>
      <c r="H85" s="239"/>
      <c r="I85" s="47">
        <f t="shared" ca="1" si="1"/>
        <v>56179.968809157115</v>
      </c>
      <c r="J85" s="41"/>
      <c r="K85" s="244"/>
    </row>
    <row r="86" spans="1:11" s="55" customFormat="1" ht="12.75" x14ac:dyDescent="0.2">
      <c r="A86" s="184">
        <v>43028</v>
      </c>
      <c r="B86" s="338"/>
      <c r="C86" s="339" t="s">
        <v>144</v>
      </c>
      <c r="D86" s="340" t="s">
        <v>1413</v>
      </c>
      <c r="E86" s="341"/>
      <c r="F86" s="339"/>
      <c r="G86" s="346">
        <v>471.11</v>
      </c>
      <c r="H86" s="343"/>
      <c r="I86" s="47">
        <f t="shared" ca="1" si="1"/>
        <v>55708.858809157115</v>
      </c>
      <c r="J86" s="344"/>
      <c r="K86" s="244"/>
    </row>
    <row r="87" spans="1:11" s="55" customFormat="1" ht="12.75" x14ac:dyDescent="0.2">
      <c r="A87" s="184">
        <v>43031</v>
      </c>
      <c r="B87" s="234"/>
      <c r="C87" s="235" t="s">
        <v>1420</v>
      </c>
      <c r="D87" s="236" t="s">
        <v>235</v>
      </c>
      <c r="E87" s="237"/>
      <c r="F87" s="235"/>
      <c r="G87" s="330">
        <v>150</v>
      </c>
      <c r="H87" s="239"/>
      <c r="I87" s="47">
        <f t="shared" ca="1" si="1"/>
        <v>55558.858809157115</v>
      </c>
      <c r="J87" s="240"/>
      <c r="K87" s="244"/>
    </row>
    <row r="88" spans="1:11" s="55" customFormat="1" ht="12.75" x14ac:dyDescent="0.2">
      <c r="A88" s="184">
        <v>43031</v>
      </c>
      <c r="B88" s="234"/>
      <c r="C88" s="235" t="s">
        <v>1421</v>
      </c>
      <c r="D88" s="236" t="s">
        <v>1292</v>
      </c>
      <c r="E88" s="237"/>
      <c r="F88" s="235"/>
      <c r="G88" s="330">
        <v>3180</v>
      </c>
      <c r="H88" s="239"/>
      <c r="I88" s="47">
        <f t="shared" ca="1" si="1"/>
        <v>52378.858809157115</v>
      </c>
      <c r="J88" s="240"/>
      <c r="K88" s="244"/>
    </row>
    <row r="89" spans="1:11" s="55" customFormat="1" ht="12.75" x14ac:dyDescent="0.2">
      <c r="A89" s="184">
        <v>43031</v>
      </c>
      <c r="B89" s="234"/>
      <c r="C89" s="235" t="s">
        <v>1422</v>
      </c>
      <c r="D89" s="236" t="s">
        <v>43</v>
      </c>
      <c r="E89" s="237"/>
      <c r="F89" s="235"/>
      <c r="G89" s="330">
        <v>556</v>
      </c>
      <c r="H89" s="239"/>
      <c r="I89" s="47">
        <f t="shared" ca="1" si="1"/>
        <v>51822.858809157115</v>
      </c>
      <c r="J89" s="240"/>
      <c r="K89" s="244"/>
    </row>
    <row r="90" spans="1:11" s="55" customFormat="1" ht="12.75" x14ac:dyDescent="0.2">
      <c r="A90" s="184">
        <v>43031</v>
      </c>
      <c r="B90" s="234"/>
      <c r="C90" s="235" t="s">
        <v>1423</v>
      </c>
      <c r="D90" s="236" t="s">
        <v>104</v>
      </c>
      <c r="E90" s="237"/>
      <c r="F90" s="235"/>
      <c r="G90" s="330">
        <v>1335.6</v>
      </c>
      <c r="H90" s="239"/>
      <c r="I90" s="47">
        <f t="shared" ca="1" si="1"/>
        <v>50487.258809157116</v>
      </c>
      <c r="J90" s="240"/>
      <c r="K90" s="244"/>
    </row>
    <row r="91" spans="1:11" s="55" customFormat="1" ht="12.75" x14ac:dyDescent="0.2">
      <c r="A91" s="184">
        <v>43031</v>
      </c>
      <c r="B91" s="234"/>
      <c r="C91" s="235" t="s">
        <v>1424</v>
      </c>
      <c r="D91" s="236" t="s">
        <v>1416</v>
      </c>
      <c r="E91" s="237"/>
      <c r="F91" s="235"/>
      <c r="G91" s="330">
        <v>4557.05</v>
      </c>
      <c r="H91" s="239"/>
      <c r="I91" s="47">
        <f t="shared" ca="1" si="1"/>
        <v>45930.208809157113</v>
      </c>
      <c r="J91" s="41"/>
      <c r="K91" s="244"/>
    </row>
    <row r="92" spans="1:11" s="55" customFormat="1" ht="24" x14ac:dyDescent="0.2">
      <c r="A92" s="184">
        <v>43031</v>
      </c>
      <c r="B92" s="234"/>
      <c r="C92" s="235" t="s">
        <v>1425</v>
      </c>
      <c r="D92" s="236" t="s">
        <v>236</v>
      </c>
      <c r="E92" s="237"/>
      <c r="F92" s="235"/>
      <c r="G92" s="330">
        <v>9240</v>
      </c>
      <c r="H92" s="239"/>
      <c r="I92" s="47">
        <f t="shared" ca="1" si="1"/>
        <v>36690.208809157113</v>
      </c>
      <c r="J92" s="240"/>
      <c r="K92" s="244"/>
    </row>
    <row r="93" spans="1:11" s="55" customFormat="1" ht="12.75" x14ac:dyDescent="0.2">
      <c r="A93" s="184">
        <v>43031</v>
      </c>
      <c r="B93" s="234"/>
      <c r="C93" s="235" t="s">
        <v>1426</v>
      </c>
      <c r="D93" s="236" t="s">
        <v>29</v>
      </c>
      <c r="E93" s="237"/>
      <c r="F93" s="235"/>
      <c r="G93" s="330">
        <v>455.64</v>
      </c>
      <c r="H93" s="239"/>
      <c r="I93" s="47">
        <f t="shared" ca="1" si="1"/>
        <v>36234.568809157114</v>
      </c>
      <c r="J93" s="240"/>
      <c r="K93" s="244"/>
    </row>
    <row r="94" spans="1:11" s="55" customFormat="1" ht="24" x14ac:dyDescent="0.2">
      <c r="A94" s="184">
        <v>43031</v>
      </c>
      <c r="B94" s="234"/>
      <c r="C94" s="235" t="s">
        <v>1427</v>
      </c>
      <c r="D94" s="236" t="s">
        <v>882</v>
      </c>
      <c r="E94" s="237"/>
      <c r="F94" s="235"/>
      <c r="G94" s="330">
        <v>583</v>
      </c>
      <c r="H94" s="239"/>
      <c r="I94" s="47">
        <f t="shared" ca="1" si="1"/>
        <v>35651.568809157114</v>
      </c>
      <c r="J94" s="240"/>
      <c r="K94" s="244"/>
    </row>
    <row r="95" spans="1:11" s="55" customFormat="1" ht="12.75" x14ac:dyDescent="0.2">
      <c r="A95" s="184">
        <v>43031</v>
      </c>
      <c r="B95" s="234"/>
      <c r="C95" s="235" t="s">
        <v>1428</v>
      </c>
      <c r="D95" s="236" t="s">
        <v>47</v>
      </c>
      <c r="E95" s="237"/>
      <c r="F95" s="235"/>
      <c r="G95" s="330">
        <v>6966.83</v>
      </c>
      <c r="H95" s="239"/>
      <c r="I95" s="47">
        <f t="shared" ca="1" si="1"/>
        <v>28684.738809157112</v>
      </c>
      <c r="J95" s="240"/>
      <c r="K95" s="244"/>
    </row>
    <row r="96" spans="1:11" s="55" customFormat="1" ht="12.75" x14ac:dyDescent="0.2">
      <c r="A96" s="184">
        <v>43031</v>
      </c>
      <c r="B96" s="234"/>
      <c r="C96" s="235" t="s">
        <v>1429</v>
      </c>
      <c r="D96" s="236" t="s">
        <v>641</v>
      </c>
      <c r="E96" s="237"/>
      <c r="F96" s="235"/>
      <c r="G96" s="330">
        <v>22.75</v>
      </c>
      <c r="H96" s="239"/>
      <c r="I96" s="47">
        <f t="shared" ca="1" si="1"/>
        <v>28661.988809157112</v>
      </c>
      <c r="J96" s="240"/>
      <c r="K96" s="244"/>
    </row>
    <row r="97" spans="1:11" s="55" customFormat="1" ht="12.75" x14ac:dyDescent="0.2">
      <c r="A97" s="184">
        <v>43031</v>
      </c>
      <c r="B97" s="234"/>
      <c r="C97" s="235" t="s">
        <v>1430</v>
      </c>
      <c r="D97" s="236" t="s">
        <v>50</v>
      </c>
      <c r="E97" s="237"/>
      <c r="F97" s="235"/>
      <c r="G97" s="330">
        <v>17.5</v>
      </c>
      <c r="H97" s="239"/>
      <c r="I97" s="47">
        <f t="shared" ca="1" si="1"/>
        <v>28644.488809157112</v>
      </c>
      <c r="J97" s="240"/>
      <c r="K97" s="244"/>
    </row>
    <row r="98" spans="1:11" s="55" customFormat="1" ht="12.75" x14ac:dyDescent="0.2">
      <c r="A98" s="184">
        <v>43031</v>
      </c>
      <c r="B98" s="234"/>
      <c r="C98" s="235" t="s">
        <v>1431</v>
      </c>
      <c r="D98" s="236" t="s">
        <v>723</v>
      </c>
      <c r="E98" s="237"/>
      <c r="F98" s="235"/>
      <c r="G98" s="330">
        <v>90</v>
      </c>
      <c r="H98" s="239"/>
      <c r="I98" s="47">
        <f t="shared" ca="1" si="1"/>
        <v>28554.488809157112</v>
      </c>
      <c r="J98" s="240"/>
      <c r="K98" s="244"/>
    </row>
    <row r="99" spans="1:11" s="55" customFormat="1" ht="12.75" x14ac:dyDescent="0.2">
      <c r="A99" s="184">
        <v>43031</v>
      </c>
      <c r="B99" s="234"/>
      <c r="C99" s="235" t="s">
        <v>1432</v>
      </c>
      <c r="D99" s="236" t="s">
        <v>741</v>
      </c>
      <c r="E99" s="237"/>
      <c r="F99" s="235"/>
      <c r="G99" s="330">
        <v>750</v>
      </c>
      <c r="H99" s="239"/>
      <c r="I99" s="47">
        <f t="shared" ca="1" si="1"/>
        <v>27804.488809157112</v>
      </c>
      <c r="J99" s="240"/>
      <c r="K99" s="244"/>
    </row>
    <row r="100" spans="1:11" s="55" customFormat="1" ht="12.75" x14ac:dyDescent="0.2">
      <c r="A100" s="184">
        <v>43031</v>
      </c>
      <c r="B100" s="234"/>
      <c r="C100" s="235" t="s">
        <v>1433</v>
      </c>
      <c r="D100" s="236" t="s">
        <v>52</v>
      </c>
      <c r="E100" s="237"/>
      <c r="F100" s="235"/>
      <c r="G100" s="330">
        <v>270</v>
      </c>
      <c r="H100" s="239"/>
      <c r="I100" s="47">
        <f t="shared" ca="1" si="1"/>
        <v>27534.488809157112</v>
      </c>
      <c r="J100" s="240"/>
      <c r="K100" s="244"/>
    </row>
    <row r="101" spans="1:11" s="55" customFormat="1" ht="24" x14ac:dyDescent="0.2">
      <c r="A101" s="184">
        <v>43031</v>
      </c>
      <c r="B101" s="234"/>
      <c r="C101" s="235" t="s">
        <v>1434</v>
      </c>
      <c r="D101" s="236" t="s">
        <v>107</v>
      </c>
      <c r="E101" s="237"/>
      <c r="F101" s="235"/>
      <c r="G101" s="330">
        <v>3000</v>
      </c>
      <c r="H101" s="239"/>
      <c r="I101" s="47">
        <f t="shared" ca="1" si="1"/>
        <v>24534.488809157112</v>
      </c>
      <c r="J101" s="240"/>
      <c r="K101" s="244"/>
    </row>
    <row r="102" spans="1:11" s="55" customFormat="1" ht="12.75" x14ac:dyDescent="0.2">
      <c r="A102" s="184">
        <v>43031</v>
      </c>
      <c r="B102" s="198"/>
      <c r="C102" s="199" t="s">
        <v>1435</v>
      </c>
      <c r="D102" s="200" t="s">
        <v>108</v>
      </c>
      <c r="E102" s="201"/>
      <c r="F102" s="199"/>
      <c r="G102" s="205">
        <v>153.69999999999999</v>
      </c>
      <c r="H102" s="203"/>
      <c r="I102" s="47">
        <f t="shared" ca="1" si="1"/>
        <v>24380.788809157111</v>
      </c>
      <c r="J102" s="204"/>
      <c r="K102" s="244"/>
    </row>
    <row r="103" spans="1:11" s="55" customFormat="1" ht="12.75" x14ac:dyDescent="0.2">
      <c r="A103" s="184">
        <v>43031</v>
      </c>
      <c r="B103" s="198"/>
      <c r="C103" s="199" t="s">
        <v>1436</v>
      </c>
      <c r="D103" s="200" t="s">
        <v>1417</v>
      </c>
      <c r="E103" s="201"/>
      <c r="F103" s="199"/>
      <c r="G103" s="205">
        <v>5847.21</v>
      </c>
      <c r="H103" s="203"/>
      <c r="I103" s="47">
        <f t="shared" ca="1" si="1"/>
        <v>18533.578809157112</v>
      </c>
      <c r="J103" s="41"/>
      <c r="K103" s="244"/>
    </row>
    <row r="104" spans="1:11" s="55" customFormat="1" ht="12.75" x14ac:dyDescent="0.2">
      <c r="A104" s="184">
        <v>43031</v>
      </c>
      <c r="B104" s="50"/>
      <c r="C104" s="45" t="s">
        <v>1437</v>
      </c>
      <c r="D104" s="51" t="s">
        <v>351</v>
      </c>
      <c r="E104" s="58"/>
      <c r="F104" s="45"/>
      <c r="G104" s="48">
        <v>1431</v>
      </c>
      <c r="H104" s="53"/>
      <c r="I104" s="47">
        <f t="shared" ca="1" si="1"/>
        <v>17102.578809157112</v>
      </c>
      <c r="J104" s="41"/>
      <c r="K104" s="244"/>
    </row>
    <row r="105" spans="1:11" s="55" customFormat="1" ht="12.75" x14ac:dyDescent="0.2">
      <c r="A105" s="184">
        <v>43031</v>
      </c>
      <c r="B105" s="50"/>
      <c r="C105" s="45" t="s">
        <v>1438</v>
      </c>
      <c r="D105" s="51" t="s">
        <v>158</v>
      </c>
      <c r="E105" s="58"/>
      <c r="F105" s="45"/>
      <c r="G105" s="48">
        <v>588.29999999999995</v>
      </c>
      <c r="H105" s="53"/>
      <c r="I105" s="47">
        <f t="shared" ca="1" si="1"/>
        <v>16514.278809157113</v>
      </c>
      <c r="J105" s="41"/>
      <c r="K105" s="244"/>
    </row>
    <row r="106" spans="1:11" s="55" customFormat="1" ht="12.75" x14ac:dyDescent="0.2">
      <c r="A106" s="184">
        <v>43031</v>
      </c>
      <c r="B106" s="50"/>
      <c r="C106" s="45" t="s">
        <v>1439</v>
      </c>
      <c r="D106" s="51" t="s">
        <v>157</v>
      </c>
      <c r="E106" s="58"/>
      <c r="F106" s="45"/>
      <c r="G106" s="48">
        <v>2007</v>
      </c>
      <c r="H106" s="53"/>
      <c r="I106" s="47">
        <f t="shared" ca="1" si="1"/>
        <v>14507.278809157113</v>
      </c>
      <c r="J106" s="41"/>
      <c r="K106" s="244"/>
    </row>
    <row r="107" spans="1:11" s="55" customFormat="1" ht="12.75" x14ac:dyDescent="0.2">
      <c r="A107" s="184">
        <v>43031</v>
      </c>
      <c r="B107" s="234"/>
      <c r="C107" s="235" t="s">
        <v>1440</v>
      </c>
      <c r="D107" s="236" t="s">
        <v>1349</v>
      </c>
      <c r="E107" s="237"/>
      <c r="F107" s="235"/>
      <c r="G107" s="330">
        <v>171.99</v>
      </c>
      <c r="H107" s="239"/>
      <c r="I107" s="47">
        <f t="shared" ca="1" si="1"/>
        <v>14335.288809157113</v>
      </c>
      <c r="J107" s="240"/>
      <c r="K107" s="244"/>
    </row>
    <row r="108" spans="1:11" s="55" customFormat="1" ht="12.75" x14ac:dyDescent="0.2">
      <c r="A108" s="184">
        <v>43031</v>
      </c>
      <c r="B108" s="50"/>
      <c r="C108" s="45" t="s">
        <v>1441</v>
      </c>
      <c r="D108" s="51" t="s">
        <v>1298</v>
      </c>
      <c r="E108" s="155"/>
      <c r="F108" s="143"/>
      <c r="G108" s="161">
        <v>4028</v>
      </c>
      <c r="H108" s="53"/>
      <c r="I108" s="47">
        <f t="shared" ca="1" si="1"/>
        <v>10307.288809157113</v>
      </c>
      <c r="J108" s="41"/>
      <c r="K108" s="244"/>
    </row>
    <row r="109" spans="1:11" s="55" customFormat="1" ht="12.75" x14ac:dyDescent="0.2">
      <c r="A109" s="184">
        <v>43031</v>
      </c>
      <c r="B109" s="50"/>
      <c r="C109" s="45" t="s">
        <v>1442</v>
      </c>
      <c r="D109" s="51" t="s">
        <v>64</v>
      </c>
      <c r="E109" s="155"/>
      <c r="F109" s="143"/>
      <c r="G109" s="161">
        <v>360</v>
      </c>
      <c r="H109" s="53"/>
      <c r="I109" s="47">
        <f t="shared" ca="1" si="1"/>
        <v>9947.2888091571131</v>
      </c>
      <c r="J109" s="41"/>
      <c r="K109" s="244">
        <v>57544.127710843371</v>
      </c>
    </row>
    <row r="110" spans="1:11" s="55" customFormat="1" ht="12.75" x14ac:dyDescent="0.2">
      <c r="A110" s="184">
        <v>43031</v>
      </c>
      <c r="B110" s="198"/>
      <c r="C110" s="199" t="s">
        <v>1443</v>
      </c>
      <c r="D110" s="200" t="s">
        <v>864</v>
      </c>
      <c r="E110" s="201"/>
      <c r="F110" s="199"/>
      <c r="G110" s="205">
        <v>52.5</v>
      </c>
      <c r="H110" s="203"/>
      <c r="I110" s="47">
        <f t="shared" ca="1" si="1"/>
        <v>9894.7888091571131</v>
      </c>
      <c r="J110" s="41"/>
      <c r="K110" s="244"/>
    </row>
    <row r="111" spans="1:11" s="55" customFormat="1" ht="12.75" x14ac:dyDescent="0.2">
      <c r="A111" s="184">
        <v>43032</v>
      </c>
      <c r="B111" s="338"/>
      <c r="C111" s="339" t="s">
        <v>28</v>
      </c>
      <c r="D111" s="340" t="s">
        <v>1450</v>
      </c>
      <c r="E111" s="341"/>
      <c r="F111" s="339"/>
      <c r="G111" s="342"/>
      <c r="H111" s="347">
        <v>2000</v>
      </c>
      <c r="I111" s="47">
        <f t="shared" ca="1" si="1"/>
        <v>11894.788809157113</v>
      </c>
      <c r="J111" s="344"/>
      <c r="K111" s="244"/>
    </row>
    <row r="112" spans="1:11" s="55" customFormat="1" ht="12.75" x14ac:dyDescent="0.2">
      <c r="A112" s="184">
        <v>43032</v>
      </c>
      <c r="B112" s="198"/>
      <c r="C112" s="45" t="s">
        <v>144</v>
      </c>
      <c r="D112" s="200" t="s">
        <v>1418</v>
      </c>
      <c r="E112" s="201"/>
      <c r="F112" s="199"/>
      <c r="G112" s="205">
        <v>170909.59</v>
      </c>
      <c r="H112" s="203"/>
      <c r="I112" s="47">
        <f t="shared" ca="1" si="1"/>
        <v>-159014.80119084287</v>
      </c>
      <c r="J112" s="41"/>
      <c r="K112" s="244"/>
    </row>
    <row r="113" spans="1:11" s="55" customFormat="1" ht="12.75" x14ac:dyDescent="0.2">
      <c r="A113" s="184">
        <v>43032</v>
      </c>
      <c r="B113" s="198"/>
      <c r="C113" s="45" t="s">
        <v>144</v>
      </c>
      <c r="D113" s="200" t="s">
        <v>1419</v>
      </c>
      <c r="E113" s="201"/>
      <c r="F113" s="199"/>
      <c r="G113" s="205">
        <v>37506.660000000003</v>
      </c>
      <c r="H113" s="203"/>
      <c r="I113" s="47">
        <f t="shared" ca="1" si="1"/>
        <v>-196521.46119084288</v>
      </c>
      <c r="J113" s="41"/>
      <c r="K113" s="244"/>
    </row>
    <row r="114" spans="1:11" s="55" customFormat="1" ht="12.75" x14ac:dyDescent="0.2">
      <c r="A114" s="184">
        <v>43033</v>
      </c>
      <c r="B114" s="50"/>
      <c r="C114" s="45" t="s">
        <v>144</v>
      </c>
      <c r="D114" s="51" t="s">
        <v>980</v>
      </c>
      <c r="E114" s="58"/>
      <c r="F114" s="45"/>
      <c r="G114" s="48">
        <v>12786.33</v>
      </c>
      <c r="H114" s="53"/>
      <c r="I114" s="47">
        <f t="shared" ca="1" si="1"/>
        <v>-209307.79119084287</v>
      </c>
      <c r="J114" s="41"/>
      <c r="K114" s="244"/>
    </row>
    <row r="115" spans="1:11" s="55" customFormat="1" ht="12.75" x14ac:dyDescent="0.2">
      <c r="A115" s="184">
        <v>43033</v>
      </c>
      <c r="B115" s="50"/>
      <c r="C115" s="45" t="s">
        <v>144</v>
      </c>
      <c r="D115" s="51" t="s">
        <v>1449</v>
      </c>
      <c r="E115" s="58"/>
      <c r="F115" s="45"/>
      <c r="G115" s="48">
        <v>33173.800000000003</v>
      </c>
      <c r="H115" s="53"/>
      <c r="I115" s="47">
        <f t="shared" ca="1" si="1"/>
        <v>-242481.59119084285</v>
      </c>
      <c r="J115" s="41"/>
      <c r="K115" s="244"/>
    </row>
    <row r="116" spans="1:11" s="55" customFormat="1" ht="12.75" x14ac:dyDescent="0.2">
      <c r="A116" s="184">
        <v>43033</v>
      </c>
      <c r="B116" s="338"/>
      <c r="C116" s="339" t="s">
        <v>128</v>
      </c>
      <c r="D116" s="340" t="s">
        <v>273</v>
      </c>
      <c r="E116" s="341"/>
      <c r="F116" s="339"/>
      <c r="G116" s="342"/>
      <c r="H116" s="92">
        <v>300000</v>
      </c>
      <c r="I116" s="47">
        <f t="shared" ca="1" si="1"/>
        <v>57518.408809157147</v>
      </c>
      <c r="J116" s="344"/>
      <c r="K116" s="244"/>
    </row>
    <row r="117" spans="1:11" s="55" customFormat="1" ht="24" x14ac:dyDescent="0.2">
      <c r="A117" s="184">
        <v>43033</v>
      </c>
      <c r="B117" s="338"/>
      <c r="C117" s="339" t="s">
        <v>28</v>
      </c>
      <c r="D117" s="340" t="s">
        <v>1452</v>
      </c>
      <c r="E117" s="341"/>
      <c r="F117" s="339"/>
      <c r="G117" s="342"/>
      <c r="H117" s="347">
        <v>1300</v>
      </c>
      <c r="I117" s="47">
        <f t="shared" ca="1" si="1"/>
        <v>58818.408809157147</v>
      </c>
      <c r="J117" s="344"/>
      <c r="K117" s="244"/>
    </row>
    <row r="118" spans="1:11" s="55" customFormat="1" ht="12.75" x14ac:dyDescent="0.2">
      <c r="A118" s="184">
        <v>43035</v>
      </c>
      <c r="B118" s="50"/>
      <c r="C118" s="45" t="s">
        <v>1453</v>
      </c>
      <c r="D118" s="51" t="s">
        <v>1454</v>
      </c>
      <c r="E118" s="58"/>
      <c r="F118" s="45"/>
      <c r="G118" s="48">
        <v>9750</v>
      </c>
      <c r="H118" s="53"/>
      <c r="I118" s="47">
        <f t="shared" ca="1" si="1"/>
        <v>49068.408809157147</v>
      </c>
      <c r="J118" s="41"/>
      <c r="K118" s="244"/>
    </row>
    <row r="119" spans="1:11" s="55" customFormat="1" ht="12.75" x14ac:dyDescent="0.2">
      <c r="A119" s="184">
        <v>43038</v>
      </c>
      <c r="B119" s="348"/>
      <c r="C119" s="349" t="s">
        <v>128</v>
      </c>
      <c r="D119" s="350" t="s">
        <v>273</v>
      </c>
      <c r="E119" s="351"/>
      <c r="F119" s="349"/>
      <c r="G119" s="352"/>
      <c r="H119" s="367">
        <v>400000</v>
      </c>
      <c r="I119" s="47">
        <f t="shared" ca="1" si="1"/>
        <v>449068.40880915715</v>
      </c>
      <c r="J119" s="355"/>
      <c r="K119" s="244"/>
    </row>
    <row r="120" spans="1:11" s="55" customFormat="1" ht="12.75" x14ac:dyDescent="0.2">
      <c r="A120" s="184">
        <v>43038</v>
      </c>
      <c r="B120" s="358"/>
      <c r="C120" s="359" t="s">
        <v>28</v>
      </c>
      <c r="D120" s="360" t="s">
        <v>1479</v>
      </c>
      <c r="E120" s="361"/>
      <c r="F120" s="359"/>
      <c r="G120" s="362"/>
      <c r="H120" s="365">
        <v>3000</v>
      </c>
      <c r="I120" s="47">
        <f t="shared" ca="1" si="1"/>
        <v>452068.40880915715</v>
      </c>
      <c r="J120" s="364"/>
      <c r="K120" s="244"/>
    </row>
    <row r="121" spans="1:11" s="55" customFormat="1" ht="12.75" x14ac:dyDescent="0.2">
      <c r="A121" s="184">
        <v>43038</v>
      </c>
      <c r="B121" s="358"/>
      <c r="C121" s="359" t="s">
        <v>28</v>
      </c>
      <c r="D121" s="360" t="s">
        <v>741</v>
      </c>
      <c r="E121" s="361"/>
      <c r="F121" s="359"/>
      <c r="G121" s="362"/>
      <c r="H121" s="365">
        <v>172</v>
      </c>
      <c r="I121" s="47">
        <f t="shared" ca="1" si="1"/>
        <v>452240.40880915715</v>
      </c>
      <c r="J121" s="364"/>
      <c r="K121" s="244"/>
    </row>
    <row r="122" spans="1:11" s="55" customFormat="1" ht="12.75" x14ac:dyDescent="0.2">
      <c r="A122" s="184">
        <v>43038</v>
      </c>
      <c r="B122" s="348"/>
      <c r="C122" s="349" t="s">
        <v>1457</v>
      </c>
      <c r="D122" s="350" t="s">
        <v>1455</v>
      </c>
      <c r="E122" s="351"/>
      <c r="F122" s="349"/>
      <c r="G122" s="368">
        <v>10600</v>
      </c>
      <c r="H122" s="353"/>
      <c r="I122" s="47">
        <f t="shared" ca="1" si="1"/>
        <v>441640.40880915715</v>
      </c>
      <c r="J122" s="355"/>
      <c r="K122" s="244"/>
    </row>
    <row r="123" spans="1:11" s="55" customFormat="1" ht="12.75" x14ac:dyDescent="0.2">
      <c r="A123" s="184">
        <v>43038</v>
      </c>
      <c r="B123" s="348"/>
      <c r="C123" s="349" t="s">
        <v>1458</v>
      </c>
      <c r="D123" s="350" t="s">
        <v>122</v>
      </c>
      <c r="E123" s="351"/>
      <c r="F123" s="349"/>
      <c r="G123" s="368">
        <v>38160</v>
      </c>
      <c r="H123" s="353"/>
      <c r="I123" s="47">
        <f t="shared" ca="1" si="1"/>
        <v>403480.40880915715</v>
      </c>
      <c r="J123" s="355"/>
      <c r="K123" s="244"/>
    </row>
    <row r="124" spans="1:11" s="55" customFormat="1" ht="12.75" x14ac:dyDescent="0.2">
      <c r="A124" s="184">
        <v>43038</v>
      </c>
      <c r="B124" s="348"/>
      <c r="C124" s="349" t="s">
        <v>1459</v>
      </c>
      <c r="D124" s="350" t="s">
        <v>375</v>
      </c>
      <c r="E124" s="351"/>
      <c r="F124" s="349"/>
      <c r="G124" s="368">
        <v>11904.57</v>
      </c>
      <c r="H124" s="353"/>
      <c r="I124" s="47">
        <f t="shared" ca="1" si="1"/>
        <v>391575.83880915714</v>
      </c>
      <c r="J124" s="355"/>
      <c r="K124" s="244"/>
    </row>
    <row r="125" spans="1:11" s="55" customFormat="1" ht="12.75" x14ac:dyDescent="0.2">
      <c r="A125" s="184">
        <v>43038</v>
      </c>
      <c r="B125" s="348"/>
      <c r="C125" s="349" t="s">
        <v>1460</v>
      </c>
      <c r="D125" s="350" t="s">
        <v>165</v>
      </c>
      <c r="E125" s="351"/>
      <c r="F125" s="349"/>
      <c r="G125" s="368">
        <v>39856</v>
      </c>
      <c r="H125" s="353"/>
      <c r="I125" s="47">
        <f t="shared" ca="1" si="1"/>
        <v>351719.83880915714</v>
      </c>
      <c r="J125" s="355"/>
      <c r="K125" s="244"/>
    </row>
    <row r="126" spans="1:11" s="55" customFormat="1" ht="12.75" x14ac:dyDescent="0.2">
      <c r="A126" s="184">
        <v>43038</v>
      </c>
      <c r="B126" s="348"/>
      <c r="C126" s="349" t="s">
        <v>1461</v>
      </c>
      <c r="D126" s="350" t="s">
        <v>560</v>
      </c>
      <c r="E126" s="351"/>
      <c r="F126" s="349"/>
      <c r="G126" s="368">
        <v>4829.34</v>
      </c>
      <c r="H126" s="353"/>
      <c r="I126" s="47">
        <f t="shared" ca="1" si="1"/>
        <v>346890.49880915711</v>
      </c>
      <c r="J126" s="355"/>
      <c r="K126" s="244"/>
    </row>
    <row r="127" spans="1:11" s="55" customFormat="1" ht="12.75" x14ac:dyDescent="0.2">
      <c r="A127" s="184">
        <v>43038</v>
      </c>
      <c r="B127" s="348"/>
      <c r="C127" s="349" t="s">
        <v>1462</v>
      </c>
      <c r="D127" s="350" t="s">
        <v>52</v>
      </c>
      <c r="E127" s="351"/>
      <c r="F127" s="349"/>
      <c r="G127" s="368">
        <v>90</v>
      </c>
      <c r="H127" s="353"/>
      <c r="I127" s="47">
        <f t="shared" ca="1" si="1"/>
        <v>346800.49880915711</v>
      </c>
      <c r="J127" s="355"/>
      <c r="K127" s="244"/>
    </row>
    <row r="128" spans="1:11" s="55" customFormat="1" ht="12.75" x14ac:dyDescent="0.2">
      <c r="A128" s="184">
        <v>43038</v>
      </c>
      <c r="B128" s="348"/>
      <c r="C128" s="349" t="s">
        <v>1463</v>
      </c>
      <c r="D128" s="350" t="s">
        <v>441</v>
      </c>
      <c r="E128" s="351"/>
      <c r="F128" s="349"/>
      <c r="G128" s="368">
        <v>1000</v>
      </c>
      <c r="H128" s="353"/>
      <c r="I128" s="47">
        <f t="shared" ca="1" si="1"/>
        <v>345800.49880915711</v>
      </c>
      <c r="J128" s="355"/>
      <c r="K128" s="244"/>
    </row>
    <row r="129" spans="1:14" s="55" customFormat="1" ht="12.75" x14ac:dyDescent="0.2">
      <c r="A129" s="184">
        <v>43038</v>
      </c>
      <c r="B129" s="348"/>
      <c r="C129" s="349" t="s">
        <v>1464</v>
      </c>
      <c r="D129" s="350" t="s">
        <v>1128</v>
      </c>
      <c r="E129" s="351"/>
      <c r="F129" s="349"/>
      <c r="G129" s="368">
        <v>513.27</v>
      </c>
      <c r="H129" s="353"/>
      <c r="I129" s="47">
        <f t="shared" ca="1" si="1"/>
        <v>345287.2288091571</v>
      </c>
      <c r="J129" s="355"/>
      <c r="K129" s="244"/>
    </row>
    <row r="130" spans="1:14" s="55" customFormat="1" ht="12.75" x14ac:dyDescent="0.2">
      <c r="A130" s="184">
        <v>43038</v>
      </c>
      <c r="B130" s="348"/>
      <c r="C130" s="349" t="s">
        <v>1465</v>
      </c>
      <c r="D130" s="350" t="s">
        <v>285</v>
      </c>
      <c r="E130" s="351"/>
      <c r="F130" s="349"/>
      <c r="G130" s="368">
        <v>5300</v>
      </c>
      <c r="H130" s="353"/>
      <c r="I130" s="47">
        <f t="shared" ca="1" si="1"/>
        <v>339987.2288091571</v>
      </c>
      <c r="J130" s="355"/>
      <c r="K130" s="244"/>
    </row>
    <row r="131" spans="1:14" s="55" customFormat="1" ht="12.75" x14ac:dyDescent="0.2">
      <c r="A131" s="184">
        <v>43038</v>
      </c>
      <c r="B131" s="348"/>
      <c r="C131" s="349" t="s">
        <v>1466</v>
      </c>
      <c r="D131" s="350" t="s">
        <v>157</v>
      </c>
      <c r="E131" s="351"/>
      <c r="F131" s="349"/>
      <c r="G131" s="368">
        <v>1728.37</v>
      </c>
      <c r="H131" s="353"/>
      <c r="I131" s="47">
        <f t="shared" ca="1" si="1"/>
        <v>338258.8588091571</v>
      </c>
      <c r="J131" s="355"/>
      <c r="K131" s="244"/>
    </row>
    <row r="132" spans="1:14" s="55" customFormat="1" ht="12.75" x14ac:dyDescent="0.2">
      <c r="A132" s="184">
        <v>43038</v>
      </c>
      <c r="B132" s="348"/>
      <c r="C132" s="349" t="s">
        <v>1467</v>
      </c>
      <c r="D132" s="350" t="s">
        <v>1250</v>
      </c>
      <c r="E132" s="351"/>
      <c r="F132" s="349"/>
      <c r="G132" s="368">
        <v>1000</v>
      </c>
      <c r="H132" s="353"/>
      <c r="I132" s="47">
        <f t="shared" ca="1" si="1"/>
        <v>337258.8588091571</v>
      </c>
      <c r="J132" s="355"/>
      <c r="K132" s="244"/>
    </row>
    <row r="133" spans="1:14" s="55" customFormat="1" ht="12.75" x14ac:dyDescent="0.2">
      <c r="A133" s="184">
        <v>43038</v>
      </c>
      <c r="B133" s="348"/>
      <c r="C133" s="349" t="s">
        <v>1468</v>
      </c>
      <c r="D133" s="350" t="s">
        <v>724</v>
      </c>
      <c r="E133" s="351"/>
      <c r="F133" s="349"/>
      <c r="G133" s="368">
        <v>1000</v>
      </c>
      <c r="H133" s="353"/>
      <c r="I133" s="47">
        <f t="shared" ca="1" si="1"/>
        <v>336258.8588091571</v>
      </c>
      <c r="J133" s="355"/>
      <c r="K133" s="244"/>
    </row>
    <row r="134" spans="1:14" s="55" customFormat="1" ht="12.75" x14ac:dyDescent="0.2">
      <c r="A134" s="184">
        <v>43038</v>
      </c>
      <c r="B134" s="348"/>
      <c r="C134" s="349" t="s">
        <v>1469</v>
      </c>
      <c r="D134" s="350" t="s">
        <v>62</v>
      </c>
      <c r="E134" s="351"/>
      <c r="F134" s="349"/>
      <c r="G134" s="368">
        <v>1000</v>
      </c>
      <c r="H134" s="353"/>
      <c r="I134" s="47">
        <f t="shared" ca="1" si="1"/>
        <v>335258.8588091571</v>
      </c>
      <c r="J134" s="355"/>
      <c r="K134" s="244"/>
    </row>
    <row r="135" spans="1:14" s="55" customFormat="1" ht="12.75" x14ac:dyDescent="0.2">
      <c r="A135" s="184">
        <v>43038</v>
      </c>
      <c r="B135" s="348"/>
      <c r="C135" s="349" t="s">
        <v>1470</v>
      </c>
      <c r="D135" s="350" t="s">
        <v>1456</v>
      </c>
      <c r="E135" s="351"/>
      <c r="F135" s="349"/>
      <c r="G135" s="368">
        <v>1000</v>
      </c>
      <c r="H135" s="353"/>
      <c r="I135" s="47">
        <f t="shared" ca="1" si="1"/>
        <v>334258.8588091571</v>
      </c>
      <c r="J135" s="355"/>
      <c r="K135" s="244"/>
    </row>
    <row r="136" spans="1:14" s="55" customFormat="1" ht="12.75" x14ac:dyDescent="0.2">
      <c r="A136" s="184">
        <v>43039</v>
      </c>
      <c r="B136" s="348"/>
      <c r="C136" s="349" t="s">
        <v>1471</v>
      </c>
      <c r="D136" s="350" t="s">
        <v>1346</v>
      </c>
      <c r="E136" s="351"/>
      <c r="F136" s="349"/>
      <c r="G136" s="368">
        <v>850</v>
      </c>
      <c r="H136" s="353"/>
      <c r="I136" s="47">
        <f t="shared" ca="1" si="1"/>
        <v>333408.8588091571</v>
      </c>
      <c r="J136" s="355"/>
      <c r="K136" s="244"/>
    </row>
    <row r="137" spans="1:14" s="55" customFormat="1" ht="12.75" x14ac:dyDescent="0.2">
      <c r="A137" s="184">
        <v>43039</v>
      </c>
      <c r="B137" s="348"/>
      <c r="C137" s="349" t="s">
        <v>1472</v>
      </c>
      <c r="D137" s="350" t="s">
        <v>152</v>
      </c>
      <c r="E137" s="351"/>
      <c r="F137" s="349"/>
      <c r="G137" s="368">
        <v>5265</v>
      </c>
      <c r="H137" s="353"/>
      <c r="I137" s="47">
        <f t="shared" ca="1" si="1"/>
        <v>328143.8588091571</v>
      </c>
      <c r="J137" s="355"/>
      <c r="K137" s="244"/>
    </row>
    <row r="138" spans="1:14" s="55" customFormat="1" ht="12.75" x14ac:dyDescent="0.2">
      <c r="A138" s="184">
        <v>43039</v>
      </c>
      <c r="B138" s="348"/>
      <c r="C138" s="349" t="s">
        <v>1473</v>
      </c>
      <c r="D138" s="350" t="s">
        <v>29</v>
      </c>
      <c r="E138" s="351"/>
      <c r="F138" s="349"/>
      <c r="G138" s="368">
        <v>1165</v>
      </c>
      <c r="H138" s="353"/>
      <c r="I138" s="47">
        <f t="shared" ca="1" si="1"/>
        <v>326978.8588091571</v>
      </c>
      <c r="J138" s="355"/>
      <c r="K138" s="244"/>
    </row>
    <row r="139" spans="1:14" s="55" customFormat="1" ht="12.75" x14ac:dyDescent="0.2">
      <c r="A139" s="184">
        <v>43039</v>
      </c>
      <c r="B139" s="348"/>
      <c r="C139" s="349" t="s">
        <v>1474</v>
      </c>
      <c r="D139" s="350" t="s">
        <v>30</v>
      </c>
      <c r="E139" s="351"/>
      <c r="F139" s="349"/>
      <c r="G139" s="368">
        <v>1210</v>
      </c>
      <c r="H139" s="353"/>
      <c r="I139" s="47">
        <f t="shared" ca="1" si="1"/>
        <v>325768.8588091571</v>
      </c>
      <c r="J139" s="355"/>
      <c r="K139" s="244"/>
    </row>
    <row r="140" spans="1:14" s="55" customFormat="1" ht="12.75" x14ac:dyDescent="0.2">
      <c r="A140" s="184">
        <v>43038</v>
      </c>
      <c r="B140" s="198"/>
      <c r="C140" s="199" t="s">
        <v>1444</v>
      </c>
      <c r="D140" s="200" t="s">
        <v>1011</v>
      </c>
      <c r="E140" s="201"/>
      <c r="F140" s="199"/>
      <c r="G140" s="205">
        <v>150000</v>
      </c>
      <c r="H140" s="203"/>
      <c r="I140" s="47">
        <f t="shared" ca="1" si="1"/>
        <v>175768.8588091571</v>
      </c>
      <c r="J140" s="204"/>
      <c r="K140" s="244"/>
    </row>
    <row r="141" spans="1:14" ht="12.75" x14ac:dyDescent="0.2">
      <c r="A141" s="184">
        <v>43039</v>
      </c>
      <c r="B141" s="50"/>
      <c r="C141" s="45" t="s">
        <v>143</v>
      </c>
      <c r="D141" s="51" t="s">
        <v>325</v>
      </c>
      <c r="E141" s="58"/>
      <c r="F141" s="45"/>
      <c r="G141" s="48">
        <v>79668.03</v>
      </c>
      <c r="H141" s="53"/>
      <c r="I141" s="47">
        <f t="shared" ca="1" si="1"/>
        <v>96100.828809157101</v>
      </c>
      <c r="J141" s="41"/>
      <c r="N141" s="8"/>
    </row>
    <row r="142" spans="1:14" ht="12.75" x14ac:dyDescent="0.2">
      <c r="A142" s="184">
        <v>43039</v>
      </c>
      <c r="B142" s="50"/>
      <c r="C142" s="45" t="s">
        <v>1445</v>
      </c>
      <c r="D142" s="51" t="s">
        <v>166</v>
      </c>
      <c r="E142" s="58"/>
      <c r="F142" s="45"/>
      <c r="G142" s="48">
        <v>21121</v>
      </c>
      <c r="H142" s="53"/>
      <c r="I142" s="47">
        <f t="shared" ca="1" si="1"/>
        <v>74979.828809157101</v>
      </c>
      <c r="J142" s="41"/>
      <c r="N142" s="8"/>
    </row>
    <row r="143" spans="1:14" ht="12.75" x14ac:dyDescent="0.2">
      <c r="A143" s="184">
        <v>43039</v>
      </c>
      <c r="B143" s="50"/>
      <c r="C143" s="45" t="s">
        <v>1446</v>
      </c>
      <c r="D143" s="51" t="s">
        <v>167</v>
      </c>
      <c r="E143" s="58"/>
      <c r="F143" s="45"/>
      <c r="G143" s="48">
        <v>1493.2</v>
      </c>
      <c r="H143" s="53"/>
      <c r="I143" s="47">
        <f t="shared" ca="1" si="1"/>
        <v>73486.628809157104</v>
      </c>
      <c r="J143" s="41"/>
      <c r="N143" s="8"/>
    </row>
    <row r="144" spans="1:14" ht="12.75" x14ac:dyDescent="0.2">
      <c r="A144" s="184">
        <v>43039</v>
      </c>
      <c r="B144" s="50"/>
      <c r="C144" s="45" t="s">
        <v>1447</v>
      </c>
      <c r="D144" s="51" t="s">
        <v>27</v>
      </c>
      <c r="E144" s="58"/>
      <c r="F144" s="45"/>
      <c r="G144" s="48">
        <v>4774.95</v>
      </c>
      <c r="H144" s="53"/>
      <c r="I144" s="47">
        <f t="shared" ca="1" si="1"/>
        <v>68711.678809157107</v>
      </c>
      <c r="J144" s="41"/>
      <c r="N144" s="8"/>
    </row>
    <row r="145" spans="1:14" ht="12.75" x14ac:dyDescent="0.2">
      <c r="A145" s="184">
        <v>43039</v>
      </c>
      <c r="B145" s="50"/>
      <c r="C145" s="45" t="s">
        <v>1448</v>
      </c>
      <c r="D145" s="51" t="s">
        <v>326</v>
      </c>
      <c r="E145" s="58"/>
      <c r="F145" s="45"/>
      <c r="G145" s="48">
        <v>362.09000000000003</v>
      </c>
      <c r="H145" s="53"/>
      <c r="I145" s="47">
        <f t="shared" ca="1" si="1"/>
        <v>68349.588809157111</v>
      </c>
      <c r="J145" s="41"/>
      <c r="N145" s="8"/>
    </row>
    <row r="146" spans="1:14" ht="24" x14ac:dyDescent="0.2">
      <c r="A146" s="184">
        <v>43038</v>
      </c>
      <c r="B146" s="50"/>
      <c r="C146" s="45" t="s">
        <v>1385</v>
      </c>
      <c r="D146" s="51" t="s">
        <v>1451</v>
      </c>
      <c r="E146" s="58"/>
      <c r="F146" s="45"/>
      <c r="G146" s="48">
        <v>11117.83</v>
      </c>
      <c r="H146" s="53"/>
      <c r="I146" s="47">
        <f t="shared" ref="I146:I209" ca="1" si="2">IF(AND(ISBLANK(G146),ISBLANK(H146))," - ",OFFSET(I146,-1,0,1,1)+H146-G146)</f>
        <v>57231.758809157109</v>
      </c>
      <c r="J146" s="41"/>
      <c r="N146" s="8"/>
    </row>
    <row r="147" spans="1:14" ht="12.75" x14ac:dyDescent="0.2">
      <c r="A147" s="159"/>
      <c r="B147" s="142"/>
      <c r="C147" s="143"/>
      <c r="D147" s="51" t="s">
        <v>196</v>
      </c>
      <c r="E147" s="155"/>
      <c r="F147" s="143"/>
      <c r="G147" s="49">
        <v>15.1</v>
      </c>
      <c r="H147" s="156"/>
      <c r="I147" s="47">
        <f t="shared" ca="1" si="2"/>
        <v>57216.65880915711</v>
      </c>
      <c r="J147" s="148"/>
      <c r="N147" s="8"/>
    </row>
    <row r="148" spans="1:14" ht="12.75" x14ac:dyDescent="0.2">
      <c r="A148" s="159"/>
      <c r="B148" s="142"/>
      <c r="C148" s="45"/>
      <c r="D148" s="51" t="s">
        <v>197</v>
      </c>
      <c r="E148" s="155"/>
      <c r="F148" s="143"/>
      <c r="G148" s="146">
        <v>3.2299999999999907</v>
      </c>
      <c r="H148" s="53"/>
      <c r="I148" s="47">
        <f t="shared" ca="1" si="2"/>
        <v>57213.428809157107</v>
      </c>
      <c r="J148" s="148"/>
      <c r="N148" s="8"/>
    </row>
    <row r="149" spans="1:14" ht="12.75" x14ac:dyDescent="0.2">
      <c r="A149" s="159"/>
      <c r="B149" s="142"/>
      <c r="C149" s="143"/>
      <c r="D149" s="51"/>
      <c r="E149" s="155"/>
      <c r="F149" s="143"/>
      <c r="G149" s="49"/>
      <c r="H149" s="156"/>
      <c r="I149" s="47" t="str">
        <f t="shared" ca="1" si="2"/>
        <v xml:space="preserve"> - </v>
      </c>
      <c r="J149" s="148"/>
      <c r="N149" s="8"/>
    </row>
    <row r="150" spans="1:14" ht="12.75" x14ac:dyDescent="0.2">
      <c r="A150" s="159"/>
      <c r="B150" s="142"/>
      <c r="C150" s="143"/>
      <c r="D150" s="144"/>
      <c r="E150" s="155"/>
      <c r="F150" s="143"/>
      <c r="G150" s="146"/>
      <c r="H150" s="156"/>
      <c r="I150" s="47" t="str">
        <f t="shared" ca="1" si="2"/>
        <v xml:space="preserve"> - </v>
      </c>
      <c r="J150" s="148"/>
      <c r="N150" s="8"/>
    </row>
    <row r="151" spans="1:14" ht="12.75" x14ac:dyDescent="0.2">
      <c r="A151" s="159"/>
      <c r="B151" s="142"/>
      <c r="C151" s="143"/>
      <c r="D151" s="144"/>
      <c r="E151" s="155"/>
      <c r="F151" s="143"/>
      <c r="G151" s="146"/>
      <c r="H151" s="156"/>
      <c r="I151" s="47" t="str">
        <f t="shared" ca="1" si="2"/>
        <v xml:space="preserve"> - </v>
      </c>
      <c r="J151" s="148"/>
      <c r="N151" s="8"/>
    </row>
    <row r="152" spans="1:14" ht="12.75" x14ac:dyDescent="0.2">
      <c r="A152" s="159"/>
      <c r="B152" s="142"/>
      <c r="C152" s="143"/>
      <c r="D152" s="144"/>
      <c r="E152" s="155"/>
      <c r="F152" s="143"/>
      <c r="G152" s="146"/>
      <c r="H152" s="156"/>
      <c r="I152" s="47" t="str">
        <f t="shared" ca="1" si="2"/>
        <v xml:space="preserve"> - </v>
      </c>
      <c r="J152" s="148"/>
      <c r="N152" s="8"/>
    </row>
    <row r="153" spans="1:14" ht="12.75" x14ac:dyDescent="0.2">
      <c r="A153" s="159"/>
      <c r="B153" s="142"/>
      <c r="C153" s="143"/>
      <c r="D153" s="144"/>
      <c r="E153" s="155"/>
      <c r="F153" s="143"/>
      <c r="G153" s="146"/>
      <c r="H153" s="156"/>
      <c r="I153" s="47" t="str">
        <f t="shared" ca="1" si="2"/>
        <v xml:space="preserve"> - </v>
      </c>
      <c r="J153" s="148"/>
      <c r="N153" s="8"/>
    </row>
    <row r="154" spans="1:14" ht="12.75" x14ac:dyDescent="0.2">
      <c r="A154" s="159"/>
      <c r="B154" s="142"/>
      <c r="C154" s="143"/>
      <c r="D154" s="144"/>
      <c r="E154" s="155"/>
      <c r="F154" s="143"/>
      <c r="G154" s="146"/>
      <c r="H154" s="156"/>
      <c r="I154" s="47" t="str">
        <f t="shared" ca="1" si="2"/>
        <v xml:space="preserve"> - </v>
      </c>
      <c r="J154" s="148"/>
      <c r="N154" s="8"/>
    </row>
    <row r="155" spans="1:14" ht="12.75" x14ac:dyDescent="0.2">
      <c r="A155" s="159"/>
      <c r="B155" s="142"/>
      <c r="C155" s="143"/>
      <c r="D155" s="144"/>
      <c r="E155" s="155"/>
      <c r="F155" s="143"/>
      <c r="G155" s="146"/>
      <c r="H155" s="156"/>
      <c r="I155" s="47" t="str">
        <f t="shared" ca="1" si="2"/>
        <v xml:space="preserve"> - </v>
      </c>
      <c r="J155" s="148"/>
      <c r="N155" s="8"/>
    </row>
    <row r="156" spans="1:14" ht="12.75" x14ac:dyDescent="0.2">
      <c r="A156" s="159"/>
      <c r="B156" s="142"/>
      <c r="C156" s="45"/>
      <c r="D156" s="144"/>
      <c r="E156" s="155"/>
      <c r="F156" s="143"/>
      <c r="G156" s="146"/>
      <c r="H156" s="156"/>
      <c r="I156" s="47" t="str">
        <f t="shared" ca="1" si="2"/>
        <v xml:space="preserve"> - </v>
      </c>
      <c r="J156" s="148"/>
      <c r="N156" s="8"/>
    </row>
    <row r="157" spans="1:14" ht="12.75" x14ac:dyDescent="0.2">
      <c r="A157" s="35"/>
      <c r="B157" s="50"/>
      <c r="C157" s="45"/>
      <c r="D157" s="51"/>
      <c r="E157" s="58"/>
      <c r="F157" s="45"/>
      <c r="G157" s="49"/>
      <c r="H157" s="53"/>
      <c r="I157" s="47" t="str">
        <f t="shared" ca="1" si="2"/>
        <v xml:space="preserve"> - </v>
      </c>
      <c r="J157" s="41"/>
      <c r="L157" s="9"/>
      <c r="N157" s="8"/>
    </row>
    <row r="158" spans="1:14" ht="12.75" x14ac:dyDescent="0.2">
      <c r="A158" s="162"/>
      <c r="B158" s="142"/>
      <c r="C158" s="143"/>
      <c r="D158" s="144"/>
      <c r="E158" s="155"/>
      <c r="F158" s="143"/>
      <c r="G158" s="146"/>
      <c r="H158" s="163"/>
      <c r="I158" s="47" t="str">
        <f t="shared" ca="1" si="2"/>
        <v xml:space="preserve"> - </v>
      </c>
      <c r="J158" s="148"/>
      <c r="L158" s="9"/>
      <c r="N158" s="8"/>
    </row>
    <row r="159" spans="1:14" ht="12.75" x14ac:dyDescent="0.2">
      <c r="A159" s="162"/>
      <c r="B159" s="142"/>
      <c r="C159" s="143"/>
      <c r="D159" s="144"/>
      <c r="E159" s="155"/>
      <c r="F159" s="143"/>
      <c r="G159" s="146"/>
      <c r="H159" s="163"/>
      <c r="I159" s="47" t="str">
        <f t="shared" ca="1" si="2"/>
        <v xml:space="preserve"> - </v>
      </c>
      <c r="J159" s="148"/>
      <c r="L159" s="9"/>
      <c r="N159" s="8"/>
    </row>
    <row r="160" spans="1:14" s="23" customFormat="1" ht="12.75" x14ac:dyDescent="0.2">
      <c r="A160" s="158"/>
      <c r="B160" s="151"/>
      <c r="C160" s="152"/>
      <c r="D160" s="153"/>
      <c r="E160" s="153"/>
      <c r="F160" s="152"/>
      <c r="G160" s="154"/>
      <c r="H160" s="49"/>
      <c r="I160" s="47" t="str">
        <f t="shared" ca="1" si="2"/>
        <v xml:space="preserve"> - </v>
      </c>
      <c r="J160" s="118"/>
      <c r="K160" s="25"/>
      <c r="N160" s="42"/>
    </row>
    <row r="161" spans="1:14" s="23" customFormat="1" ht="12.75" x14ac:dyDescent="0.2">
      <c r="A161" s="35"/>
      <c r="B161" s="50"/>
      <c r="C161" s="45"/>
      <c r="D161" s="51"/>
      <c r="E161" s="52"/>
      <c r="F161" s="45"/>
      <c r="G161" s="49"/>
      <c r="H161" s="53"/>
      <c r="I161" s="47" t="str">
        <f t="shared" ca="1" si="2"/>
        <v xml:space="preserve"> - </v>
      </c>
      <c r="J161" s="56"/>
      <c r="K161" s="25"/>
      <c r="N161" s="42"/>
    </row>
    <row r="162" spans="1:14" s="23" customFormat="1" ht="12.75" x14ac:dyDescent="0.2">
      <c r="A162" s="35"/>
      <c r="B162" s="165"/>
      <c r="C162" s="166"/>
      <c r="D162" s="167"/>
      <c r="E162" s="168"/>
      <c r="F162" s="166"/>
      <c r="G162" s="169"/>
      <c r="H162" s="170"/>
      <c r="I162" s="47" t="str">
        <f t="shared" ca="1" si="2"/>
        <v xml:space="preserve"> - </v>
      </c>
      <c r="J162" s="171"/>
      <c r="K162" s="25"/>
      <c r="N162" s="42"/>
    </row>
    <row r="163" spans="1:14" s="23" customFormat="1" ht="12.75" x14ac:dyDescent="0.2">
      <c r="A163" s="164"/>
      <c r="B163" s="165"/>
      <c r="C163" s="166"/>
      <c r="D163" s="167"/>
      <c r="E163" s="168"/>
      <c r="F163" s="166"/>
      <c r="G163" s="169"/>
      <c r="H163" s="170"/>
      <c r="I163" s="47" t="str">
        <f t="shared" ca="1" si="2"/>
        <v xml:space="preserve"> - </v>
      </c>
      <c r="J163" s="171"/>
      <c r="K163" s="25"/>
      <c r="N163" s="42"/>
    </row>
    <row r="164" spans="1:14" ht="12.75" x14ac:dyDescent="0.2">
      <c r="A164" s="35"/>
      <c r="B164" s="35"/>
      <c r="C164" s="43"/>
      <c r="D164" s="54"/>
      <c r="E164" s="38"/>
      <c r="F164" s="36"/>
      <c r="G164" s="39"/>
      <c r="H164" s="39"/>
      <c r="I164" s="47" t="str">
        <f t="shared" ca="1" si="2"/>
        <v xml:space="preserve"> - </v>
      </c>
      <c r="J164" s="41"/>
      <c r="L164" s="9"/>
      <c r="N164" s="8"/>
    </row>
    <row r="165" spans="1:14" ht="12.75" x14ac:dyDescent="0.2">
      <c r="A165" s="35"/>
      <c r="B165" s="35"/>
      <c r="C165" s="43"/>
      <c r="D165" s="37"/>
      <c r="E165" s="38"/>
      <c r="F165" s="36"/>
      <c r="G165" s="39"/>
      <c r="H165" s="39"/>
      <c r="I165" s="47" t="str">
        <f t="shared" ca="1" si="2"/>
        <v xml:space="preserve"> - </v>
      </c>
      <c r="J165" s="41"/>
      <c r="L165" s="9"/>
      <c r="N165" s="8"/>
    </row>
    <row r="166" spans="1:14" ht="12.75" x14ac:dyDescent="0.2">
      <c r="A166" s="35"/>
      <c r="B166" s="35"/>
      <c r="C166" s="36"/>
      <c r="D166" s="37"/>
      <c r="E166" s="38"/>
      <c r="F166" s="36"/>
      <c r="G166" s="39"/>
      <c r="H166" s="39"/>
      <c r="I166" s="47" t="str">
        <f t="shared" ca="1" si="2"/>
        <v xml:space="preserve"> - </v>
      </c>
      <c r="J166" s="41"/>
      <c r="L166" s="9"/>
      <c r="N166" s="8"/>
    </row>
    <row r="167" spans="1:14" ht="12.75" x14ac:dyDescent="0.2">
      <c r="A167" s="35"/>
      <c r="B167" s="50"/>
      <c r="C167" s="45"/>
      <c r="D167" s="51"/>
      <c r="E167" s="58"/>
      <c r="F167" s="45"/>
      <c r="G167" s="49"/>
      <c r="H167" s="53"/>
      <c r="I167" s="47" t="str">
        <f t="shared" ca="1" si="2"/>
        <v xml:space="preserve"> - </v>
      </c>
      <c r="J167" s="41"/>
      <c r="L167" s="9"/>
      <c r="N167" s="8"/>
    </row>
    <row r="168" spans="1:14" ht="12.75" x14ac:dyDescent="0.2">
      <c r="A168" s="35"/>
      <c r="B168" s="50"/>
      <c r="C168" s="36"/>
      <c r="D168" s="51"/>
      <c r="E168" s="58"/>
      <c r="F168" s="45"/>
      <c r="G168" s="49"/>
      <c r="H168" s="39"/>
      <c r="I168" s="47" t="str">
        <f t="shared" ca="1" si="2"/>
        <v xml:space="preserve"> - </v>
      </c>
      <c r="J168" s="41"/>
      <c r="L168" s="9"/>
      <c r="N168" s="8"/>
    </row>
    <row r="169" spans="1:14" ht="12.75" x14ac:dyDescent="0.2">
      <c r="A169" s="35"/>
      <c r="B169" s="35"/>
      <c r="C169" s="36"/>
      <c r="D169" s="37"/>
      <c r="E169" s="38"/>
      <c r="F169" s="36"/>
      <c r="G169" s="39"/>
      <c r="H169" s="39"/>
      <c r="I169" s="47" t="str">
        <f t="shared" ca="1" si="2"/>
        <v xml:space="preserve"> - </v>
      </c>
      <c r="J169" s="41"/>
      <c r="N169" s="8"/>
    </row>
    <row r="170" spans="1:14" ht="12.75" x14ac:dyDescent="0.2">
      <c r="A170" s="35"/>
      <c r="B170" s="35"/>
      <c r="C170" s="36"/>
      <c r="D170" s="37"/>
      <c r="E170" s="38"/>
      <c r="F170" s="36"/>
      <c r="G170" s="39"/>
      <c r="H170" s="39"/>
      <c r="I170" s="47" t="str">
        <f t="shared" ca="1" si="2"/>
        <v xml:space="preserve"> - </v>
      </c>
      <c r="J170" s="41"/>
      <c r="N170" s="8"/>
    </row>
    <row r="171" spans="1:14" ht="12.75" x14ac:dyDescent="0.2">
      <c r="A171" s="35"/>
      <c r="B171" s="35"/>
      <c r="C171" s="36"/>
      <c r="D171" s="37"/>
      <c r="E171" s="38"/>
      <c r="F171" s="36"/>
      <c r="G171" s="39"/>
      <c r="H171" s="39"/>
      <c r="I171" s="47" t="str">
        <f t="shared" ca="1" si="2"/>
        <v xml:space="preserve"> - </v>
      </c>
      <c r="J171" s="41"/>
      <c r="N171" s="8"/>
    </row>
    <row r="172" spans="1:14" ht="12.75" x14ac:dyDescent="0.2">
      <c r="A172" s="35"/>
      <c r="B172" s="35"/>
      <c r="C172" s="43"/>
      <c r="D172" s="54"/>
      <c r="E172" s="38"/>
      <c r="F172" s="36"/>
      <c r="G172" s="39"/>
      <c r="H172" s="39"/>
      <c r="I172" s="47" t="str">
        <f t="shared" ca="1" si="2"/>
        <v xml:space="preserve"> - </v>
      </c>
      <c r="J172" s="41"/>
      <c r="N172" s="8"/>
    </row>
    <row r="173" spans="1:14" ht="12.75" x14ac:dyDescent="0.2">
      <c r="A173" s="35"/>
      <c r="B173" s="50"/>
      <c r="C173" s="45"/>
      <c r="D173" s="51"/>
      <c r="E173" s="58"/>
      <c r="F173" s="45"/>
      <c r="G173" s="49"/>
      <c r="H173" s="53"/>
      <c r="I173" s="47" t="str">
        <f t="shared" ca="1" si="2"/>
        <v xml:space="preserve"> - </v>
      </c>
      <c r="J173" s="41"/>
      <c r="N173" s="8"/>
    </row>
    <row r="174" spans="1:14" ht="12.75" x14ac:dyDescent="0.2">
      <c r="A174" s="35"/>
      <c r="B174" s="50"/>
      <c r="C174" s="45"/>
      <c r="D174" s="51"/>
      <c r="E174" s="58"/>
      <c r="F174" s="45"/>
      <c r="G174" s="49"/>
      <c r="H174" s="53"/>
      <c r="I174" s="47" t="str">
        <f t="shared" ca="1" si="2"/>
        <v xml:space="preserve"> - </v>
      </c>
      <c r="J174" s="41"/>
      <c r="N174" s="8"/>
    </row>
    <row r="175" spans="1:14" ht="12.75" x14ac:dyDescent="0.2">
      <c r="A175" s="35"/>
      <c r="B175" s="50"/>
      <c r="C175" s="45"/>
      <c r="D175" s="51"/>
      <c r="E175" s="58"/>
      <c r="F175" s="45"/>
      <c r="G175" s="49"/>
      <c r="H175" s="53"/>
      <c r="I175" s="47" t="str">
        <f t="shared" ca="1" si="2"/>
        <v xml:space="preserve"> - </v>
      </c>
      <c r="J175" s="41"/>
      <c r="N175" s="8"/>
    </row>
    <row r="176" spans="1:14" ht="12.75" x14ac:dyDescent="0.2">
      <c r="A176" s="35"/>
      <c r="B176" s="115"/>
      <c r="C176" s="45"/>
      <c r="D176" s="37"/>
      <c r="E176" s="38"/>
      <c r="F176" s="36"/>
      <c r="G176" s="39"/>
      <c r="H176" s="117"/>
      <c r="I176" s="47" t="str">
        <f t="shared" ca="1" si="2"/>
        <v xml:space="preserve"> - </v>
      </c>
      <c r="J176" s="118"/>
      <c r="N176" s="8"/>
    </row>
    <row r="177" spans="1:14" ht="12.75" x14ac:dyDescent="0.2">
      <c r="A177" s="35"/>
      <c r="B177" s="115"/>
      <c r="C177" s="45"/>
      <c r="D177" s="37"/>
      <c r="E177" s="38"/>
      <c r="F177" s="36"/>
      <c r="G177" s="39"/>
      <c r="H177" s="117"/>
      <c r="I177" s="47" t="str">
        <f t="shared" ca="1" si="2"/>
        <v xml:space="preserve"> - </v>
      </c>
      <c r="J177" s="118"/>
      <c r="N177" s="8"/>
    </row>
    <row r="178" spans="1:14" ht="12.75" x14ac:dyDescent="0.2">
      <c r="A178" s="35"/>
      <c r="B178" s="50"/>
      <c r="C178" s="45"/>
      <c r="D178" s="51"/>
      <c r="E178" s="58"/>
      <c r="F178" s="45"/>
      <c r="G178" s="49"/>
      <c r="H178" s="53"/>
      <c r="I178" s="47" t="str">
        <f t="shared" ca="1" si="2"/>
        <v xml:space="preserve"> - </v>
      </c>
      <c r="J178" s="41"/>
      <c r="N178" s="8"/>
    </row>
    <row r="179" spans="1:14" ht="12.75" x14ac:dyDescent="0.2">
      <c r="A179" s="35"/>
      <c r="B179" s="50"/>
      <c r="C179" s="45"/>
      <c r="D179" s="51"/>
      <c r="E179" s="58"/>
      <c r="F179" s="45"/>
      <c r="G179" s="49"/>
      <c r="H179" s="53"/>
      <c r="I179" s="47" t="str">
        <f t="shared" ca="1" si="2"/>
        <v xml:space="preserve"> - </v>
      </c>
      <c r="J179" s="41"/>
      <c r="N179" s="8"/>
    </row>
    <row r="180" spans="1:14" ht="12.75" x14ac:dyDescent="0.2">
      <c r="A180" s="35"/>
      <c r="B180" s="50"/>
      <c r="C180" s="45"/>
      <c r="D180" s="51"/>
      <c r="E180" s="58"/>
      <c r="F180" s="45"/>
      <c r="G180" s="49"/>
      <c r="H180" s="53"/>
      <c r="I180" s="47" t="str">
        <f t="shared" ca="1" si="2"/>
        <v xml:space="preserve"> - </v>
      </c>
      <c r="J180" s="41"/>
      <c r="N180" s="8"/>
    </row>
    <row r="181" spans="1:14" ht="12.75" x14ac:dyDescent="0.2">
      <c r="A181" s="35"/>
      <c r="B181" s="115"/>
      <c r="C181" s="116"/>
      <c r="D181" s="119"/>
      <c r="E181" s="120"/>
      <c r="F181" s="116"/>
      <c r="G181" s="121"/>
      <c r="H181" s="117"/>
      <c r="I181" s="47" t="str">
        <f t="shared" ca="1" si="2"/>
        <v xml:space="preserve"> - </v>
      </c>
      <c r="J181" s="118"/>
      <c r="N181" s="8"/>
    </row>
    <row r="182" spans="1:14" ht="12.75" x14ac:dyDescent="0.2">
      <c r="A182" s="35"/>
      <c r="B182" s="115"/>
      <c r="C182" s="116"/>
      <c r="D182" s="119"/>
      <c r="E182" s="120"/>
      <c r="F182" s="116"/>
      <c r="G182" s="121"/>
      <c r="H182" s="117"/>
      <c r="I182" s="47" t="str">
        <f t="shared" ca="1" si="2"/>
        <v xml:space="preserve"> - </v>
      </c>
      <c r="J182" s="118"/>
      <c r="N182" s="8"/>
    </row>
    <row r="183" spans="1:14" ht="12.75" x14ac:dyDescent="0.2">
      <c r="A183" s="35"/>
      <c r="B183" s="115"/>
      <c r="C183" s="116"/>
      <c r="D183" s="119"/>
      <c r="E183" s="120"/>
      <c r="F183" s="116"/>
      <c r="G183" s="121"/>
      <c r="H183" s="117"/>
      <c r="I183" s="47" t="str">
        <f t="shared" ca="1" si="2"/>
        <v xml:space="preserve"> - </v>
      </c>
      <c r="J183" s="118"/>
      <c r="N183" s="8"/>
    </row>
    <row r="184" spans="1:14" ht="12.75" x14ac:dyDescent="0.2">
      <c r="A184" s="35"/>
      <c r="B184" s="115"/>
      <c r="C184" s="116"/>
      <c r="D184" s="119"/>
      <c r="E184" s="120"/>
      <c r="F184" s="116"/>
      <c r="G184" s="121"/>
      <c r="H184" s="117"/>
      <c r="I184" s="47" t="str">
        <f t="shared" ca="1" si="2"/>
        <v xml:space="preserve"> - </v>
      </c>
      <c r="J184" s="118"/>
      <c r="N184" s="8"/>
    </row>
    <row r="185" spans="1:14" ht="12.75" x14ac:dyDescent="0.2">
      <c r="A185" s="35"/>
      <c r="B185" s="115"/>
      <c r="C185" s="116"/>
      <c r="D185" s="119"/>
      <c r="E185" s="120"/>
      <c r="F185" s="116"/>
      <c r="G185" s="121"/>
      <c r="H185" s="117"/>
      <c r="I185" s="47" t="str">
        <f t="shared" ca="1" si="2"/>
        <v xml:space="preserve"> - </v>
      </c>
      <c r="J185" s="118"/>
      <c r="N185" s="8"/>
    </row>
    <row r="186" spans="1:14" ht="12.75" x14ac:dyDescent="0.2">
      <c r="A186" s="35"/>
      <c r="B186" s="115"/>
      <c r="C186" s="116"/>
      <c r="D186" s="51"/>
      <c r="E186" s="120"/>
      <c r="F186" s="116"/>
      <c r="G186" s="121"/>
      <c r="H186" s="117"/>
      <c r="I186" s="47" t="str">
        <f t="shared" ca="1" si="2"/>
        <v xml:space="preserve"> - </v>
      </c>
      <c r="J186" s="118"/>
      <c r="N186" s="8"/>
    </row>
    <row r="187" spans="1:14" ht="12.75" x14ac:dyDescent="0.2">
      <c r="A187" s="35"/>
      <c r="B187" s="115"/>
      <c r="C187" s="116"/>
      <c r="D187" s="119"/>
      <c r="E187" s="120"/>
      <c r="F187" s="116"/>
      <c r="G187" s="121"/>
      <c r="H187" s="117"/>
      <c r="I187" s="47" t="str">
        <f t="shared" ca="1" si="2"/>
        <v xml:space="preserve"> - </v>
      </c>
      <c r="J187" s="118"/>
      <c r="N187" s="8"/>
    </row>
    <row r="188" spans="1:14" ht="12.75" x14ac:dyDescent="0.2">
      <c r="A188" s="35"/>
      <c r="B188" s="115"/>
      <c r="C188" s="116"/>
      <c r="D188" s="119"/>
      <c r="E188" s="120"/>
      <c r="F188" s="116"/>
      <c r="G188" s="121"/>
      <c r="H188" s="117"/>
      <c r="I188" s="47" t="str">
        <f t="shared" ca="1" si="2"/>
        <v xml:space="preserve"> - </v>
      </c>
      <c r="J188" s="118"/>
      <c r="N188" s="8"/>
    </row>
    <row r="189" spans="1:14" ht="12.75" x14ac:dyDescent="0.2">
      <c r="A189" s="35"/>
      <c r="B189" s="115"/>
      <c r="C189" s="116"/>
      <c r="D189" s="119"/>
      <c r="E189" s="120"/>
      <c r="F189" s="116"/>
      <c r="G189" s="121"/>
      <c r="H189" s="117"/>
      <c r="I189" s="47" t="str">
        <f t="shared" ca="1" si="2"/>
        <v xml:space="preserve"> - </v>
      </c>
      <c r="J189" s="118"/>
      <c r="N189" s="8"/>
    </row>
    <row r="190" spans="1:14" ht="12.75" x14ac:dyDescent="0.2">
      <c r="A190" s="35"/>
      <c r="B190" s="115"/>
      <c r="C190" s="116"/>
      <c r="D190" s="119"/>
      <c r="E190" s="120"/>
      <c r="F190" s="116"/>
      <c r="G190" s="121"/>
      <c r="H190" s="117"/>
      <c r="I190" s="47" t="str">
        <f t="shared" ca="1" si="2"/>
        <v xml:space="preserve"> - </v>
      </c>
      <c r="J190" s="118"/>
      <c r="N190" s="8"/>
    </row>
    <row r="191" spans="1:14" ht="12.75" x14ac:dyDescent="0.2">
      <c r="A191" s="35"/>
      <c r="B191" s="115"/>
      <c r="C191" s="116"/>
      <c r="D191" s="119"/>
      <c r="E191" s="120"/>
      <c r="F191" s="116"/>
      <c r="G191" s="121"/>
      <c r="H191" s="117"/>
      <c r="I191" s="47" t="str">
        <f t="shared" ca="1" si="2"/>
        <v xml:space="preserve"> - </v>
      </c>
      <c r="J191" s="118"/>
      <c r="N191" s="8"/>
    </row>
    <row r="192" spans="1:14" ht="12.75" x14ac:dyDescent="0.2">
      <c r="A192" s="35"/>
      <c r="B192" s="115"/>
      <c r="C192" s="116"/>
      <c r="D192" s="119"/>
      <c r="E192" s="120"/>
      <c r="F192" s="116"/>
      <c r="G192" s="121"/>
      <c r="H192" s="117"/>
      <c r="I192" s="47" t="str">
        <f t="shared" ca="1" si="2"/>
        <v xml:space="preserve"> - </v>
      </c>
      <c r="J192" s="118"/>
      <c r="N192" s="8"/>
    </row>
    <row r="193" spans="1:14" ht="12.75" x14ac:dyDescent="0.2">
      <c r="A193" s="35"/>
      <c r="B193" s="115"/>
      <c r="C193" s="116"/>
      <c r="D193" s="119"/>
      <c r="E193" s="120"/>
      <c r="F193" s="116"/>
      <c r="G193" s="121"/>
      <c r="H193" s="117"/>
      <c r="I193" s="47" t="str">
        <f t="shared" ca="1" si="2"/>
        <v xml:space="preserve"> - </v>
      </c>
      <c r="J193" s="118"/>
      <c r="N193" s="8"/>
    </row>
    <row r="194" spans="1:14" ht="12.75" x14ac:dyDescent="0.2">
      <c r="A194" s="35"/>
      <c r="B194" s="115"/>
      <c r="C194" s="116"/>
      <c r="D194" s="119"/>
      <c r="E194" s="120"/>
      <c r="F194" s="116"/>
      <c r="G194" s="121"/>
      <c r="H194" s="117"/>
      <c r="I194" s="47" t="str">
        <f t="shared" ca="1" si="2"/>
        <v xml:space="preserve"> - </v>
      </c>
      <c r="J194" s="118"/>
      <c r="N194" s="8"/>
    </row>
    <row r="195" spans="1:14" ht="12.75" x14ac:dyDescent="0.2">
      <c r="A195" s="35"/>
      <c r="B195" s="115"/>
      <c r="C195" s="116"/>
      <c r="D195" s="119"/>
      <c r="E195" s="120"/>
      <c r="F195" s="116"/>
      <c r="G195" s="121"/>
      <c r="H195" s="117"/>
      <c r="I195" s="47" t="str">
        <f t="shared" ca="1" si="2"/>
        <v xml:space="preserve"> - </v>
      </c>
      <c r="J195" s="118"/>
      <c r="N195" s="8"/>
    </row>
    <row r="196" spans="1:14" ht="12.75" x14ac:dyDescent="0.2">
      <c r="A196" s="35"/>
      <c r="B196" s="115"/>
      <c r="C196" s="116"/>
      <c r="D196" s="119"/>
      <c r="E196" s="120"/>
      <c r="F196" s="116"/>
      <c r="G196" s="121"/>
      <c r="H196" s="117"/>
      <c r="I196" s="47" t="str">
        <f t="shared" ca="1" si="2"/>
        <v xml:space="preserve"> - </v>
      </c>
      <c r="J196" s="118"/>
      <c r="N196" s="8"/>
    </row>
    <row r="197" spans="1:14" ht="12.75" x14ac:dyDescent="0.2">
      <c r="A197" s="35"/>
      <c r="B197" s="115"/>
      <c r="C197" s="116"/>
      <c r="D197" s="119"/>
      <c r="E197" s="120"/>
      <c r="F197" s="116"/>
      <c r="G197" s="121"/>
      <c r="H197" s="117"/>
      <c r="I197" s="47" t="str">
        <f t="shared" ca="1" si="2"/>
        <v xml:space="preserve"> - </v>
      </c>
      <c r="J197" s="118"/>
      <c r="N197" s="8"/>
    </row>
    <row r="198" spans="1:14" ht="12.75" x14ac:dyDescent="0.2">
      <c r="A198" s="35"/>
      <c r="B198" s="115"/>
      <c r="C198" s="116"/>
      <c r="D198" s="119"/>
      <c r="E198" s="120"/>
      <c r="F198" s="116"/>
      <c r="G198" s="121"/>
      <c r="H198" s="117"/>
      <c r="I198" s="47" t="str">
        <f t="shared" ca="1" si="2"/>
        <v xml:space="preserve"> - </v>
      </c>
      <c r="J198" s="118"/>
      <c r="N198" s="8"/>
    </row>
    <row r="199" spans="1:14" ht="12.75" x14ac:dyDescent="0.2">
      <c r="A199" s="35"/>
      <c r="B199" s="115"/>
      <c r="C199" s="116"/>
      <c r="D199" s="119"/>
      <c r="E199" s="120"/>
      <c r="F199" s="116"/>
      <c r="G199" s="121"/>
      <c r="H199" s="117"/>
      <c r="I199" s="47" t="str">
        <f t="shared" ca="1" si="2"/>
        <v xml:space="preserve"> - </v>
      </c>
      <c r="J199" s="118"/>
      <c r="N199" s="8"/>
    </row>
    <row r="200" spans="1:14" ht="12.75" x14ac:dyDescent="0.2">
      <c r="A200" s="35"/>
      <c r="B200" s="115"/>
      <c r="C200" s="116"/>
      <c r="D200" s="119"/>
      <c r="E200" s="120"/>
      <c r="F200" s="116"/>
      <c r="G200" s="121"/>
      <c r="H200" s="117"/>
      <c r="I200" s="47" t="str">
        <f t="shared" ca="1" si="2"/>
        <v xml:space="preserve"> - </v>
      </c>
      <c r="J200" s="118"/>
      <c r="N200" s="8"/>
    </row>
    <row r="201" spans="1:14" ht="12.75" x14ac:dyDescent="0.2">
      <c r="A201" s="35"/>
      <c r="B201" s="115"/>
      <c r="C201" s="116"/>
      <c r="D201" s="119"/>
      <c r="E201" s="120"/>
      <c r="F201" s="116"/>
      <c r="G201" s="121"/>
      <c r="H201" s="117"/>
      <c r="I201" s="47" t="str">
        <f t="shared" ca="1" si="2"/>
        <v xml:space="preserve"> - </v>
      </c>
      <c r="J201" s="118"/>
      <c r="N201" s="8"/>
    </row>
    <row r="202" spans="1:14" ht="12.75" x14ac:dyDescent="0.2">
      <c r="A202" s="35"/>
      <c r="B202" s="115"/>
      <c r="C202" s="116"/>
      <c r="D202" s="119"/>
      <c r="E202" s="120"/>
      <c r="F202" s="116"/>
      <c r="G202" s="121"/>
      <c r="H202" s="117"/>
      <c r="I202" s="47" t="str">
        <f t="shared" ca="1" si="2"/>
        <v xml:space="preserve"> - </v>
      </c>
      <c r="J202" s="118"/>
      <c r="N202" s="8"/>
    </row>
    <row r="203" spans="1:14" ht="12.75" x14ac:dyDescent="0.2">
      <c r="A203" s="35"/>
      <c r="B203" s="35"/>
      <c r="C203" s="45"/>
      <c r="D203" s="54"/>
      <c r="E203" s="44"/>
      <c r="F203" s="43"/>
      <c r="G203" s="57"/>
      <c r="H203" s="39"/>
      <c r="I203" s="47" t="str">
        <f t="shared" ca="1" si="2"/>
        <v xml:space="preserve"> - </v>
      </c>
      <c r="J203" s="118"/>
      <c r="N203" s="8"/>
    </row>
    <row r="204" spans="1:14" ht="12.75" x14ac:dyDescent="0.2">
      <c r="A204" s="35"/>
      <c r="B204" s="35"/>
      <c r="C204" s="45"/>
      <c r="D204" s="54"/>
      <c r="E204" s="44"/>
      <c r="F204" s="43"/>
      <c r="G204" s="57"/>
      <c r="H204" s="39"/>
      <c r="I204" s="47" t="str">
        <f t="shared" ca="1" si="2"/>
        <v xml:space="preserve"> - </v>
      </c>
      <c r="J204" s="118"/>
      <c r="N204" s="8"/>
    </row>
    <row r="205" spans="1:14" ht="12.75" x14ac:dyDescent="0.2">
      <c r="A205" s="35"/>
      <c r="B205" s="35"/>
      <c r="C205" s="45"/>
      <c r="D205" s="37"/>
      <c r="E205" s="44"/>
      <c r="F205" s="36"/>
      <c r="G205" s="57"/>
      <c r="H205" s="39"/>
      <c r="I205" s="47" t="str">
        <f t="shared" ca="1" si="2"/>
        <v xml:space="preserve"> - </v>
      </c>
      <c r="J205" s="118"/>
      <c r="N205" s="8"/>
    </row>
    <row r="206" spans="1:14" ht="12.75" x14ac:dyDescent="0.2">
      <c r="A206" s="35"/>
      <c r="B206" s="50"/>
      <c r="C206" s="45"/>
      <c r="D206" s="51"/>
      <c r="E206" s="52"/>
      <c r="F206" s="45"/>
      <c r="G206" s="60"/>
      <c r="H206" s="49"/>
      <c r="I206" s="47" t="str">
        <f t="shared" ca="1" si="2"/>
        <v xml:space="preserve"> - </v>
      </c>
      <c r="J206" s="118"/>
      <c r="N206" s="8"/>
    </row>
    <row r="207" spans="1:14" ht="12.75" x14ac:dyDescent="0.2">
      <c r="A207" s="35"/>
      <c r="B207" s="35"/>
      <c r="C207" s="45"/>
      <c r="D207" s="37"/>
      <c r="E207" s="38"/>
      <c r="F207" s="43"/>
      <c r="G207" s="39"/>
      <c r="H207" s="39"/>
      <c r="I207" s="47" t="str">
        <f t="shared" ca="1" si="2"/>
        <v xml:space="preserve"> - </v>
      </c>
      <c r="J207" s="118"/>
      <c r="N207" s="8"/>
    </row>
    <row r="208" spans="1:14" ht="12.75" x14ac:dyDescent="0.2">
      <c r="A208" s="35"/>
      <c r="B208" s="35"/>
      <c r="C208" s="45"/>
      <c r="D208" s="37"/>
      <c r="E208" s="38"/>
      <c r="F208" s="36"/>
      <c r="G208" s="39"/>
      <c r="H208" s="39"/>
      <c r="I208" s="47" t="str">
        <f t="shared" ca="1" si="2"/>
        <v xml:space="preserve"> - </v>
      </c>
      <c r="J208" s="56"/>
      <c r="N208" s="8"/>
    </row>
    <row r="209" spans="1:14" ht="12.75" x14ac:dyDescent="0.2">
      <c r="A209" s="35"/>
      <c r="B209" s="35"/>
      <c r="C209" s="45"/>
      <c r="D209" s="37"/>
      <c r="E209" s="38"/>
      <c r="F209" s="36"/>
      <c r="G209" s="39"/>
      <c r="H209" s="39"/>
      <c r="I209" s="47" t="str">
        <f t="shared" ca="1" si="2"/>
        <v xml:space="preserve"> - </v>
      </c>
      <c r="J209" s="56"/>
      <c r="N209" s="8"/>
    </row>
    <row r="210" spans="1:14" ht="12.75" x14ac:dyDescent="0.2">
      <c r="A210" s="35"/>
      <c r="B210" s="35"/>
      <c r="C210" s="45"/>
      <c r="D210" s="54"/>
      <c r="E210" s="38"/>
      <c r="F210" s="36"/>
      <c r="G210" s="57"/>
      <c r="H210" s="57"/>
      <c r="I210" s="47" t="str">
        <f t="shared" ref="I210:I232" ca="1" si="3">IF(AND(ISBLANK(G210),ISBLANK(H210))," - ",OFFSET(I210,-1,0,1,1)+H210-G210)</f>
        <v xml:space="preserve"> - </v>
      </c>
      <c r="J210" s="118"/>
      <c r="N210" s="8"/>
    </row>
    <row r="211" spans="1:14" ht="12.75" x14ac:dyDescent="0.2">
      <c r="A211" s="35"/>
      <c r="B211" s="50"/>
      <c r="C211" s="45"/>
      <c r="D211" s="51"/>
      <c r="E211" s="58"/>
      <c r="F211" s="45"/>
      <c r="G211" s="60"/>
      <c r="H211" s="59"/>
      <c r="I211" s="47" t="str">
        <f t="shared" ca="1" si="3"/>
        <v xml:space="preserve"> - </v>
      </c>
      <c r="J211" s="118"/>
      <c r="N211" s="8"/>
    </row>
    <row r="212" spans="1:14" ht="12.75" x14ac:dyDescent="0.2">
      <c r="A212" s="35"/>
      <c r="B212" s="35"/>
      <c r="C212" s="45"/>
      <c r="D212" s="54"/>
      <c r="E212" s="38"/>
      <c r="F212" s="36"/>
      <c r="G212" s="57"/>
      <c r="H212" s="57"/>
      <c r="I212" s="47" t="str">
        <f t="shared" ca="1" si="3"/>
        <v xml:space="preserve"> - </v>
      </c>
      <c r="J212" s="118"/>
      <c r="N212" s="8"/>
    </row>
    <row r="213" spans="1:14" ht="12.75" x14ac:dyDescent="0.2">
      <c r="A213" s="35"/>
      <c r="B213" s="35"/>
      <c r="C213" s="45"/>
      <c r="D213" s="54"/>
      <c r="E213" s="38"/>
      <c r="F213" s="36"/>
      <c r="G213" s="57"/>
      <c r="H213" s="57"/>
      <c r="I213" s="47" t="str">
        <f t="shared" ca="1" si="3"/>
        <v xml:space="preserve"> - </v>
      </c>
      <c r="J213" s="118"/>
      <c r="N213" s="8"/>
    </row>
    <row r="214" spans="1:14" ht="12.75" x14ac:dyDescent="0.2">
      <c r="A214" s="35"/>
      <c r="B214" s="35"/>
      <c r="C214" s="45"/>
      <c r="D214" s="54"/>
      <c r="E214" s="38"/>
      <c r="F214" s="36"/>
      <c r="G214" s="57"/>
      <c r="H214" s="57"/>
      <c r="I214" s="47" t="str">
        <f t="shared" ca="1" si="3"/>
        <v xml:space="preserve"> - </v>
      </c>
      <c r="J214" s="118"/>
      <c r="N214" s="8"/>
    </row>
    <row r="215" spans="1:14" ht="12.75" x14ac:dyDescent="0.2">
      <c r="A215" s="35"/>
      <c r="B215" s="50"/>
      <c r="C215" s="45"/>
      <c r="D215" s="51"/>
      <c r="E215" s="58"/>
      <c r="F215" s="45"/>
      <c r="G215" s="60"/>
      <c r="H215" s="59"/>
      <c r="I215" s="47" t="str">
        <f t="shared" ca="1" si="3"/>
        <v xml:space="preserve"> - </v>
      </c>
      <c r="J215" s="118"/>
      <c r="N215" s="8"/>
    </row>
    <row r="216" spans="1:14" ht="12.75" x14ac:dyDescent="0.2">
      <c r="A216" s="35"/>
      <c r="B216" s="35"/>
      <c r="C216" s="45"/>
      <c r="D216" s="54"/>
      <c r="E216" s="44"/>
      <c r="F216" s="36"/>
      <c r="G216" s="57"/>
      <c r="H216" s="57"/>
      <c r="I216" s="47" t="str">
        <f t="shared" ca="1" si="3"/>
        <v xml:space="preserve"> - </v>
      </c>
      <c r="J216" s="118"/>
      <c r="N216" s="8"/>
    </row>
    <row r="217" spans="1:14" ht="12.75" x14ac:dyDescent="0.2">
      <c r="A217" s="35"/>
      <c r="B217" s="35"/>
      <c r="C217" s="45"/>
      <c r="D217" s="54"/>
      <c r="E217" s="38"/>
      <c r="F217" s="36"/>
      <c r="G217" s="57"/>
      <c r="H217" s="57"/>
      <c r="I217" s="47" t="str">
        <f t="shared" ca="1" si="3"/>
        <v xml:space="preserve"> - </v>
      </c>
      <c r="J217" s="118"/>
      <c r="N217" s="8"/>
    </row>
    <row r="218" spans="1:14" ht="12.75" x14ac:dyDescent="0.2">
      <c r="A218" s="35"/>
      <c r="B218" s="35"/>
      <c r="C218" s="45"/>
      <c r="D218" s="54"/>
      <c r="E218" s="38"/>
      <c r="F218" s="43"/>
      <c r="G218" s="57"/>
      <c r="H218" s="57"/>
      <c r="I218" s="47" t="str">
        <f t="shared" ca="1" si="3"/>
        <v xml:space="preserve"> - </v>
      </c>
      <c r="J218" s="118"/>
      <c r="N218" s="8"/>
    </row>
    <row r="219" spans="1:14" ht="12.75" x14ac:dyDescent="0.2">
      <c r="A219" s="35"/>
      <c r="B219" s="50"/>
      <c r="C219" s="45"/>
      <c r="D219" s="51"/>
      <c r="E219" s="58"/>
      <c r="F219" s="45"/>
      <c r="G219" s="49"/>
      <c r="H219" s="59"/>
      <c r="I219" s="47" t="str">
        <f t="shared" ca="1" si="3"/>
        <v xml:space="preserve"> - </v>
      </c>
      <c r="J219" s="118"/>
      <c r="N219" s="8"/>
    </row>
    <row r="220" spans="1:14" ht="12.75" x14ac:dyDescent="0.2">
      <c r="A220" s="35"/>
      <c r="B220" s="35"/>
      <c r="C220" s="45"/>
      <c r="D220" s="54"/>
      <c r="E220" s="38"/>
      <c r="F220" s="36"/>
      <c r="G220" s="39"/>
      <c r="H220" s="57"/>
      <c r="I220" s="47" t="str">
        <f t="shared" ca="1" si="3"/>
        <v xml:space="preserve"> - </v>
      </c>
      <c r="J220" s="118"/>
      <c r="N220" s="8"/>
    </row>
    <row r="221" spans="1:14" ht="12.75" x14ac:dyDescent="0.2">
      <c r="A221" s="35"/>
      <c r="B221" s="35"/>
      <c r="C221" s="45"/>
      <c r="D221" s="54"/>
      <c r="E221" s="38"/>
      <c r="F221" s="36"/>
      <c r="G221" s="39"/>
      <c r="H221" s="57"/>
      <c r="I221" s="47" t="str">
        <f t="shared" ca="1" si="3"/>
        <v xml:space="preserve"> - </v>
      </c>
      <c r="J221" s="118"/>
      <c r="N221" s="8"/>
    </row>
    <row r="222" spans="1:14" ht="12.75" x14ac:dyDescent="0.2">
      <c r="A222" s="35"/>
      <c r="B222" s="35"/>
      <c r="C222" s="43"/>
      <c r="D222" s="54"/>
      <c r="E222" s="38"/>
      <c r="F222" s="36"/>
      <c r="G222" s="39"/>
      <c r="H222" s="57"/>
      <c r="I222" s="47" t="str">
        <f t="shared" ca="1" si="3"/>
        <v xml:space="preserve"> - </v>
      </c>
      <c r="J222" s="118"/>
      <c r="N222" s="8"/>
    </row>
    <row r="223" spans="1:14" ht="12.75" x14ac:dyDescent="0.2">
      <c r="A223" s="35"/>
      <c r="B223" s="35"/>
      <c r="C223" s="43"/>
      <c r="D223" s="54"/>
      <c r="E223" s="38"/>
      <c r="F223" s="36"/>
      <c r="G223" s="39"/>
      <c r="H223" s="57"/>
      <c r="I223" s="47" t="str">
        <f t="shared" ca="1" si="3"/>
        <v xml:space="preserve"> - </v>
      </c>
      <c r="J223" s="118"/>
      <c r="N223" s="8"/>
    </row>
    <row r="224" spans="1:14" ht="12.75" x14ac:dyDescent="0.2">
      <c r="A224" s="83"/>
      <c r="B224" s="50"/>
      <c r="C224" s="45"/>
      <c r="D224" s="51"/>
      <c r="E224" s="58"/>
      <c r="F224" s="45"/>
      <c r="G224" s="60"/>
      <c r="H224" s="59"/>
      <c r="I224" s="47" t="str">
        <f t="shared" ca="1" si="3"/>
        <v xml:space="preserve"> - </v>
      </c>
      <c r="J224" s="56"/>
      <c r="N224" s="8"/>
    </row>
    <row r="225" spans="1:14" ht="12.75" x14ac:dyDescent="0.2">
      <c r="A225" s="83"/>
      <c r="B225" s="50"/>
      <c r="C225" s="45"/>
      <c r="D225" s="51"/>
      <c r="E225" s="58"/>
      <c r="F225" s="45"/>
      <c r="G225" s="49"/>
      <c r="H225" s="59"/>
      <c r="I225" s="47" t="str">
        <f t="shared" ca="1" si="3"/>
        <v xml:space="preserve"> - </v>
      </c>
      <c r="J225" s="56"/>
      <c r="N225" s="8"/>
    </row>
    <row r="226" spans="1:14" ht="12.75" x14ac:dyDescent="0.2">
      <c r="A226" s="83"/>
      <c r="B226" s="50"/>
      <c r="C226" s="45"/>
      <c r="D226" s="51"/>
      <c r="E226" s="58"/>
      <c r="F226" s="45"/>
      <c r="G226" s="49"/>
      <c r="H226" s="59"/>
      <c r="I226" s="47" t="str">
        <f t="shared" ca="1" si="3"/>
        <v xml:space="preserve"> - </v>
      </c>
      <c r="J226" s="56"/>
      <c r="N226" s="8"/>
    </row>
    <row r="227" spans="1:14" ht="12.75" x14ac:dyDescent="0.2">
      <c r="A227" s="83"/>
      <c r="B227" s="50"/>
      <c r="C227" s="45"/>
      <c r="D227" s="51"/>
      <c r="E227" s="58"/>
      <c r="F227" s="45"/>
      <c r="G227" s="49"/>
      <c r="H227" s="59"/>
      <c r="I227" s="47" t="str">
        <f t="shared" ca="1" si="3"/>
        <v xml:space="preserve"> - </v>
      </c>
      <c r="J227" s="56"/>
      <c r="N227" s="8"/>
    </row>
    <row r="228" spans="1:14" ht="12.75" x14ac:dyDescent="0.2">
      <c r="A228" s="35"/>
      <c r="B228" s="35"/>
      <c r="C228" s="43"/>
      <c r="D228" s="54"/>
      <c r="E228" s="38"/>
      <c r="F228" s="36"/>
      <c r="G228" s="39"/>
      <c r="H228" s="57"/>
      <c r="I228" s="47" t="str">
        <f t="shared" ca="1" si="3"/>
        <v xml:space="preserve"> - </v>
      </c>
      <c r="J228" s="56"/>
      <c r="N228" s="8"/>
    </row>
    <row r="229" spans="1:14" ht="12.75" x14ac:dyDescent="0.2">
      <c r="A229" s="35"/>
      <c r="B229" s="35"/>
      <c r="C229" s="43"/>
      <c r="D229" s="54"/>
      <c r="E229" s="38"/>
      <c r="F229" s="43"/>
      <c r="G229" s="39"/>
      <c r="H229" s="57"/>
      <c r="I229" s="47" t="str">
        <f t="shared" ca="1" si="3"/>
        <v xml:space="preserve"> - </v>
      </c>
      <c r="J229" s="56"/>
      <c r="N229" s="8"/>
    </row>
    <row r="230" spans="1:14" ht="12.75" x14ac:dyDescent="0.2">
      <c r="A230" s="35"/>
      <c r="B230" s="35"/>
      <c r="C230" s="43"/>
      <c r="D230" s="54"/>
      <c r="E230" s="38"/>
      <c r="F230" s="36"/>
      <c r="G230" s="39"/>
      <c r="H230" s="57"/>
      <c r="I230" s="47" t="str">
        <f t="shared" ca="1" si="3"/>
        <v xml:space="preserve"> - </v>
      </c>
      <c r="J230" s="56"/>
      <c r="N230" s="8"/>
    </row>
    <row r="231" spans="1:14" ht="12.75" x14ac:dyDescent="0.2">
      <c r="A231" s="76"/>
      <c r="B231" s="50"/>
      <c r="C231" s="45"/>
      <c r="D231" s="51"/>
      <c r="E231" s="52"/>
      <c r="F231" s="45"/>
      <c r="G231" s="60"/>
      <c r="H231" s="60"/>
      <c r="I231" s="47" t="str">
        <f t="shared" ca="1" si="3"/>
        <v xml:space="preserve"> - </v>
      </c>
      <c r="J231" s="56"/>
      <c r="K231" s="8"/>
      <c r="N231" s="8"/>
    </row>
    <row r="232" spans="1:14" ht="12.75" x14ac:dyDescent="0.2">
      <c r="A232" s="83"/>
      <c r="B232" s="50"/>
      <c r="C232" s="45"/>
      <c r="D232" s="51"/>
      <c r="E232" s="52"/>
      <c r="F232" s="45"/>
      <c r="G232" s="60"/>
      <c r="H232" s="60"/>
      <c r="I232" s="47" t="str">
        <f t="shared" ca="1" si="3"/>
        <v xml:space="preserve"> - </v>
      </c>
      <c r="J232" s="56"/>
      <c r="K232" s="8"/>
      <c r="N232" s="8"/>
    </row>
    <row r="233" spans="1:14" ht="14.25" x14ac:dyDescent="0.2">
      <c r="A233" s="84"/>
      <c r="B233" s="85"/>
      <c r="C233" s="86"/>
      <c r="D233" s="87"/>
      <c r="E233" s="88"/>
      <c r="F233" s="86"/>
      <c r="G233" s="89"/>
      <c r="H233" s="89"/>
      <c r="I233" s="90"/>
      <c r="J233"/>
      <c r="K233" s="8"/>
      <c r="N233" s="8"/>
    </row>
    <row r="234" spans="1:14" ht="12.75" x14ac:dyDescent="0.2">
      <c r="G234" s="9">
        <f>SUBTOTAL(9, G17:G233)</f>
        <v>1651043.7833600005</v>
      </c>
      <c r="H234" s="9">
        <f>SUBTOTAL(9, H19:H230)</f>
        <v>1597822.45</v>
      </c>
      <c r="K234" s="8"/>
      <c r="N234" s="8"/>
    </row>
    <row r="235" spans="1:14" ht="12.75" x14ac:dyDescent="0.2">
      <c r="G235" s="9">
        <f>G234-H234</f>
        <v>53221.333360000513</v>
      </c>
      <c r="K235" s="8"/>
      <c r="N235" s="8"/>
    </row>
    <row r="237" spans="1:14" x14ac:dyDescent="0.25">
      <c r="G237" s="9">
        <v>312415.13</v>
      </c>
    </row>
    <row r="239" spans="1:14" x14ac:dyDescent="0.25">
      <c r="G239" s="9">
        <v>862280.07545015798</v>
      </c>
    </row>
    <row r="240" spans="1:14" x14ac:dyDescent="0.25">
      <c r="G240" s="9">
        <v>39827.659999999996</v>
      </c>
    </row>
    <row r="241" spans="1:15" x14ac:dyDescent="0.25">
      <c r="G241" s="9">
        <f>G240-G239</f>
        <v>-822452.41545015795</v>
      </c>
    </row>
    <row r="242" spans="1:15" s="9" customFormat="1" x14ac:dyDescent="0.25">
      <c r="A242" s="8"/>
      <c r="B242" s="13"/>
      <c r="C242" s="8"/>
      <c r="D242" s="8"/>
      <c r="E242" s="8"/>
      <c r="F242" s="8"/>
      <c r="J242" s="8"/>
      <c r="L242" s="8"/>
      <c r="M242" s="8"/>
      <c r="N242" s="82"/>
      <c r="O242" s="8"/>
    </row>
    <row r="243" spans="1:15" s="9" customFormat="1" x14ac:dyDescent="0.25">
      <c r="A243" s="8"/>
      <c r="B243" s="13"/>
      <c r="C243" s="8"/>
      <c r="D243" s="8"/>
      <c r="E243" s="8"/>
      <c r="F243" s="8"/>
      <c r="J243" s="8"/>
      <c r="L243" s="8"/>
      <c r="M243" s="8"/>
      <c r="N243" s="82"/>
      <c r="O243" s="8"/>
    </row>
    <row r="244" spans="1:15" s="9" customFormat="1" x14ac:dyDescent="0.25">
      <c r="A244" s="8"/>
      <c r="B244" s="13"/>
      <c r="C244" s="8"/>
      <c r="D244" s="8"/>
      <c r="E244" s="8"/>
      <c r="F244" s="8"/>
      <c r="J244" s="8"/>
      <c r="L244" s="8"/>
      <c r="M244" s="8"/>
      <c r="N244" s="82"/>
      <c r="O244" s="8"/>
    </row>
  </sheetData>
  <conditionalFormatting sqref="I15:I232">
    <cfRule type="cellIs" dxfId="14" priority="3" stopIfTrue="1" operator="lessThan">
      <formula>0</formula>
    </cfRule>
  </conditionalFormatting>
  <conditionalFormatting sqref="I3">
    <cfRule type="cellIs" dxfId="13" priority="1" stopIfTrue="1" operator="lessThan">
      <formula>0</formula>
    </cfRule>
  </conditionalFormatting>
  <dataValidations count="5">
    <dataValidation type="list" allowBlank="1" showInputMessage="1" showErrorMessage="1" sqref="D217 D15:D18 D165:D209 D157:D159 D141:D146 D25:D107">
      <formula1>payeeList</formula1>
    </dataValidation>
    <dataValidation type="list" allowBlank="1" showInputMessage="1" showErrorMessage="1" sqref="C210:C211 C166:C207 C157:C163 C15:C146">
      <formula1>numList</formula1>
    </dataValidation>
    <dataValidation type="list" allowBlank="1" showInputMessage="1" showErrorMessage="1" sqref="A169:A230 B169:B232 A15:B168">
      <formula1>dateList</formula1>
    </dataValidation>
    <dataValidation type="list" allowBlank="1" showInputMessage="1" showErrorMessage="1" sqref="E217:E230 E15:E18 G225:G230 E207:E215 G207 G17:G18 G219:G223 E164:E202 G169:G175 G149 G140:G147 G25:G107 E25:E159">
      <formula1>categoryList</formula1>
    </dataValidation>
    <dataValidation type="list" allowBlank="1" showInputMessage="1" showErrorMessage="1" sqref="F15:F230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95A7F6A-027D-4EAE-8D6F-D5F6905A824B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192" id="{9AA29A0A-542C-415C-A911-E1DC60007CA1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I15:I232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O243"/>
  <sheetViews>
    <sheetView showGridLines="0" zoomScale="115" zoomScaleNormal="115" workbookViewId="0">
      <pane ySplit="14" topLeftCell="A93" activePane="bottomLeft" state="frozen"/>
      <selection activeCell="B18" sqref="B18"/>
      <selection pane="bottomLeft" activeCell="G103" sqref="G103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1" width="20.875" style="9" customWidth="1"/>
    <col min="12" max="12" width="9.625" style="8" customWidth="1"/>
    <col min="13" max="13" width="9" style="8"/>
    <col min="14" max="14" width="9" style="82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43040</v>
      </c>
      <c r="N1" s="10" t="s">
        <v>1</v>
      </c>
      <c r="O1" s="11" t="s">
        <v>2</v>
      </c>
    </row>
    <row r="2" spans="1:15" ht="18.75" hidden="1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VLOOKUP(9E+100,Table13456789101112133456789101112133456789101112[Balance],1)</f>
        <v>109593.778809157</v>
      </c>
      <c r="K3" s="16"/>
      <c r="N3" s="12">
        <f>IFERROR(LARGE(Table13456789101112133456789101112133456789101112[[#All],[Cheque /EFT Number]],1)+1,1)</f>
        <v>688087</v>
      </c>
      <c r="O3" s="11" t="s">
        <v>5</v>
      </c>
    </row>
    <row r="4" spans="1:15" hidden="1" x14ac:dyDescent="0.25">
      <c r="H4" s="17" t="s">
        <v>6</v>
      </c>
      <c r="I4" s="18">
        <f>SUMIF(Table13456789101112133456789101112133456789101112[R],"=r",Table13456789101112133456789101112133456789101112[Deposit,
Credit (+)])+SUMIF(Table13456789101112133456789101112133456789101112[R],"=c",Table13456789101112133456789101112133456789101112[Deposit,
Credit (+)])-SUMIF(Table13456789101112133456789101112133456789101112[R],"=R",Table13456789101112133456789101112133456789101112[Withdrawal,
Payment (-)])-SUMIF(Table13456789101112133456789101112133456789101112[R],"=C",Table13456789101112133456789101112133456789101112[Withdrawal,
Payment (-)])</f>
        <v>0</v>
      </c>
      <c r="K4" s="19"/>
      <c r="N4" s="12">
        <f>N3-1</f>
        <v>688086</v>
      </c>
      <c r="O4" s="11" t="s">
        <v>7</v>
      </c>
    </row>
    <row r="5" spans="1:15" hidden="1" x14ac:dyDescent="0.25">
      <c r="H5" s="20"/>
      <c r="N5" s="12">
        <f>N4-1</f>
        <v>688085</v>
      </c>
    </row>
    <row r="6" spans="1:15" hidden="1" x14ac:dyDescent="0.25">
      <c r="H6" s="20"/>
      <c r="N6" s="12">
        <f>N5-1</f>
        <v>688084</v>
      </c>
    </row>
    <row r="7" spans="1:15" hidden="1" x14ac:dyDescent="0.25">
      <c r="H7" s="20"/>
      <c r="N7" s="12">
        <f>N6-1</f>
        <v>688083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  <c r="N14" s="12"/>
    </row>
    <row r="15" spans="1:15" s="91" customFormat="1" ht="12.75" x14ac:dyDescent="0.2">
      <c r="A15" s="34"/>
      <c r="B15" s="35"/>
      <c r="C15" s="36"/>
      <c r="D15" s="37" t="s">
        <v>1478</v>
      </c>
      <c r="E15" s="38"/>
      <c r="F15" s="36"/>
      <c r="G15" s="39"/>
      <c r="H15" s="39"/>
      <c r="I15" s="47">
        <f ca="1">Oct!I148</f>
        <v>57213.428809157107</v>
      </c>
      <c r="J15" s="41"/>
      <c r="K15" s="242"/>
      <c r="N15" s="42"/>
    </row>
    <row r="16" spans="1:15" s="91" customFormat="1" ht="12.75" x14ac:dyDescent="0.2">
      <c r="A16" s="35">
        <v>43040</v>
      </c>
      <c r="B16" s="234"/>
      <c r="C16" s="235" t="s">
        <v>1475</v>
      </c>
      <c r="D16" s="236" t="s">
        <v>25</v>
      </c>
      <c r="E16" s="237"/>
      <c r="F16" s="235"/>
      <c r="G16" s="330">
        <v>10667.84</v>
      </c>
      <c r="H16" s="239"/>
      <c r="I16" s="245">
        <f ca="1">IF(AND(ISBLANK(G16),ISBLANK(H16)),"",OFFSET(I16,-1,0,1,1)+H16-G16)</f>
        <v>46545.588809157111</v>
      </c>
      <c r="J16" s="240"/>
      <c r="K16" s="242"/>
      <c r="N16" s="42"/>
    </row>
    <row r="17" spans="1:14" s="91" customFormat="1" ht="12.75" x14ac:dyDescent="0.2">
      <c r="A17" s="35">
        <v>43040</v>
      </c>
      <c r="B17" s="50"/>
      <c r="C17" s="43" t="s">
        <v>1476</v>
      </c>
      <c r="D17" s="54" t="s">
        <v>26</v>
      </c>
      <c r="E17" s="38"/>
      <c r="F17" s="43"/>
      <c r="G17" s="46">
        <v>170</v>
      </c>
      <c r="H17" s="185"/>
      <c r="I17" s="47">
        <f ca="1">IF(AND(ISBLANK(G17),ISBLANK(H17))," - ",OFFSET(I17,-1,0,1,1)+H17-G17)</f>
        <v>46375.588809157111</v>
      </c>
      <c r="J17" s="56" t="s">
        <v>1390</v>
      </c>
      <c r="K17" s="242"/>
      <c r="N17" s="42"/>
    </row>
    <row r="18" spans="1:14" s="91" customFormat="1" ht="12.75" x14ac:dyDescent="0.2">
      <c r="A18" s="35">
        <v>43040</v>
      </c>
      <c r="B18" s="50"/>
      <c r="C18" s="43" t="s">
        <v>1474</v>
      </c>
      <c r="D18" s="54" t="s">
        <v>27</v>
      </c>
      <c r="E18" s="38"/>
      <c r="F18" s="43"/>
      <c r="G18" s="46">
        <v>306</v>
      </c>
      <c r="H18" s="185"/>
      <c r="I18" s="47">
        <f t="shared" ref="I18:I47" ca="1" si="0">IF(AND(ISBLANK(G18),ISBLANK(H18))," - ",OFFSET(I18,-1,0,1,1)+H18-G18)</f>
        <v>46069.588809157111</v>
      </c>
      <c r="J18" s="56"/>
      <c r="K18" s="242"/>
      <c r="N18" s="42"/>
    </row>
    <row r="19" spans="1:14" s="91" customFormat="1" ht="12.75" x14ac:dyDescent="0.2">
      <c r="A19" s="35">
        <v>43041</v>
      </c>
      <c r="B19" s="358"/>
      <c r="C19" s="359" t="s">
        <v>128</v>
      </c>
      <c r="D19" s="360" t="s">
        <v>1514</v>
      </c>
      <c r="E19" s="361"/>
      <c r="F19" s="359"/>
      <c r="G19" s="366">
        <v>10.6</v>
      </c>
      <c r="H19" s="363"/>
      <c r="I19" s="47">
        <f t="shared" ca="1" si="0"/>
        <v>46058.988809157112</v>
      </c>
      <c r="J19" s="370"/>
      <c r="K19" s="242"/>
      <c r="N19" s="42"/>
    </row>
    <row r="20" spans="1:14" s="91" customFormat="1" ht="12.75" x14ac:dyDescent="0.2">
      <c r="A20" s="35">
        <v>43041</v>
      </c>
      <c r="B20" s="218"/>
      <c r="C20" s="219" t="s">
        <v>1482</v>
      </c>
      <c r="D20" s="51" t="s">
        <v>376</v>
      </c>
      <c r="E20" s="227"/>
      <c r="F20" s="219"/>
      <c r="G20" s="228">
        <v>1050</v>
      </c>
      <c r="H20" s="223"/>
      <c r="I20" s="47">
        <f t="shared" ca="1" si="0"/>
        <v>45008.988809157112</v>
      </c>
      <c r="J20" s="224"/>
      <c r="K20" s="242"/>
      <c r="N20" s="42"/>
    </row>
    <row r="21" spans="1:14" s="91" customFormat="1" ht="12.75" x14ac:dyDescent="0.2">
      <c r="A21" s="35">
        <v>43041</v>
      </c>
      <c r="B21" s="234"/>
      <c r="C21" s="235" t="s">
        <v>1483</v>
      </c>
      <c r="D21" s="236" t="s">
        <v>1168</v>
      </c>
      <c r="E21" s="246"/>
      <c r="F21" s="235"/>
      <c r="G21" s="369">
        <v>360.4</v>
      </c>
      <c r="H21" s="239"/>
      <c r="I21" s="47">
        <f t="shared" ca="1" si="0"/>
        <v>44648.588809157111</v>
      </c>
      <c r="J21" s="240"/>
      <c r="K21" s="242"/>
      <c r="N21" s="42"/>
    </row>
    <row r="22" spans="1:14" s="91" customFormat="1" ht="12.75" x14ac:dyDescent="0.2">
      <c r="A22" s="35">
        <v>43041</v>
      </c>
      <c r="B22" s="234"/>
      <c r="C22" s="235" t="s">
        <v>1484</v>
      </c>
      <c r="D22" s="236" t="s">
        <v>153</v>
      </c>
      <c r="E22" s="246"/>
      <c r="F22" s="235"/>
      <c r="G22" s="369">
        <v>390</v>
      </c>
      <c r="H22" s="239"/>
      <c r="I22" s="47">
        <f t="shared" ca="1" si="0"/>
        <v>44258.588809157111</v>
      </c>
      <c r="J22" s="240"/>
      <c r="K22" s="242"/>
      <c r="N22" s="42"/>
    </row>
    <row r="23" spans="1:14" s="91" customFormat="1" ht="12.75" x14ac:dyDescent="0.2">
      <c r="A23" s="35">
        <v>43041</v>
      </c>
      <c r="B23" s="218"/>
      <c r="C23" s="219" t="s">
        <v>1485</v>
      </c>
      <c r="D23" s="51" t="s">
        <v>48</v>
      </c>
      <c r="E23" s="227"/>
      <c r="F23" s="219"/>
      <c r="G23" s="228">
        <v>556.74</v>
      </c>
      <c r="H23" s="223"/>
      <c r="I23" s="47">
        <f t="shared" ca="1" si="0"/>
        <v>43701.848809157113</v>
      </c>
      <c r="J23" s="224"/>
      <c r="K23" s="242"/>
      <c r="N23" s="42"/>
    </row>
    <row r="24" spans="1:14" s="91" customFormat="1" ht="12.75" x14ac:dyDescent="0.2">
      <c r="A24" s="35">
        <v>43041</v>
      </c>
      <c r="B24" s="50"/>
      <c r="C24" s="45" t="s">
        <v>1486</v>
      </c>
      <c r="D24" s="51" t="s">
        <v>561</v>
      </c>
      <c r="E24" s="52"/>
      <c r="F24" s="45"/>
      <c r="G24" s="103">
        <v>180</v>
      </c>
      <c r="H24" s="53"/>
      <c r="I24" s="47">
        <f t="shared" ca="1" si="0"/>
        <v>43521.848809157113</v>
      </c>
      <c r="J24" s="41"/>
      <c r="K24" s="242"/>
      <c r="N24" s="42"/>
    </row>
    <row r="25" spans="1:14" s="55" customFormat="1" ht="12.75" x14ac:dyDescent="0.2">
      <c r="A25" s="184">
        <v>43041</v>
      </c>
      <c r="B25" s="50"/>
      <c r="C25" s="45" t="s">
        <v>1487</v>
      </c>
      <c r="D25" s="51" t="s">
        <v>238</v>
      </c>
      <c r="E25" s="58"/>
      <c r="F25" s="45"/>
      <c r="G25" s="48">
        <v>8184.76</v>
      </c>
      <c r="H25" s="53"/>
      <c r="I25" s="47">
        <f t="shared" ca="1" si="0"/>
        <v>35337.088809157111</v>
      </c>
      <c r="J25" s="41"/>
      <c r="K25" s="244"/>
    </row>
    <row r="26" spans="1:14" s="55" customFormat="1" ht="12.75" x14ac:dyDescent="0.2">
      <c r="A26" s="184">
        <v>43041</v>
      </c>
      <c r="B26" s="50"/>
      <c r="C26" s="45" t="s">
        <v>1488</v>
      </c>
      <c r="D26" s="51" t="s">
        <v>1489</v>
      </c>
      <c r="E26" s="58"/>
      <c r="F26" s="45"/>
      <c r="G26" s="48">
        <v>800</v>
      </c>
      <c r="H26" s="53"/>
      <c r="I26" s="47">
        <f t="shared" ca="1" si="0"/>
        <v>34537.088809157111</v>
      </c>
      <c r="J26" s="41"/>
      <c r="K26" s="244"/>
    </row>
    <row r="27" spans="1:14" s="55" customFormat="1" ht="12.75" x14ac:dyDescent="0.2">
      <c r="A27" s="184">
        <v>43041</v>
      </c>
      <c r="B27" s="218"/>
      <c r="C27" s="219" t="s">
        <v>1490</v>
      </c>
      <c r="D27" s="220" t="s">
        <v>723</v>
      </c>
      <c r="E27" s="221"/>
      <c r="F27" s="219"/>
      <c r="G27" s="226">
        <v>180</v>
      </c>
      <c r="H27" s="223"/>
      <c r="I27" s="47">
        <f t="shared" ca="1" si="0"/>
        <v>34357.088809157111</v>
      </c>
      <c r="J27" s="224"/>
      <c r="K27" s="244"/>
    </row>
    <row r="28" spans="1:14" s="55" customFormat="1" ht="12.75" x14ac:dyDescent="0.2">
      <c r="A28" s="184">
        <v>43041</v>
      </c>
      <c r="B28" s="218"/>
      <c r="C28" s="219" t="s">
        <v>1491</v>
      </c>
      <c r="D28" s="220" t="s">
        <v>775</v>
      </c>
      <c r="E28" s="221"/>
      <c r="F28" s="219"/>
      <c r="G28" s="226">
        <v>1800</v>
      </c>
      <c r="H28" s="223"/>
      <c r="I28" s="47">
        <f t="shared" ca="1" si="0"/>
        <v>32557.088809157111</v>
      </c>
      <c r="J28" s="224"/>
      <c r="K28" s="244"/>
    </row>
    <row r="29" spans="1:14" s="55" customFormat="1" ht="12.75" x14ac:dyDescent="0.2">
      <c r="A29" s="184">
        <v>43041</v>
      </c>
      <c r="B29" s="218"/>
      <c r="C29" s="219" t="s">
        <v>1492</v>
      </c>
      <c r="D29" s="220" t="s">
        <v>52</v>
      </c>
      <c r="E29" s="221"/>
      <c r="F29" s="219"/>
      <c r="G29" s="226">
        <v>90</v>
      </c>
      <c r="H29" s="223"/>
      <c r="I29" s="47">
        <f t="shared" ca="1" si="0"/>
        <v>32467.088809157111</v>
      </c>
      <c r="J29" s="224"/>
      <c r="K29" s="244"/>
    </row>
    <row r="30" spans="1:14" s="55" customFormat="1" ht="12.75" x14ac:dyDescent="0.2">
      <c r="A30" s="184">
        <v>43041</v>
      </c>
      <c r="B30" s="218"/>
      <c r="C30" s="219" t="s">
        <v>1493</v>
      </c>
      <c r="D30" s="220" t="s">
        <v>1494</v>
      </c>
      <c r="E30" s="221"/>
      <c r="F30" s="219"/>
      <c r="G30" s="226">
        <v>90</v>
      </c>
      <c r="H30" s="223"/>
      <c r="I30" s="47">
        <f t="shared" ca="1" si="0"/>
        <v>32377.088809157111</v>
      </c>
      <c r="J30" s="224"/>
      <c r="K30" s="244"/>
    </row>
    <row r="31" spans="1:14" s="55" customFormat="1" ht="15" customHeight="1" x14ac:dyDescent="0.2">
      <c r="A31" s="184">
        <v>43041</v>
      </c>
      <c r="B31" s="218"/>
      <c r="C31" s="45" t="s">
        <v>1495</v>
      </c>
      <c r="D31" s="51" t="s">
        <v>531</v>
      </c>
      <c r="E31" s="221"/>
      <c r="F31" s="219"/>
      <c r="G31" s="226">
        <v>1000</v>
      </c>
      <c r="H31" s="223"/>
      <c r="I31" s="47">
        <f t="shared" ca="1" si="0"/>
        <v>31377.088809157111</v>
      </c>
      <c r="J31" s="224"/>
      <c r="K31" s="244"/>
    </row>
    <row r="32" spans="1:14" s="55" customFormat="1" ht="12.75" x14ac:dyDescent="0.2">
      <c r="A32" s="184">
        <v>43041</v>
      </c>
      <c r="B32" s="218"/>
      <c r="C32" s="219" t="s">
        <v>1496</v>
      </c>
      <c r="D32" s="220" t="s">
        <v>54</v>
      </c>
      <c r="E32" s="221"/>
      <c r="F32" s="219"/>
      <c r="G32" s="226">
        <v>3092.35</v>
      </c>
      <c r="H32" s="223"/>
      <c r="I32" s="47">
        <f t="shared" ca="1" si="0"/>
        <v>28284.738809157112</v>
      </c>
      <c r="J32" s="224"/>
      <c r="K32" s="244"/>
    </row>
    <row r="33" spans="1:11" s="55" customFormat="1" ht="12.75" x14ac:dyDescent="0.2">
      <c r="A33" s="184">
        <v>43041</v>
      </c>
      <c r="B33" s="218"/>
      <c r="C33" s="219" t="s">
        <v>1497</v>
      </c>
      <c r="D33" s="220" t="s">
        <v>1348</v>
      </c>
      <c r="E33" s="221"/>
      <c r="F33" s="219"/>
      <c r="G33" s="226">
        <v>1000</v>
      </c>
      <c r="H33" s="223"/>
      <c r="I33" s="47">
        <f t="shared" ca="1" si="0"/>
        <v>27284.738809157112</v>
      </c>
      <c r="J33" s="224"/>
      <c r="K33" s="244"/>
    </row>
    <row r="34" spans="1:11" s="55" customFormat="1" ht="12.75" x14ac:dyDescent="0.2">
      <c r="A34" s="184">
        <v>43041</v>
      </c>
      <c r="B34" s="218"/>
      <c r="C34" s="219" t="s">
        <v>1498</v>
      </c>
      <c r="D34" s="220" t="s">
        <v>108</v>
      </c>
      <c r="E34" s="221"/>
      <c r="F34" s="219"/>
      <c r="G34" s="226">
        <v>4184.88</v>
      </c>
      <c r="H34" s="223"/>
      <c r="I34" s="47">
        <f t="shared" ca="1" si="0"/>
        <v>23099.858809157111</v>
      </c>
      <c r="J34" s="224"/>
      <c r="K34" s="244"/>
    </row>
    <row r="35" spans="1:11" s="55" customFormat="1" ht="12.75" x14ac:dyDescent="0.2">
      <c r="A35" s="184">
        <v>43041</v>
      </c>
      <c r="B35" s="218"/>
      <c r="C35" s="219" t="s">
        <v>1499</v>
      </c>
      <c r="D35" s="220" t="s">
        <v>351</v>
      </c>
      <c r="E35" s="221"/>
      <c r="F35" s="219"/>
      <c r="G35" s="226">
        <v>2438</v>
      </c>
      <c r="H35" s="223"/>
      <c r="I35" s="47">
        <f t="shared" ca="1" si="0"/>
        <v>20661.858809157111</v>
      </c>
      <c r="J35" s="224"/>
      <c r="K35" s="244"/>
    </row>
    <row r="36" spans="1:11" s="55" customFormat="1" ht="12.75" x14ac:dyDescent="0.2">
      <c r="A36" s="184">
        <v>43041</v>
      </c>
      <c r="B36" s="218"/>
      <c r="C36" s="219" t="s">
        <v>1500</v>
      </c>
      <c r="D36" s="220" t="s">
        <v>563</v>
      </c>
      <c r="E36" s="221"/>
      <c r="F36" s="219"/>
      <c r="G36" s="226">
        <v>1250</v>
      </c>
      <c r="H36" s="223"/>
      <c r="I36" s="47">
        <f t="shared" ca="1" si="0"/>
        <v>19411.858809157111</v>
      </c>
      <c r="J36" s="224"/>
      <c r="K36" s="244"/>
    </row>
    <row r="37" spans="1:11" s="55" customFormat="1" ht="12.75" x14ac:dyDescent="0.2">
      <c r="A37" s="184">
        <v>43041</v>
      </c>
      <c r="B37" s="218"/>
      <c r="C37" s="219" t="s">
        <v>1501</v>
      </c>
      <c r="D37" s="220" t="s">
        <v>66</v>
      </c>
      <c r="E37" s="221"/>
      <c r="F37" s="219"/>
      <c r="G37" s="226">
        <v>92.2</v>
      </c>
      <c r="H37" s="223"/>
      <c r="I37" s="47">
        <f t="shared" ca="1" si="0"/>
        <v>19319.65880915711</v>
      </c>
      <c r="J37" s="224"/>
      <c r="K37" s="244"/>
    </row>
    <row r="38" spans="1:11" s="55" customFormat="1" ht="12.75" x14ac:dyDescent="0.2">
      <c r="A38" s="184">
        <v>43041</v>
      </c>
      <c r="B38" s="218"/>
      <c r="C38" s="219" t="s">
        <v>1502</v>
      </c>
      <c r="D38" s="220" t="s">
        <v>1503</v>
      </c>
      <c r="E38" s="221"/>
      <c r="F38" s="219"/>
      <c r="G38" s="226">
        <v>3180</v>
      </c>
      <c r="H38" s="223"/>
      <c r="I38" s="47">
        <f t="shared" ca="1" si="0"/>
        <v>16139.65880915711</v>
      </c>
      <c r="J38" s="224"/>
      <c r="K38" s="244"/>
    </row>
    <row r="39" spans="1:11" s="55" customFormat="1" ht="12.75" x14ac:dyDescent="0.2">
      <c r="A39" s="184">
        <v>43041</v>
      </c>
      <c r="B39" s="218"/>
      <c r="C39" s="219" t="s">
        <v>1504</v>
      </c>
      <c r="D39" s="220" t="s">
        <v>39</v>
      </c>
      <c r="E39" s="221"/>
      <c r="F39" s="219"/>
      <c r="G39" s="226">
        <v>667.8</v>
      </c>
      <c r="H39" s="223"/>
      <c r="I39" s="47">
        <f t="shared" ca="1" si="0"/>
        <v>15471.858809157111</v>
      </c>
      <c r="J39" s="224"/>
      <c r="K39" s="244"/>
    </row>
    <row r="40" spans="1:11" s="55" customFormat="1" ht="12.75" x14ac:dyDescent="0.2">
      <c r="A40" s="184">
        <v>43041</v>
      </c>
      <c r="B40" s="218"/>
      <c r="C40" s="219" t="s">
        <v>1505</v>
      </c>
      <c r="D40" s="220" t="s">
        <v>287</v>
      </c>
      <c r="E40" s="221"/>
      <c r="F40" s="219"/>
      <c r="G40" s="226">
        <v>3021</v>
      </c>
      <c r="H40" s="223"/>
      <c r="I40" s="47">
        <f t="shared" ca="1" si="0"/>
        <v>12450.858809157111</v>
      </c>
      <c r="J40" s="224"/>
      <c r="K40" s="244"/>
    </row>
    <row r="41" spans="1:11" s="55" customFormat="1" ht="12.75" x14ac:dyDescent="0.2">
      <c r="A41" s="184">
        <v>43041</v>
      </c>
      <c r="B41" s="218"/>
      <c r="C41" s="219" t="s">
        <v>1506</v>
      </c>
      <c r="D41" s="220" t="s">
        <v>1507</v>
      </c>
      <c r="E41" s="221"/>
      <c r="F41" s="219"/>
      <c r="G41" s="226">
        <v>1200</v>
      </c>
      <c r="H41" s="223"/>
      <c r="I41" s="47">
        <f t="shared" ca="1" si="0"/>
        <v>11250.858809157111</v>
      </c>
      <c r="J41" s="224"/>
      <c r="K41" s="244"/>
    </row>
    <row r="42" spans="1:11" s="55" customFormat="1" ht="12.75" x14ac:dyDescent="0.2">
      <c r="A42" s="184">
        <v>43042</v>
      </c>
      <c r="B42" s="218"/>
      <c r="C42" s="219" t="s">
        <v>1508</v>
      </c>
      <c r="D42" s="220" t="s">
        <v>514</v>
      </c>
      <c r="E42" s="221"/>
      <c r="F42" s="219"/>
      <c r="G42" s="226">
        <v>4770</v>
      </c>
      <c r="H42" s="223"/>
      <c r="I42" s="47">
        <f t="shared" ca="1" si="0"/>
        <v>6480.858809157111</v>
      </c>
      <c r="J42" s="224"/>
      <c r="K42" s="244"/>
    </row>
    <row r="43" spans="1:11" s="55" customFormat="1" ht="12.75" x14ac:dyDescent="0.2">
      <c r="A43" s="184">
        <v>43042</v>
      </c>
      <c r="B43" s="218"/>
      <c r="C43" s="219" t="s">
        <v>1509</v>
      </c>
      <c r="D43" s="220" t="s">
        <v>1510</v>
      </c>
      <c r="E43" s="221"/>
      <c r="F43" s="219"/>
      <c r="G43" s="226">
        <v>634.94000000000005</v>
      </c>
      <c r="H43" s="223"/>
      <c r="I43" s="47">
        <f t="shared" ca="1" si="0"/>
        <v>5845.9188091571104</v>
      </c>
      <c r="J43" s="224"/>
      <c r="K43" s="244"/>
    </row>
    <row r="44" spans="1:11" s="55" customFormat="1" ht="12.75" x14ac:dyDescent="0.2">
      <c r="A44" s="184">
        <v>43042</v>
      </c>
      <c r="B44" s="218"/>
      <c r="C44" s="219" t="s">
        <v>1511</v>
      </c>
      <c r="D44" s="220" t="s">
        <v>240</v>
      </c>
      <c r="E44" s="221"/>
      <c r="F44" s="219"/>
      <c r="G44" s="226">
        <v>2500</v>
      </c>
      <c r="H44" s="223"/>
      <c r="I44" s="47">
        <f t="shared" ca="1" si="0"/>
        <v>3345.9188091571104</v>
      </c>
      <c r="J44" s="224"/>
      <c r="K44" s="244"/>
    </row>
    <row r="45" spans="1:11" s="55" customFormat="1" ht="12.75" x14ac:dyDescent="0.2">
      <c r="A45" s="184">
        <v>43042</v>
      </c>
      <c r="B45" s="218"/>
      <c r="C45" s="219" t="s">
        <v>1512</v>
      </c>
      <c r="D45" s="220" t="s">
        <v>276</v>
      </c>
      <c r="E45" s="221"/>
      <c r="F45" s="219"/>
      <c r="G45" s="226">
        <v>893.25</v>
      </c>
      <c r="H45" s="223"/>
      <c r="I45" s="47">
        <f t="shared" ca="1" si="0"/>
        <v>2452.6688091571104</v>
      </c>
      <c r="J45" s="41" t="s">
        <v>1390</v>
      </c>
      <c r="K45" s="244"/>
    </row>
    <row r="46" spans="1:11" s="55" customFormat="1" ht="12.75" x14ac:dyDescent="0.2">
      <c r="A46" s="184">
        <v>43042</v>
      </c>
      <c r="B46" s="218"/>
      <c r="C46" s="219" t="s">
        <v>1513</v>
      </c>
      <c r="D46" s="220" t="s">
        <v>276</v>
      </c>
      <c r="E46" s="221"/>
      <c r="F46" s="219"/>
      <c r="G46" s="226">
        <v>501.65</v>
      </c>
      <c r="H46" s="223"/>
      <c r="I46" s="47">
        <f t="shared" ca="1" si="0"/>
        <v>1951.0188091571104</v>
      </c>
      <c r="J46" s="41" t="s">
        <v>1390</v>
      </c>
      <c r="K46" s="244"/>
    </row>
    <row r="47" spans="1:11" s="55" customFormat="1" ht="12.75" x14ac:dyDescent="0.2">
      <c r="A47" s="184">
        <v>43046</v>
      </c>
      <c r="B47" s="218"/>
      <c r="C47" s="45" t="s">
        <v>1585</v>
      </c>
      <c r="D47" s="51" t="s">
        <v>1584</v>
      </c>
      <c r="E47" s="221"/>
      <c r="F47" s="219"/>
      <c r="G47" s="222"/>
      <c r="H47" s="225">
        <v>500</v>
      </c>
      <c r="I47" s="47">
        <f t="shared" ca="1" si="0"/>
        <v>2451.0188091571104</v>
      </c>
      <c r="J47" s="224"/>
      <c r="K47" s="244"/>
    </row>
    <row r="48" spans="1:11" s="55" customFormat="1" ht="12.75" x14ac:dyDescent="0.2">
      <c r="A48" s="184">
        <v>43046</v>
      </c>
      <c r="B48" s="50"/>
      <c r="C48" s="45" t="s">
        <v>28</v>
      </c>
      <c r="D48" s="100" t="s">
        <v>1241</v>
      </c>
      <c r="E48" s="58"/>
      <c r="F48" s="45"/>
      <c r="G48" s="49"/>
      <c r="H48" s="92">
        <v>3000</v>
      </c>
      <c r="I48" s="47">
        <f ca="1">IF(AND(ISBLANK(G48),ISBLANK(H48))," - ",OFFSET(I48,-1,0,1,1)+H48-G48)</f>
        <v>5451.0188091571108</v>
      </c>
      <c r="J48" s="41"/>
      <c r="K48" s="244"/>
    </row>
    <row r="49" spans="1:11" s="55" customFormat="1" ht="12.75" x14ac:dyDescent="0.2">
      <c r="A49" s="184">
        <v>43049</v>
      </c>
      <c r="B49" s="229"/>
      <c r="C49" s="45" t="s">
        <v>128</v>
      </c>
      <c r="D49" s="51" t="s">
        <v>273</v>
      </c>
      <c r="E49" s="233"/>
      <c r="F49" s="230"/>
      <c r="G49" s="356"/>
      <c r="H49" s="371">
        <v>80000</v>
      </c>
      <c r="I49" s="47">
        <f t="shared" ref="I49:I140" ca="1" si="1">IF(AND(ISBLANK(G49),ISBLANK(H49))," - ",OFFSET(I49,-1,0,1,1)+H49-G49)</f>
        <v>85451.018809157104</v>
      </c>
      <c r="J49" s="232"/>
      <c r="K49" s="244"/>
    </row>
    <row r="50" spans="1:11" s="55" customFormat="1" ht="24" x14ac:dyDescent="0.2">
      <c r="A50" s="184">
        <v>43052</v>
      </c>
      <c r="B50" s="218"/>
      <c r="C50" s="45" t="s">
        <v>1520</v>
      </c>
      <c r="D50" s="220" t="s">
        <v>1516</v>
      </c>
      <c r="E50" s="221"/>
      <c r="F50" s="219"/>
      <c r="G50" s="226">
        <v>742</v>
      </c>
      <c r="H50" s="223"/>
      <c r="I50" s="47">
        <f t="shared" ca="1" si="1"/>
        <v>84709.018809157104</v>
      </c>
      <c r="J50" s="41"/>
      <c r="K50" s="244"/>
    </row>
    <row r="51" spans="1:11" s="55" customFormat="1" ht="12.75" x14ac:dyDescent="0.2">
      <c r="A51" s="184">
        <v>43052</v>
      </c>
      <c r="B51" s="218"/>
      <c r="C51" s="45" t="s">
        <v>1521</v>
      </c>
      <c r="D51" s="51" t="s">
        <v>278</v>
      </c>
      <c r="E51" s="221"/>
      <c r="F51" s="219"/>
      <c r="G51" s="226">
        <v>735</v>
      </c>
      <c r="H51" s="223"/>
      <c r="I51" s="47">
        <f t="shared" ca="1" si="1"/>
        <v>83974.018809157104</v>
      </c>
      <c r="J51" s="224"/>
      <c r="K51" s="244"/>
    </row>
    <row r="52" spans="1:11" s="55" customFormat="1" ht="12.75" x14ac:dyDescent="0.2">
      <c r="A52" s="184">
        <v>43052</v>
      </c>
      <c r="B52" s="50"/>
      <c r="C52" s="45" t="s">
        <v>1522</v>
      </c>
      <c r="D52" s="51" t="s">
        <v>1417</v>
      </c>
      <c r="E52" s="58"/>
      <c r="F52" s="45"/>
      <c r="G52" s="48">
        <v>6467.74</v>
      </c>
      <c r="H52" s="53"/>
      <c r="I52" s="47">
        <f t="shared" ca="1" si="1"/>
        <v>77506.278809157098</v>
      </c>
      <c r="J52" s="41"/>
      <c r="K52" s="244"/>
    </row>
    <row r="53" spans="1:11" s="55" customFormat="1" ht="12.75" x14ac:dyDescent="0.2">
      <c r="A53" s="184">
        <v>43052</v>
      </c>
      <c r="B53" s="229"/>
      <c r="C53" s="230" t="s">
        <v>1523</v>
      </c>
      <c r="D53" s="231" t="s">
        <v>1510</v>
      </c>
      <c r="E53" s="233"/>
      <c r="F53" s="230"/>
      <c r="G53" s="248">
        <v>8255.2800000000007</v>
      </c>
      <c r="H53" s="243"/>
      <c r="I53" s="47">
        <f t="shared" ca="1" si="1"/>
        <v>69250.998809157099</v>
      </c>
      <c r="J53" s="41"/>
      <c r="K53" s="244"/>
    </row>
    <row r="54" spans="1:11" s="55" customFormat="1" ht="12.75" x14ac:dyDescent="0.2">
      <c r="A54" s="184">
        <v>43052</v>
      </c>
      <c r="B54" s="229"/>
      <c r="C54" s="230" t="s">
        <v>1524</v>
      </c>
      <c r="D54" s="231" t="s">
        <v>48</v>
      </c>
      <c r="E54" s="233"/>
      <c r="F54" s="230"/>
      <c r="G54" s="248">
        <v>339.2</v>
      </c>
      <c r="H54" s="243"/>
      <c r="I54" s="47">
        <f t="shared" ca="1" si="1"/>
        <v>68911.798809157102</v>
      </c>
      <c r="J54" s="41"/>
      <c r="K54" s="244"/>
    </row>
    <row r="55" spans="1:11" s="55" customFormat="1" ht="12.75" x14ac:dyDescent="0.2">
      <c r="A55" s="184">
        <v>43052</v>
      </c>
      <c r="B55" s="229"/>
      <c r="C55" s="230" t="s">
        <v>1525</v>
      </c>
      <c r="D55" s="231" t="s">
        <v>52</v>
      </c>
      <c r="E55" s="233"/>
      <c r="F55" s="230"/>
      <c r="G55" s="248">
        <v>90</v>
      </c>
      <c r="H55" s="243"/>
      <c r="I55" s="47">
        <f t="shared" ca="1" si="1"/>
        <v>68821.798809157102</v>
      </c>
      <c r="J55" s="41"/>
      <c r="K55" s="244"/>
    </row>
    <row r="56" spans="1:11" s="55" customFormat="1" ht="12.75" x14ac:dyDescent="0.2">
      <c r="A56" s="184">
        <v>43052</v>
      </c>
      <c r="B56" s="50"/>
      <c r="C56" s="45" t="s">
        <v>1526</v>
      </c>
      <c r="D56" s="51" t="s">
        <v>122</v>
      </c>
      <c r="E56" s="58"/>
      <c r="F56" s="45"/>
      <c r="G56" s="48">
        <v>9540</v>
      </c>
      <c r="H56" s="53"/>
      <c r="I56" s="47">
        <f t="shared" ca="1" si="1"/>
        <v>59281.798809157102</v>
      </c>
      <c r="J56" s="41"/>
      <c r="K56" s="244"/>
    </row>
    <row r="57" spans="1:11" s="55" customFormat="1" ht="12.75" x14ac:dyDescent="0.2">
      <c r="A57" s="184">
        <v>43052</v>
      </c>
      <c r="B57" s="50"/>
      <c r="C57" s="45" t="s">
        <v>1527</v>
      </c>
      <c r="D57" s="51" t="s">
        <v>157</v>
      </c>
      <c r="E57" s="58"/>
      <c r="F57" s="45"/>
      <c r="G57" s="48">
        <v>1746.87</v>
      </c>
      <c r="H57" s="53"/>
      <c r="I57" s="47">
        <f t="shared" ca="1" si="1"/>
        <v>57534.9288091571</v>
      </c>
      <c r="J57" s="41"/>
      <c r="K57" s="244"/>
    </row>
    <row r="58" spans="1:11" s="55" customFormat="1" ht="12.75" x14ac:dyDescent="0.2">
      <c r="A58" s="184">
        <v>43052</v>
      </c>
      <c r="B58" s="50"/>
      <c r="C58" s="45" t="s">
        <v>1528</v>
      </c>
      <c r="D58" s="51" t="s">
        <v>159</v>
      </c>
      <c r="E58" s="58"/>
      <c r="F58" s="45"/>
      <c r="G58" s="48">
        <v>177.18</v>
      </c>
      <c r="H58" s="53"/>
      <c r="I58" s="47">
        <f t="shared" ca="1" si="1"/>
        <v>57357.748809157099</v>
      </c>
      <c r="J58" s="41"/>
      <c r="K58" s="244"/>
    </row>
    <row r="59" spans="1:11" s="55" customFormat="1" ht="12.75" x14ac:dyDescent="0.2">
      <c r="A59" s="184">
        <v>43052</v>
      </c>
      <c r="B59" s="331"/>
      <c r="C59" s="332" t="s">
        <v>1529</v>
      </c>
      <c r="D59" s="333" t="s">
        <v>1517</v>
      </c>
      <c r="E59" s="334"/>
      <c r="F59" s="332"/>
      <c r="G59" s="372">
        <v>270</v>
      </c>
      <c r="H59" s="357"/>
      <c r="I59" s="47">
        <f t="shared" ca="1" si="1"/>
        <v>57087.748809157099</v>
      </c>
      <c r="J59" s="336"/>
      <c r="K59" s="244"/>
    </row>
    <row r="60" spans="1:11" s="55" customFormat="1" ht="12.75" x14ac:dyDescent="0.2">
      <c r="A60" s="184">
        <v>43052</v>
      </c>
      <c r="B60" s="50"/>
      <c r="C60" s="45" t="s">
        <v>1530</v>
      </c>
      <c r="D60" s="51" t="s">
        <v>158</v>
      </c>
      <c r="E60" s="58"/>
      <c r="F60" s="45"/>
      <c r="G60" s="48">
        <v>2013.19</v>
      </c>
      <c r="H60" s="53"/>
      <c r="I60" s="47">
        <f t="shared" ca="1" si="1"/>
        <v>55074.558809157097</v>
      </c>
      <c r="J60" s="41"/>
      <c r="K60" s="244"/>
    </row>
    <row r="61" spans="1:11" s="55" customFormat="1" ht="12.75" x14ac:dyDescent="0.2">
      <c r="A61" s="184">
        <v>43052</v>
      </c>
      <c r="B61" s="50"/>
      <c r="C61" s="45" t="s">
        <v>1531</v>
      </c>
      <c r="D61" s="51" t="s">
        <v>1518</v>
      </c>
      <c r="E61" s="58"/>
      <c r="F61" s="45"/>
      <c r="G61" s="48">
        <v>240</v>
      </c>
      <c r="H61" s="53"/>
      <c r="I61" s="47">
        <f t="shared" ca="1" si="1"/>
        <v>54834.558809157097</v>
      </c>
      <c r="J61" s="41"/>
      <c r="K61" s="244"/>
    </row>
    <row r="62" spans="1:11" s="55" customFormat="1" ht="12.75" x14ac:dyDescent="0.2">
      <c r="A62" s="184">
        <v>43052</v>
      </c>
      <c r="B62" s="198"/>
      <c r="C62" s="199" t="s">
        <v>1532</v>
      </c>
      <c r="D62" s="200" t="s">
        <v>288</v>
      </c>
      <c r="E62" s="201"/>
      <c r="F62" s="199"/>
      <c r="G62" s="205">
        <v>2372.5300000000002</v>
      </c>
      <c r="H62" s="203"/>
      <c r="I62" s="47">
        <f t="shared" ca="1" si="1"/>
        <v>52462.028809157098</v>
      </c>
      <c r="J62" s="41"/>
      <c r="K62" s="244"/>
    </row>
    <row r="63" spans="1:11" s="55" customFormat="1" ht="24" x14ac:dyDescent="0.2">
      <c r="A63" s="184">
        <v>43055</v>
      </c>
      <c r="B63" s="234"/>
      <c r="C63" s="235" t="s">
        <v>1533</v>
      </c>
      <c r="D63" s="236" t="s">
        <v>1519</v>
      </c>
      <c r="E63" s="237"/>
      <c r="F63" s="235"/>
      <c r="G63" s="330">
        <v>1266</v>
      </c>
      <c r="H63" s="239"/>
      <c r="I63" s="47">
        <f t="shared" ca="1" si="1"/>
        <v>51196.028809157098</v>
      </c>
      <c r="J63" s="240"/>
      <c r="K63" s="244"/>
    </row>
    <row r="64" spans="1:11" s="55" customFormat="1" ht="12.75" x14ac:dyDescent="0.2">
      <c r="A64" s="184">
        <v>43055</v>
      </c>
      <c r="B64" s="234"/>
      <c r="C64" s="235" t="s">
        <v>1534</v>
      </c>
      <c r="D64" s="236" t="s">
        <v>42</v>
      </c>
      <c r="E64" s="237"/>
      <c r="F64" s="235"/>
      <c r="G64" s="330">
        <v>20438.919999999998</v>
      </c>
      <c r="H64" s="239"/>
      <c r="I64" s="47">
        <f t="shared" ca="1" si="1"/>
        <v>30757.1088091571</v>
      </c>
      <c r="J64" s="240"/>
      <c r="K64" s="244"/>
    </row>
    <row r="65" spans="1:11" s="55" customFormat="1" ht="12.75" x14ac:dyDescent="0.2">
      <c r="A65" s="184">
        <v>43055</v>
      </c>
      <c r="B65" s="234"/>
      <c r="C65" s="235" t="s">
        <v>1535</v>
      </c>
      <c r="D65" s="236" t="s">
        <v>104</v>
      </c>
      <c r="E65" s="237"/>
      <c r="F65" s="235"/>
      <c r="G65" s="330">
        <v>21920.799999999999</v>
      </c>
      <c r="H65" s="239"/>
      <c r="I65" s="47">
        <f t="shared" ca="1" si="1"/>
        <v>8836.3088091571008</v>
      </c>
      <c r="J65" s="240"/>
      <c r="K65" s="244"/>
    </row>
    <row r="66" spans="1:11" s="55" customFormat="1" ht="24" x14ac:dyDescent="0.2">
      <c r="A66" s="184">
        <v>43055</v>
      </c>
      <c r="B66" s="234"/>
      <c r="C66" s="235" t="s">
        <v>1542</v>
      </c>
      <c r="D66" s="236" t="s">
        <v>59</v>
      </c>
      <c r="E66" s="237"/>
      <c r="F66" s="235"/>
      <c r="G66" s="330">
        <v>1270.94</v>
      </c>
      <c r="H66" s="239"/>
      <c r="I66" s="47">
        <f t="shared" ca="1" si="1"/>
        <v>7565.3688091571003</v>
      </c>
      <c r="J66" s="240"/>
      <c r="K66" s="244"/>
    </row>
    <row r="67" spans="1:11" s="55" customFormat="1" ht="12.75" x14ac:dyDescent="0.2">
      <c r="A67" s="184">
        <v>43056</v>
      </c>
      <c r="B67" s="50"/>
      <c r="C67" s="45" t="s">
        <v>1588</v>
      </c>
      <c r="D67" s="51" t="s">
        <v>1123</v>
      </c>
      <c r="E67" s="58"/>
      <c r="F67" s="45"/>
      <c r="G67" s="49"/>
      <c r="H67" s="92">
        <v>37.25</v>
      </c>
      <c r="I67" s="47">
        <f t="shared" ca="1" si="1"/>
        <v>7602.6188091571003</v>
      </c>
      <c r="J67" s="41"/>
      <c r="K67" s="244"/>
    </row>
    <row r="68" spans="1:11" s="55" customFormat="1" ht="12.75" x14ac:dyDescent="0.2">
      <c r="A68" s="184">
        <v>43056</v>
      </c>
      <c r="B68" s="50"/>
      <c r="C68" s="45" t="s">
        <v>1586</v>
      </c>
      <c r="D68" s="51" t="s">
        <v>544</v>
      </c>
      <c r="E68" s="58"/>
      <c r="F68" s="45"/>
      <c r="G68" s="49"/>
      <c r="H68" s="92">
        <v>5000</v>
      </c>
      <c r="I68" s="47">
        <f t="shared" ca="1" si="1"/>
        <v>12602.6188091571</v>
      </c>
      <c r="J68" s="41"/>
      <c r="K68" s="244"/>
    </row>
    <row r="69" spans="1:11" s="55" customFormat="1" ht="12.75" x14ac:dyDescent="0.2">
      <c r="A69" s="184">
        <v>43060</v>
      </c>
      <c r="B69" s="373"/>
      <c r="C69" s="45" t="s">
        <v>1587</v>
      </c>
      <c r="D69" s="375" t="s">
        <v>655</v>
      </c>
      <c r="E69" s="376"/>
      <c r="F69" s="374"/>
      <c r="G69" s="377"/>
      <c r="H69" s="381">
        <v>22913.48</v>
      </c>
      <c r="I69" s="379">
        <f ca="1">IF(AND(ISBLANK(G69),ISBLANK(H69)),"",OFFSET(I69,-1,0,1,1)+H69-G69)</f>
        <v>35516.098809157098</v>
      </c>
      <c r="J69" s="380"/>
      <c r="K69" s="244"/>
    </row>
    <row r="70" spans="1:11" s="55" customFormat="1" ht="12.75" x14ac:dyDescent="0.2">
      <c r="A70" s="184">
        <v>43062</v>
      </c>
      <c r="B70" s="234"/>
      <c r="C70" s="235" t="s">
        <v>1536</v>
      </c>
      <c r="D70" s="236" t="s">
        <v>1408</v>
      </c>
      <c r="E70" s="237"/>
      <c r="F70" s="235"/>
      <c r="G70" s="330">
        <v>47419.59</v>
      </c>
      <c r="H70" s="241">
        <v>100000</v>
      </c>
      <c r="I70" s="47">
        <f t="shared" ca="1" si="1"/>
        <v>88096.508809157094</v>
      </c>
      <c r="J70" s="240"/>
      <c r="K70" s="244"/>
    </row>
    <row r="71" spans="1:11" s="55" customFormat="1" ht="12.75" x14ac:dyDescent="0.2">
      <c r="A71" s="184">
        <v>43062</v>
      </c>
      <c r="B71" s="234"/>
      <c r="C71" s="235" t="s">
        <v>1537</v>
      </c>
      <c r="D71" s="236" t="s">
        <v>244</v>
      </c>
      <c r="E71" s="237"/>
      <c r="F71" s="235"/>
      <c r="G71" s="330">
        <v>21889</v>
      </c>
      <c r="H71" s="239"/>
      <c r="I71" s="47">
        <f t="shared" ca="1" si="1"/>
        <v>66207.508809157094</v>
      </c>
      <c r="J71" s="240"/>
      <c r="K71" s="244"/>
    </row>
    <row r="72" spans="1:11" s="55" customFormat="1" ht="12.75" x14ac:dyDescent="0.2">
      <c r="A72" s="184">
        <v>43067</v>
      </c>
      <c r="B72" s="373"/>
      <c r="C72" s="374" t="s">
        <v>128</v>
      </c>
      <c r="D72" s="375" t="s">
        <v>273</v>
      </c>
      <c r="E72" s="376"/>
      <c r="F72" s="374"/>
      <c r="G72" s="377"/>
      <c r="H72" s="381">
        <v>450000</v>
      </c>
      <c r="I72" s="47">
        <f t="shared" ca="1" si="1"/>
        <v>516207.50880915707</v>
      </c>
      <c r="J72" s="380"/>
      <c r="K72" s="244"/>
    </row>
    <row r="73" spans="1:11" s="55" customFormat="1" ht="12.75" x14ac:dyDescent="0.2">
      <c r="A73" s="184">
        <v>43069</v>
      </c>
      <c r="B73" s="234"/>
      <c r="C73" s="235" t="s">
        <v>143</v>
      </c>
      <c r="D73" s="236" t="s">
        <v>325</v>
      </c>
      <c r="E73" s="237"/>
      <c r="F73" s="235"/>
      <c r="G73" s="330">
        <v>84076.94</v>
      </c>
      <c r="H73" s="239"/>
      <c r="I73" s="47">
        <f t="shared" ca="1" si="1"/>
        <v>432130.56880915706</v>
      </c>
      <c r="J73" s="240"/>
      <c r="K73" s="244"/>
    </row>
    <row r="74" spans="1:11" s="55" customFormat="1" ht="12.75" x14ac:dyDescent="0.2">
      <c r="A74" s="184">
        <v>43069</v>
      </c>
      <c r="B74" s="234"/>
      <c r="C74" s="235" t="s">
        <v>1538</v>
      </c>
      <c r="D74" s="236" t="s">
        <v>166</v>
      </c>
      <c r="E74" s="237"/>
      <c r="F74" s="235"/>
      <c r="G74" s="330">
        <v>22208</v>
      </c>
      <c r="H74" s="239"/>
      <c r="I74" s="47">
        <f t="shared" ca="1" si="1"/>
        <v>409922.56880915706</v>
      </c>
      <c r="J74" s="240"/>
      <c r="K74" s="244"/>
    </row>
    <row r="75" spans="1:11" s="55" customFormat="1" ht="16.5" customHeight="1" x14ac:dyDescent="0.2">
      <c r="A75" s="184">
        <v>43069</v>
      </c>
      <c r="B75" s="234"/>
      <c r="C75" s="235" t="s">
        <v>1539</v>
      </c>
      <c r="D75" s="236" t="s">
        <v>167</v>
      </c>
      <c r="E75" s="237"/>
      <c r="F75" s="235"/>
      <c r="G75" s="330">
        <v>1563.2</v>
      </c>
      <c r="H75" s="239"/>
      <c r="I75" s="47">
        <f t="shared" ca="1" si="1"/>
        <v>408359.36880915705</v>
      </c>
      <c r="J75" s="240"/>
      <c r="K75" s="244"/>
    </row>
    <row r="76" spans="1:11" s="55" customFormat="1" ht="12.75" x14ac:dyDescent="0.2">
      <c r="A76" s="184">
        <v>43069</v>
      </c>
      <c r="B76" s="234"/>
      <c r="C76" s="235" t="s">
        <v>1540</v>
      </c>
      <c r="D76" s="236" t="s">
        <v>27</v>
      </c>
      <c r="E76" s="237"/>
      <c r="F76" s="235"/>
      <c r="G76" s="330">
        <v>4716.95</v>
      </c>
      <c r="H76" s="239"/>
      <c r="I76" s="47">
        <f t="shared" ca="1" si="1"/>
        <v>403642.41880915704</v>
      </c>
      <c r="J76" s="240"/>
      <c r="K76" s="244"/>
    </row>
    <row r="77" spans="1:11" s="55" customFormat="1" ht="12.75" x14ac:dyDescent="0.2">
      <c r="A77" s="184">
        <v>43069</v>
      </c>
      <c r="B77" s="234"/>
      <c r="C77" s="235" t="s">
        <v>1541</v>
      </c>
      <c r="D77" s="236" t="s">
        <v>326</v>
      </c>
      <c r="E77" s="237"/>
      <c r="F77" s="235"/>
      <c r="G77" s="330">
        <v>362.09</v>
      </c>
      <c r="H77" s="239"/>
      <c r="I77" s="47">
        <f t="shared" ca="1" si="1"/>
        <v>403280.32880915701</v>
      </c>
      <c r="J77" s="240"/>
      <c r="K77" s="244"/>
    </row>
    <row r="78" spans="1:11" s="55" customFormat="1" ht="12.75" x14ac:dyDescent="0.2">
      <c r="A78" s="184">
        <v>43069</v>
      </c>
      <c r="B78" s="234"/>
      <c r="C78" s="235" t="s">
        <v>1545</v>
      </c>
      <c r="D78" s="236" t="s">
        <v>376</v>
      </c>
      <c r="E78" s="237"/>
      <c r="F78" s="235"/>
      <c r="G78" s="330">
        <v>850</v>
      </c>
      <c r="H78" s="239"/>
      <c r="I78" s="47">
        <f t="shared" ca="1" si="1"/>
        <v>402430.32880915701</v>
      </c>
      <c r="J78" s="41"/>
      <c r="K78" s="244"/>
    </row>
    <row r="79" spans="1:11" s="55" customFormat="1" ht="12.75" x14ac:dyDescent="0.2">
      <c r="A79" s="184">
        <v>43069</v>
      </c>
      <c r="B79" s="234"/>
      <c r="C79" s="235" t="s">
        <v>1546</v>
      </c>
      <c r="D79" s="236" t="s">
        <v>514</v>
      </c>
      <c r="E79" s="237"/>
      <c r="F79" s="235"/>
      <c r="G79" s="330">
        <v>4240</v>
      </c>
      <c r="H79" s="239"/>
      <c r="I79" s="47">
        <f t="shared" ca="1" si="1"/>
        <v>398190.32880915701</v>
      </c>
      <c r="J79" s="41"/>
      <c r="K79" s="244"/>
    </row>
    <row r="80" spans="1:11" s="55" customFormat="1" ht="24" x14ac:dyDescent="0.2">
      <c r="A80" s="184">
        <v>43069</v>
      </c>
      <c r="B80" s="234"/>
      <c r="C80" s="235" t="s">
        <v>1547</v>
      </c>
      <c r="D80" s="236" t="s">
        <v>1543</v>
      </c>
      <c r="E80" s="237"/>
      <c r="F80" s="235"/>
      <c r="G80" s="330">
        <v>3100</v>
      </c>
      <c r="H80" s="239"/>
      <c r="I80" s="47">
        <f t="shared" ca="1" si="1"/>
        <v>395090.32880915701</v>
      </c>
      <c r="J80" s="41"/>
      <c r="K80" s="244"/>
    </row>
    <row r="81" spans="1:11" s="55" customFormat="1" ht="12.75" x14ac:dyDescent="0.2">
      <c r="A81" s="184">
        <v>43069</v>
      </c>
      <c r="B81" s="234"/>
      <c r="C81" s="235" t="s">
        <v>1548</v>
      </c>
      <c r="D81" s="236" t="s">
        <v>277</v>
      </c>
      <c r="E81" s="237"/>
      <c r="F81" s="235"/>
      <c r="G81" s="330">
        <v>360</v>
      </c>
      <c r="H81" s="239"/>
      <c r="I81" s="47">
        <f t="shared" ca="1" si="1"/>
        <v>394730.32880915701</v>
      </c>
      <c r="J81" s="41"/>
      <c r="K81" s="244"/>
    </row>
    <row r="82" spans="1:11" s="55" customFormat="1" ht="12.75" x14ac:dyDescent="0.2">
      <c r="A82" s="184">
        <v>43069</v>
      </c>
      <c r="B82" s="234"/>
      <c r="C82" s="235" t="s">
        <v>1549</v>
      </c>
      <c r="D82" s="236" t="s">
        <v>48</v>
      </c>
      <c r="E82" s="237"/>
      <c r="F82" s="235"/>
      <c r="G82" s="330">
        <v>1696.15</v>
      </c>
      <c r="H82" s="239"/>
      <c r="I82" s="47">
        <f t="shared" ca="1" si="1"/>
        <v>393034.17880915699</v>
      </c>
      <c r="J82" s="240"/>
      <c r="K82" s="244"/>
    </row>
    <row r="83" spans="1:11" s="55" customFormat="1" ht="12.75" x14ac:dyDescent="0.2">
      <c r="A83" s="184">
        <v>43069</v>
      </c>
      <c r="B83" s="331"/>
      <c r="C83" s="332" t="s">
        <v>1550</v>
      </c>
      <c r="D83" s="333" t="s">
        <v>52</v>
      </c>
      <c r="E83" s="334"/>
      <c r="F83" s="332"/>
      <c r="G83" s="372">
        <v>90</v>
      </c>
      <c r="H83" s="357"/>
      <c r="I83" s="47">
        <f t="shared" ca="1" si="1"/>
        <v>392944.17880915699</v>
      </c>
      <c r="J83" s="336"/>
      <c r="K83" s="244"/>
    </row>
    <row r="84" spans="1:11" s="55" customFormat="1" ht="12.75" x14ac:dyDescent="0.2">
      <c r="A84" s="184">
        <v>43069</v>
      </c>
      <c r="B84" s="234"/>
      <c r="C84" s="45" t="s">
        <v>1551</v>
      </c>
      <c r="D84" s="51"/>
      <c r="E84" s="237"/>
      <c r="F84" s="235"/>
      <c r="G84" s="238">
        <v>0</v>
      </c>
      <c r="H84" s="239"/>
      <c r="I84" s="47">
        <f t="shared" ca="1" si="1"/>
        <v>392944.17880915699</v>
      </c>
      <c r="J84" s="41"/>
      <c r="K84" s="244"/>
    </row>
    <row r="85" spans="1:11" s="55" customFormat="1" ht="24" x14ac:dyDescent="0.2">
      <c r="A85" s="184">
        <v>43069</v>
      </c>
      <c r="B85" s="338"/>
      <c r="C85" s="339" t="s">
        <v>1552</v>
      </c>
      <c r="D85" s="340" t="s">
        <v>531</v>
      </c>
      <c r="E85" s="341"/>
      <c r="F85" s="339"/>
      <c r="G85" s="346">
        <v>3000</v>
      </c>
      <c r="H85" s="343"/>
      <c r="I85" s="47">
        <f t="shared" ca="1" si="1"/>
        <v>389944.17880915699</v>
      </c>
      <c r="J85" s="344"/>
      <c r="K85" s="244"/>
    </row>
    <row r="86" spans="1:11" s="55" customFormat="1" ht="12.75" x14ac:dyDescent="0.2">
      <c r="A86" s="184">
        <v>43069</v>
      </c>
      <c r="B86" s="234"/>
      <c r="C86" s="235" t="s">
        <v>1553</v>
      </c>
      <c r="D86" s="236" t="s">
        <v>283</v>
      </c>
      <c r="E86" s="237"/>
      <c r="F86" s="235"/>
      <c r="G86" s="330">
        <v>7420</v>
      </c>
      <c r="H86" s="239"/>
      <c r="I86" s="47">
        <f t="shared" ca="1" si="1"/>
        <v>382524.17880915699</v>
      </c>
      <c r="J86" s="240"/>
      <c r="K86" s="244"/>
    </row>
    <row r="87" spans="1:11" s="55" customFormat="1" ht="12.75" x14ac:dyDescent="0.2">
      <c r="A87" s="184">
        <v>43069</v>
      </c>
      <c r="B87" s="234"/>
      <c r="C87" s="235" t="s">
        <v>1554</v>
      </c>
      <c r="D87" s="236" t="s">
        <v>285</v>
      </c>
      <c r="E87" s="237"/>
      <c r="F87" s="235"/>
      <c r="G87" s="330">
        <v>10600</v>
      </c>
      <c r="H87" s="239"/>
      <c r="I87" s="47">
        <f t="shared" ca="1" si="1"/>
        <v>371924.17880915699</v>
      </c>
      <c r="J87" s="240"/>
      <c r="K87" s="244"/>
    </row>
    <row r="88" spans="1:11" s="55" customFormat="1" ht="12.75" x14ac:dyDescent="0.2">
      <c r="A88" s="184">
        <v>43069</v>
      </c>
      <c r="B88" s="234"/>
      <c r="C88" s="235" t="s">
        <v>1555</v>
      </c>
      <c r="D88" s="236" t="s">
        <v>157</v>
      </c>
      <c r="E88" s="237"/>
      <c r="F88" s="235"/>
      <c r="G88" s="330">
        <v>710.3</v>
      </c>
      <c r="H88" s="239"/>
      <c r="I88" s="47">
        <f t="shared" ca="1" si="1"/>
        <v>371213.878809157</v>
      </c>
      <c r="J88" s="240"/>
      <c r="K88" s="244"/>
    </row>
    <row r="89" spans="1:11" s="55" customFormat="1" ht="12.75" x14ac:dyDescent="0.2">
      <c r="A89" s="184">
        <v>43069</v>
      </c>
      <c r="B89" s="234"/>
      <c r="C89" s="235" t="s">
        <v>1556</v>
      </c>
      <c r="D89" s="236" t="s">
        <v>1544</v>
      </c>
      <c r="E89" s="237"/>
      <c r="F89" s="235"/>
      <c r="G89" s="330">
        <v>2031.52</v>
      </c>
      <c r="H89" s="239"/>
      <c r="I89" s="47">
        <f t="shared" ca="1" si="1"/>
        <v>369182.35880915698</v>
      </c>
      <c r="J89" s="240"/>
      <c r="K89" s="244"/>
    </row>
    <row r="90" spans="1:11" s="55" customFormat="1" ht="12.75" x14ac:dyDescent="0.2">
      <c r="A90" s="184">
        <v>43069</v>
      </c>
      <c r="B90" s="234"/>
      <c r="C90" s="235" t="s">
        <v>1557</v>
      </c>
      <c r="D90" s="236" t="s">
        <v>563</v>
      </c>
      <c r="E90" s="237"/>
      <c r="F90" s="235"/>
      <c r="G90" s="330">
        <v>3100</v>
      </c>
      <c r="H90" s="239"/>
      <c r="I90" s="47">
        <f t="shared" ca="1" si="1"/>
        <v>366082.35880915698</v>
      </c>
      <c r="J90" s="41"/>
      <c r="K90" s="244"/>
    </row>
    <row r="91" spans="1:11" s="55" customFormat="1" ht="12.75" x14ac:dyDescent="0.2">
      <c r="A91" s="184">
        <v>43069</v>
      </c>
      <c r="B91" s="234"/>
      <c r="C91" s="235" t="s">
        <v>1558</v>
      </c>
      <c r="D91" s="236" t="s">
        <v>161</v>
      </c>
      <c r="E91" s="237"/>
      <c r="F91" s="235"/>
      <c r="G91" s="48">
        <v>69.599999999999994</v>
      </c>
      <c r="H91" s="239"/>
      <c r="I91" s="47">
        <f t="shared" ca="1" si="1"/>
        <v>366012.75880915701</v>
      </c>
      <c r="J91" s="240"/>
      <c r="K91" s="244"/>
    </row>
    <row r="92" spans="1:11" s="55" customFormat="1" ht="12.75" x14ac:dyDescent="0.2">
      <c r="A92" s="184">
        <v>43069</v>
      </c>
      <c r="B92" s="234"/>
      <c r="C92" s="235" t="s">
        <v>1559</v>
      </c>
      <c r="D92" s="236" t="s">
        <v>160</v>
      </c>
      <c r="E92" s="237"/>
      <c r="F92" s="235"/>
      <c r="G92" s="330">
        <v>480</v>
      </c>
      <c r="H92" s="239"/>
      <c r="I92" s="47">
        <f t="shared" ca="1" si="1"/>
        <v>365532.75880915701</v>
      </c>
      <c r="J92" s="240"/>
      <c r="K92" s="244"/>
    </row>
    <row r="93" spans="1:11" s="55" customFormat="1" ht="12.75" x14ac:dyDescent="0.2">
      <c r="A93" s="184">
        <v>43069</v>
      </c>
      <c r="B93" s="234"/>
      <c r="C93" s="235" t="s">
        <v>1560</v>
      </c>
      <c r="D93" s="236" t="s">
        <v>163</v>
      </c>
      <c r="E93" s="237"/>
      <c r="F93" s="235"/>
      <c r="G93" s="330">
        <v>150000</v>
      </c>
      <c r="H93" s="239"/>
      <c r="I93" s="47">
        <f t="shared" ca="1" si="1"/>
        <v>215532.75880915701</v>
      </c>
      <c r="J93" s="240"/>
      <c r="K93" s="244"/>
    </row>
    <row r="94" spans="1:11" s="55" customFormat="1" ht="12.75" x14ac:dyDescent="0.2">
      <c r="A94" s="184">
        <v>43069</v>
      </c>
      <c r="B94" s="234"/>
      <c r="C94" s="235" t="s">
        <v>1561</v>
      </c>
      <c r="D94" s="236" t="s">
        <v>1562</v>
      </c>
      <c r="E94" s="237"/>
      <c r="F94" s="235"/>
      <c r="G94" s="330">
        <v>58677.73</v>
      </c>
      <c r="H94" s="239"/>
      <c r="I94" s="47">
        <f t="shared" ca="1" si="1"/>
        <v>156855.028809157</v>
      </c>
      <c r="J94" s="240"/>
      <c r="K94" s="244"/>
    </row>
    <row r="95" spans="1:11" s="55" customFormat="1" ht="12.75" x14ac:dyDescent="0.2">
      <c r="A95" s="184">
        <v>43069</v>
      </c>
      <c r="B95" s="234"/>
      <c r="C95" s="235" t="s">
        <v>1563</v>
      </c>
      <c r="D95" s="236" t="s">
        <v>1564</v>
      </c>
      <c r="E95" s="237"/>
      <c r="F95" s="235"/>
      <c r="G95" s="330">
        <v>26001.8</v>
      </c>
      <c r="H95" s="239"/>
      <c r="I95" s="47">
        <f t="shared" ca="1" si="1"/>
        <v>130853.22880915699</v>
      </c>
      <c r="J95" s="240"/>
      <c r="K95" s="244"/>
    </row>
    <row r="96" spans="1:11" s="55" customFormat="1" ht="12.75" x14ac:dyDescent="0.2">
      <c r="A96" s="184">
        <v>43069</v>
      </c>
      <c r="B96" s="234"/>
      <c r="C96" s="235">
        <v>688086</v>
      </c>
      <c r="D96" s="51" t="s">
        <v>377</v>
      </c>
      <c r="E96" s="237"/>
      <c r="F96" s="235"/>
      <c r="G96" s="330">
        <v>21244.52</v>
      </c>
      <c r="H96" s="239"/>
      <c r="I96" s="47">
        <f t="shared" ca="1" si="1"/>
        <v>109608.70880915699</v>
      </c>
      <c r="J96" s="240"/>
      <c r="K96" s="244"/>
    </row>
    <row r="97" spans="1:11" s="55" customFormat="1" ht="12.75" x14ac:dyDescent="0.2">
      <c r="A97" s="184"/>
      <c r="B97" s="234"/>
      <c r="C97" s="235"/>
      <c r="D97" s="51" t="s">
        <v>196</v>
      </c>
      <c r="E97" s="237"/>
      <c r="F97" s="235"/>
      <c r="G97" s="330">
        <v>11.89999999999999</v>
      </c>
      <c r="H97" s="239"/>
      <c r="I97" s="47">
        <f t="shared" ca="1" si="1"/>
        <v>109596.808809157</v>
      </c>
      <c r="J97" s="240"/>
      <c r="K97" s="244"/>
    </row>
    <row r="98" spans="1:11" s="55" customFormat="1" ht="12.75" x14ac:dyDescent="0.2">
      <c r="A98" s="184"/>
      <c r="B98" s="234"/>
      <c r="C98" s="235"/>
      <c r="D98" s="51" t="s">
        <v>197</v>
      </c>
      <c r="E98" s="237"/>
      <c r="F98" s="235"/>
      <c r="G98" s="330">
        <v>3.0299999999999896</v>
      </c>
      <c r="H98" s="239"/>
      <c r="I98" s="47">
        <f t="shared" ca="1" si="1"/>
        <v>109593.778809157</v>
      </c>
      <c r="J98" s="240"/>
      <c r="K98" s="244"/>
    </row>
    <row r="99" spans="1:11" s="55" customFormat="1" ht="12.75" x14ac:dyDescent="0.2">
      <c r="A99" s="184"/>
      <c r="B99" s="234"/>
      <c r="C99" s="235"/>
      <c r="D99" s="236"/>
      <c r="E99" s="237"/>
      <c r="F99" s="235"/>
      <c r="G99" s="238"/>
      <c r="H99" s="239"/>
      <c r="I99" s="47" t="str">
        <f t="shared" ca="1" si="1"/>
        <v xml:space="preserve"> - </v>
      </c>
      <c r="J99" s="240"/>
      <c r="K99" s="244"/>
    </row>
    <row r="100" spans="1:11" s="55" customFormat="1" ht="12.75" x14ac:dyDescent="0.2">
      <c r="A100" s="184"/>
      <c r="B100" s="234"/>
      <c r="C100" s="235"/>
      <c r="D100" s="236"/>
      <c r="E100" s="237"/>
      <c r="F100" s="235"/>
      <c r="G100" s="238"/>
      <c r="H100" s="239"/>
      <c r="I100" s="47" t="str">
        <f t="shared" ca="1" si="1"/>
        <v xml:space="preserve"> - </v>
      </c>
      <c r="J100" s="382"/>
      <c r="K100" s="244"/>
    </row>
    <row r="101" spans="1:11" s="55" customFormat="1" ht="12.75" x14ac:dyDescent="0.2">
      <c r="A101" s="184"/>
      <c r="B101" s="198"/>
      <c r="C101" s="199"/>
      <c r="D101" s="200"/>
      <c r="E101" s="201"/>
      <c r="F101" s="199"/>
      <c r="G101" s="202"/>
      <c r="H101" s="203"/>
      <c r="I101" s="47" t="str">
        <f t="shared" ca="1" si="1"/>
        <v xml:space="preserve"> - </v>
      </c>
      <c r="J101" s="399"/>
      <c r="K101" s="244"/>
    </row>
    <row r="102" spans="1:11" s="55" customFormat="1" ht="12.75" x14ac:dyDescent="0.2">
      <c r="A102" s="184"/>
      <c r="B102" s="198"/>
      <c r="C102" s="199"/>
      <c r="D102" s="200"/>
      <c r="E102" s="201"/>
      <c r="F102" s="199"/>
      <c r="G102" s="202"/>
      <c r="H102" s="203"/>
      <c r="I102" s="47" t="str">
        <f t="shared" ca="1" si="1"/>
        <v xml:space="preserve"> - </v>
      </c>
      <c r="J102" s="41"/>
      <c r="K102" s="244"/>
    </row>
    <row r="103" spans="1:11" s="55" customFormat="1" ht="12.75" x14ac:dyDescent="0.2">
      <c r="A103" s="184"/>
      <c r="B103" s="50"/>
      <c r="C103" s="45"/>
      <c r="D103" s="51"/>
      <c r="E103" s="58"/>
      <c r="F103" s="45"/>
      <c r="G103" s="49"/>
      <c r="H103" s="53"/>
      <c r="I103" s="47" t="str">
        <f t="shared" ca="1" si="1"/>
        <v xml:space="preserve"> - </v>
      </c>
      <c r="J103" s="41"/>
      <c r="K103" s="244"/>
    </row>
    <row r="104" spans="1:11" s="55" customFormat="1" ht="12.75" x14ac:dyDescent="0.2">
      <c r="A104" s="184"/>
      <c r="B104" s="50"/>
      <c r="C104" s="45"/>
      <c r="D104" s="51"/>
      <c r="E104" s="58"/>
      <c r="F104" s="45"/>
      <c r="G104" s="49"/>
      <c r="H104" s="53"/>
      <c r="I104" s="47" t="str">
        <f t="shared" ca="1" si="1"/>
        <v xml:space="preserve"> - </v>
      </c>
      <c r="J104" s="41"/>
      <c r="K104" s="244"/>
    </row>
    <row r="105" spans="1:11" s="55" customFormat="1" ht="12.75" x14ac:dyDescent="0.2">
      <c r="A105" s="184"/>
      <c r="B105" s="50"/>
      <c r="C105" s="45"/>
      <c r="D105" s="51"/>
      <c r="E105" s="58"/>
      <c r="F105" s="45"/>
      <c r="G105" s="49"/>
      <c r="H105" s="53"/>
      <c r="I105" s="47" t="str">
        <f t="shared" ca="1" si="1"/>
        <v xml:space="preserve"> - </v>
      </c>
      <c r="J105" s="41"/>
      <c r="K105" s="244"/>
    </row>
    <row r="106" spans="1:11" s="55" customFormat="1" ht="12.75" x14ac:dyDescent="0.2">
      <c r="A106" s="184"/>
      <c r="B106" s="234"/>
      <c r="C106" s="235"/>
      <c r="D106" s="236"/>
      <c r="E106" s="237"/>
      <c r="F106" s="235"/>
      <c r="G106" s="238"/>
      <c r="H106" s="239"/>
      <c r="I106" s="47" t="str">
        <f t="shared" ca="1" si="1"/>
        <v xml:space="preserve"> - </v>
      </c>
      <c r="J106" s="240"/>
      <c r="K106" s="244"/>
    </row>
    <row r="107" spans="1:11" s="55" customFormat="1" ht="12.75" x14ac:dyDescent="0.2">
      <c r="A107" s="184"/>
      <c r="B107" s="50"/>
      <c r="C107" s="45"/>
      <c r="D107" s="51"/>
      <c r="E107" s="155"/>
      <c r="F107" s="143"/>
      <c r="G107" s="146"/>
      <c r="H107" s="53"/>
      <c r="I107" s="47" t="str">
        <f t="shared" ca="1" si="1"/>
        <v xml:space="preserve"> - </v>
      </c>
      <c r="J107" s="41"/>
      <c r="K107" s="244"/>
    </row>
    <row r="108" spans="1:11" s="55" customFormat="1" ht="12.75" x14ac:dyDescent="0.2">
      <c r="A108" s="184"/>
      <c r="B108" s="50"/>
      <c r="C108" s="45"/>
      <c r="D108" s="51"/>
      <c r="E108" s="155"/>
      <c r="F108" s="143"/>
      <c r="G108" s="146"/>
      <c r="H108" s="53"/>
      <c r="I108" s="47" t="str">
        <f t="shared" ca="1" si="1"/>
        <v xml:space="preserve"> - </v>
      </c>
      <c r="J108" s="41"/>
      <c r="K108" s="244">
        <v>57544.127710843371</v>
      </c>
    </row>
    <row r="109" spans="1:11" s="55" customFormat="1" ht="12.75" x14ac:dyDescent="0.2">
      <c r="A109" s="184"/>
      <c r="B109" s="198"/>
      <c r="C109" s="199"/>
      <c r="D109" s="200"/>
      <c r="E109" s="201"/>
      <c r="F109" s="199"/>
      <c r="G109" s="202"/>
      <c r="H109" s="203"/>
      <c r="I109" s="47" t="str">
        <f t="shared" ca="1" si="1"/>
        <v xml:space="preserve"> - </v>
      </c>
      <c r="J109" s="41"/>
      <c r="K109" s="244"/>
    </row>
    <row r="110" spans="1:11" s="55" customFormat="1" ht="12.75" x14ac:dyDescent="0.2">
      <c r="A110" s="184"/>
      <c r="B110" s="338"/>
      <c r="C110" s="339"/>
      <c r="D110" s="340"/>
      <c r="E110" s="341"/>
      <c r="F110" s="339"/>
      <c r="G110" s="342"/>
      <c r="H110" s="343"/>
      <c r="I110" s="47" t="str">
        <f t="shared" ca="1" si="1"/>
        <v xml:space="preserve"> - </v>
      </c>
      <c r="J110" s="344"/>
      <c r="K110" s="244"/>
    </row>
    <row r="111" spans="1:11" s="55" customFormat="1" ht="12.75" x14ac:dyDescent="0.2">
      <c r="A111" s="184"/>
      <c r="B111" s="198"/>
      <c r="C111" s="45"/>
      <c r="D111" s="200"/>
      <c r="E111" s="201"/>
      <c r="F111" s="199"/>
      <c r="G111" s="202"/>
      <c r="H111" s="203"/>
      <c r="I111" s="47" t="str">
        <f t="shared" ca="1" si="1"/>
        <v xml:space="preserve"> - </v>
      </c>
      <c r="J111" s="41"/>
      <c r="K111" s="244"/>
    </row>
    <row r="112" spans="1:11" s="55" customFormat="1" ht="12.75" x14ac:dyDescent="0.2">
      <c r="A112" s="184"/>
      <c r="B112" s="198"/>
      <c r="C112" s="45"/>
      <c r="D112" s="200"/>
      <c r="E112" s="201"/>
      <c r="F112" s="199"/>
      <c r="G112" s="202"/>
      <c r="H112" s="203"/>
      <c r="I112" s="47" t="str">
        <f t="shared" ca="1" si="1"/>
        <v xml:space="preserve"> - </v>
      </c>
      <c r="J112" s="41"/>
      <c r="K112" s="244"/>
    </row>
    <row r="113" spans="1:11" s="55" customFormat="1" ht="12.75" x14ac:dyDescent="0.2">
      <c r="A113" s="184"/>
      <c r="B113" s="50"/>
      <c r="C113" s="45"/>
      <c r="D113" s="51"/>
      <c r="E113" s="58"/>
      <c r="F113" s="45"/>
      <c r="G113" s="49"/>
      <c r="H113" s="53"/>
      <c r="I113" s="47" t="str">
        <f t="shared" ca="1" si="1"/>
        <v xml:space="preserve"> - </v>
      </c>
      <c r="J113" s="41"/>
      <c r="K113" s="244"/>
    </row>
    <row r="114" spans="1:11" s="55" customFormat="1" ht="12.75" x14ac:dyDescent="0.2">
      <c r="A114" s="184"/>
      <c r="B114" s="50"/>
      <c r="C114" s="45"/>
      <c r="D114" s="51"/>
      <c r="E114" s="58"/>
      <c r="F114" s="45"/>
      <c r="G114" s="49"/>
      <c r="H114" s="53"/>
      <c r="I114" s="47" t="str">
        <f t="shared" ca="1" si="1"/>
        <v xml:space="preserve"> - </v>
      </c>
      <c r="J114" s="41"/>
      <c r="K114" s="244"/>
    </row>
    <row r="115" spans="1:11" s="55" customFormat="1" ht="12.75" x14ac:dyDescent="0.2">
      <c r="A115" s="184"/>
      <c r="B115" s="338"/>
      <c r="C115" s="339"/>
      <c r="D115" s="340"/>
      <c r="E115" s="341"/>
      <c r="F115" s="339"/>
      <c r="G115" s="342"/>
      <c r="H115" s="53"/>
      <c r="I115" s="47" t="str">
        <f t="shared" ca="1" si="1"/>
        <v xml:space="preserve"> - </v>
      </c>
      <c r="J115" s="344"/>
      <c r="K115" s="244"/>
    </row>
    <row r="116" spans="1:11" s="55" customFormat="1" ht="12.75" x14ac:dyDescent="0.2">
      <c r="A116" s="184"/>
      <c r="B116" s="338"/>
      <c r="C116" s="339"/>
      <c r="D116" s="340"/>
      <c r="E116" s="341"/>
      <c r="F116" s="339"/>
      <c r="G116" s="342"/>
      <c r="H116" s="343"/>
      <c r="I116" s="47" t="str">
        <f t="shared" ca="1" si="1"/>
        <v xml:space="preserve"> - </v>
      </c>
      <c r="J116" s="344"/>
      <c r="K116" s="244"/>
    </row>
    <row r="117" spans="1:11" s="55" customFormat="1" ht="12.75" x14ac:dyDescent="0.2">
      <c r="A117" s="184"/>
      <c r="B117" s="50"/>
      <c r="C117" s="45"/>
      <c r="D117" s="51"/>
      <c r="E117" s="58"/>
      <c r="F117" s="45"/>
      <c r="G117" s="49"/>
      <c r="H117" s="53"/>
      <c r="I117" s="47" t="str">
        <f t="shared" ca="1" si="1"/>
        <v xml:space="preserve"> - </v>
      </c>
      <c r="J117" s="41"/>
      <c r="K117" s="244"/>
    </row>
    <row r="118" spans="1:11" s="55" customFormat="1" ht="12.75" x14ac:dyDescent="0.2">
      <c r="A118" s="345"/>
      <c r="B118" s="338"/>
      <c r="C118" s="339"/>
      <c r="D118" s="340"/>
      <c r="E118" s="341"/>
      <c r="F118" s="339"/>
      <c r="G118" s="342"/>
      <c r="H118" s="343"/>
      <c r="I118" s="47" t="str">
        <f t="shared" ca="1" si="1"/>
        <v xml:space="preserve"> - </v>
      </c>
      <c r="J118" s="344"/>
      <c r="K118" s="244"/>
    </row>
    <row r="119" spans="1:11" s="55" customFormat="1" ht="12.75" x14ac:dyDescent="0.2">
      <c r="A119" s="345"/>
      <c r="B119" s="338"/>
      <c r="C119" s="339"/>
      <c r="D119" s="340"/>
      <c r="E119" s="341"/>
      <c r="F119" s="339"/>
      <c r="G119" s="342"/>
      <c r="H119" s="343"/>
      <c r="I119" s="47" t="str">
        <f t="shared" ca="1" si="1"/>
        <v xml:space="preserve"> - </v>
      </c>
      <c r="J119" s="344"/>
      <c r="K119" s="244"/>
    </row>
    <row r="120" spans="1:11" s="55" customFormat="1" ht="12.75" x14ac:dyDescent="0.2">
      <c r="A120" s="184"/>
      <c r="B120" s="348"/>
      <c r="C120" s="349"/>
      <c r="D120" s="350"/>
      <c r="E120" s="351"/>
      <c r="F120" s="349"/>
      <c r="G120" s="352"/>
      <c r="H120" s="353"/>
      <c r="I120" s="354" t="str">
        <f ca="1">IF(AND(ISBLANK(G120),ISBLANK(H120)),"",OFFSET(I120,-1,0,1,1)+H120-G120)</f>
        <v/>
      </c>
      <c r="J120" s="355"/>
      <c r="K120" s="244"/>
    </row>
    <row r="121" spans="1:11" s="55" customFormat="1" ht="12.75" x14ac:dyDescent="0.2">
      <c r="A121" s="184"/>
      <c r="B121" s="348"/>
      <c r="C121" s="349"/>
      <c r="D121" s="350"/>
      <c r="E121" s="351"/>
      <c r="F121" s="349"/>
      <c r="G121" s="352"/>
      <c r="H121" s="353"/>
      <c r="I121" s="47" t="str">
        <f t="shared" ca="1" si="1"/>
        <v xml:space="preserve"> - </v>
      </c>
      <c r="J121" s="355"/>
      <c r="K121" s="244"/>
    </row>
    <row r="122" spans="1:11" s="55" customFormat="1" ht="12.75" x14ac:dyDescent="0.2">
      <c r="A122" s="184"/>
      <c r="B122" s="348"/>
      <c r="C122" s="349"/>
      <c r="D122" s="350"/>
      <c r="E122" s="351"/>
      <c r="F122" s="349"/>
      <c r="G122" s="352"/>
      <c r="H122" s="353"/>
      <c r="I122" s="47" t="str">
        <f t="shared" ca="1" si="1"/>
        <v xml:space="preserve"> - </v>
      </c>
      <c r="J122" s="355"/>
      <c r="K122" s="244"/>
    </row>
    <row r="123" spans="1:11" s="55" customFormat="1" ht="12.75" x14ac:dyDescent="0.2">
      <c r="A123" s="184"/>
      <c r="B123" s="348"/>
      <c r="C123" s="349"/>
      <c r="D123" s="350"/>
      <c r="E123" s="351"/>
      <c r="F123" s="349"/>
      <c r="G123" s="352"/>
      <c r="H123" s="353"/>
      <c r="I123" s="47" t="str">
        <f t="shared" ca="1" si="1"/>
        <v xml:space="preserve"> - </v>
      </c>
      <c r="J123" s="355"/>
      <c r="K123" s="244"/>
    </row>
    <row r="124" spans="1:11" s="55" customFormat="1" ht="12.75" x14ac:dyDescent="0.2">
      <c r="A124" s="184"/>
      <c r="B124" s="348"/>
      <c r="C124" s="349"/>
      <c r="D124" s="350"/>
      <c r="E124" s="351"/>
      <c r="F124" s="349"/>
      <c r="G124" s="352"/>
      <c r="H124" s="353"/>
      <c r="I124" s="47" t="str">
        <f t="shared" ca="1" si="1"/>
        <v xml:space="preserve"> - </v>
      </c>
      <c r="J124" s="355"/>
      <c r="K124" s="244"/>
    </row>
    <row r="125" spans="1:11" s="55" customFormat="1" ht="12.75" x14ac:dyDescent="0.2">
      <c r="A125" s="184"/>
      <c r="B125" s="348"/>
      <c r="C125" s="349"/>
      <c r="D125" s="350"/>
      <c r="E125" s="351"/>
      <c r="F125" s="349"/>
      <c r="G125" s="352"/>
      <c r="H125" s="353"/>
      <c r="I125" s="47" t="str">
        <f t="shared" ca="1" si="1"/>
        <v xml:space="preserve"> - </v>
      </c>
      <c r="J125" s="355"/>
      <c r="K125" s="244"/>
    </row>
    <row r="126" spans="1:11" s="55" customFormat="1" ht="12.75" x14ac:dyDescent="0.2">
      <c r="A126" s="184"/>
      <c r="B126" s="348"/>
      <c r="C126" s="349"/>
      <c r="D126" s="350"/>
      <c r="E126" s="351"/>
      <c r="F126" s="349"/>
      <c r="G126" s="352"/>
      <c r="H126" s="353"/>
      <c r="I126" s="47" t="str">
        <f t="shared" ca="1" si="1"/>
        <v xml:space="preserve"> - </v>
      </c>
      <c r="J126" s="355"/>
      <c r="K126" s="244"/>
    </row>
    <row r="127" spans="1:11" s="55" customFormat="1" ht="12.75" x14ac:dyDescent="0.2">
      <c r="A127" s="184"/>
      <c r="B127" s="348"/>
      <c r="C127" s="349"/>
      <c r="D127" s="350"/>
      <c r="E127" s="351"/>
      <c r="F127" s="349"/>
      <c r="G127" s="352"/>
      <c r="H127" s="353"/>
      <c r="I127" s="47" t="str">
        <f t="shared" ca="1" si="1"/>
        <v xml:space="preserve"> - </v>
      </c>
      <c r="J127" s="355"/>
      <c r="K127" s="244"/>
    </row>
    <row r="128" spans="1:11" s="55" customFormat="1" ht="12.75" x14ac:dyDescent="0.2">
      <c r="A128" s="184"/>
      <c r="B128" s="348"/>
      <c r="C128" s="349"/>
      <c r="D128" s="350"/>
      <c r="E128" s="351"/>
      <c r="F128" s="349"/>
      <c r="G128" s="352"/>
      <c r="H128" s="353"/>
      <c r="I128" s="47" t="str">
        <f t="shared" ca="1" si="1"/>
        <v xml:space="preserve"> - </v>
      </c>
      <c r="J128" s="355"/>
      <c r="K128" s="244"/>
    </row>
    <row r="129" spans="1:14" s="55" customFormat="1" ht="12.75" x14ac:dyDescent="0.2">
      <c r="A129" s="184"/>
      <c r="B129" s="348"/>
      <c r="C129" s="349"/>
      <c r="D129" s="350"/>
      <c r="E129" s="351"/>
      <c r="F129" s="349"/>
      <c r="G129" s="352"/>
      <c r="H129" s="353"/>
      <c r="I129" s="47" t="str">
        <f t="shared" ca="1" si="1"/>
        <v xml:space="preserve"> - </v>
      </c>
      <c r="J129" s="355"/>
      <c r="K129" s="244"/>
    </row>
    <row r="130" spans="1:14" s="55" customFormat="1" ht="12.75" x14ac:dyDescent="0.2">
      <c r="A130" s="184"/>
      <c r="B130" s="348"/>
      <c r="C130" s="349"/>
      <c r="D130" s="350"/>
      <c r="E130" s="351"/>
      <c r="F130" s="349"/>
      <c r="G130" s="352"/>
      <c r="H130" s="353"/>
      <c r="I130" s="47" t="str">
        <f t="shared" ca="1" si="1"/>
        <v xml:space="preserve"> - </v>
      </c>
      <c r="J130" s="355"/>
      <c r="K130" s="244"/>
    </row>
    <row r="131" spans="1:14" s="55" customFormat="1" ht="12.75" x14ac:dyDescent="0.2">
      <c r="A131" s="184"/>
      <c r="B131" s="348"/>
      <c r="C131" s="349"/>
      <c r="D131" s="350"/>
      <c r="E131" s="351"/>
      <c r="F131" s="349"/>
      <c r="G131" s="352"/>
      <c r="H131" s="353"/>
      <c r="I131" s="47" t="str">
        <f t="shared" ca="1" si="1"/>
        <v xml:space="preserve"> - </v>
      </c>
      <c r="J131" s="355"/>
      <c r="K131" s="244"/>
    </row>
    <row r="132" spans="1:14" s="55" customFormat="1" ht="12.75" x14ac:dyDescent="0.2">
      <c r="A132" s="184"/>
      <c r="B132" s="348"/>
      <c r="C132" s="349"/>
      <c r="D132" s="350"/>
      <c r="E132" s="351"/>
      <c r="F132" s="349"/>
      <c r="G132" s="352"/>
      <c r="H132" s="353"/>
      <c r="I132" s="47" t="str">
        <f t="shared" ca="1" si="1"/>
        <v xml:space="preserve"> - </v>
      </c>
      <c r="J132" s="355"/>
      <c r="K132" s="244"/>
    </row>
    <row r="133" spans="1:14" s="55" customFormat="1" ht="12.75" x14ac:dyDescent="0.2">
      <c r="A133" s="184"/>
      <c r="B133" s="348"/>
      <c r="C133" s="349"/>
      <c r="D133" s="350"/>
      <c r="E133" s="351"/>
      <c r="F133" s="349"/>
      <c r="G133" s="352"/>
      <c r="H133" s="353"/>
      <c r="I133" s="47" t="str">
        <f t="shared" ca="1" si="1"/>
        <v xml:space="preserve"> - </v>
      </c>
      <c r="J133" s="355"/>
      <c r="K133" s="244"/>
    </row>
    <row r="134" spans="1:14" s="55" customFormat="1" ht="12.75" x14ac:dyDescent="0.2">
      <c r="A134" s="184"/>
      <c r="B134" s="348"/>
      <c r="C134" s="349"/>
      <c r="D134" s="350"/>
      <c r="E134" s="351"/>
      <c r="F134" s="349"/>
      <c r="G134" s="352"/>
      <c r="H134" s="353"/>
      <c r="I134" s="47" t="str">
        <f t="shared" ca="1" si="1"/>
        <v xml:space="preserve"> - </v>
      </c>
      <c r="J134" s="355"/>
      <c r="K134" s="244"/>
    </row>
    <row r="135" spans="1:14" s="55" customFormat="1" ht="12.75" x14ac:dyDescent="0.2">
      <c r="A135" s="184"/>
      <c r="B135" s="348"/>
      <c r="C135" s="349"/>
      <c r="D135" s="350"/>
      <c r="E135" s="351"/>
      <c r="F135" s="349"/>
      <c r="G135" s="352"/>
      <c r="H135" s="353"/>
      <c r="I135" s="47" t="str">
        <f t="shared" ca="1" si="1"/>
        <v xml:space="preserve"> - </v>
      </c>
      <c r="J135" s="355"/>
      <c r="K135" s="244"/>
    </row>
    <row r="136" spans="1:14" s="55" customFormat="1" ht="12.75" x14ac:dyDescent="0.2">
      <c r="A136" s="184"/>
      <c r="B136" s="348"/>
      <c r="C136" s="349"/>
      <c r="D136" s="350"/>
      <c r="E136" s="351"/>
      <c r="F136" s="349"/>
      <c r="G136" s="352"/>
      <c r="H136" s="353"/>
      <c r="I136" s="47" t="str">
        <f t="shared" ca="1" si="1"/>
        <v xml:space="preserve"> - </v>
      </c>
      <c r="J136" s="355"/>
      <c r="K136" s="244"/>
    </row>
    <row r="137" spans="1:14" s="55" customFormat="1" ht="12.75" x14ac:dyDescent="0.2">
      <c r="A137" s="184"/>
      <c r="B137" s="348"/>
      <c r="C137" s="349"/>
      <c r="D137" s="350"/>
      <c r="E137" s="351"/>
      <c r="F137" s="349"/>
      <c r="G137" s="352"/>
      <c r="H137" s="353"/>
      <c r="I137" s="47" t="str">
        <f t="shared" ca="1" si="1"/>
        <v xml:space="preserve"> - </v>
      </c>
      <c r="J137" s="355"/>
      <c r="K137" s="244"/>
    </row>
    <row r="138" spans="1:14" s="55" customFormat="1" ht="12.75" x14ac:dyDescent="0.2">
      <c r="A138" s="184"/>
      <c r="B138" s="348"/>
      <c r="C138" s="349"/>
      <c r="D138" s="350"/>
      <c r="E138" s="351"/>
      <c r="F138" s="349"/>
      <c r="G138" s="352"/>
      <c r="H138" s="353"/>
      <c r="I138" s="47" t="str">
        <f t="shared" ca="1" si="1"/>
        <v xml:space="preserve"> - </v>
      </c>
      <c r="J138" s="355"/>
      <c r="K138" s="244"/>
    </row>
    <row r="139" spans="1:14" s="55" customFormat="1" ht="12.75" x14ac:dyDescent="0.2">
      <c r="A139" s="184"/>
      <c r="B139" s="198"/>
      <c r="C139" s="199"/>
      <c r="D139" s="200"/>
      <c r="E139" s="201"/>
      <c r="F139" s="199"/>
      <c r="G139" s="202"/>
      <c r="H139" s="203"/>
      <c r="I139" s="47" t="str">
        <f t="shared" ca="1" si="1"/>
        <v xml:space="preserve"> - </v>
      </c>
      <c r="J139" s="204"/>
      <c r="K139" s="244"/>
    </row>
    <row r="140" spans="1:14" ht="12.75" x14ac:dyDescent="0.2">
      <c r="A140" s="184"/>
      <c r="B140" s="50"/>
      <c r="C140" s="45"/>
      <c r="D140" s="51"/>
      <c r="E140" s="58"/>
      <c r="F140" s="45"/>
      <c r="G140" s="49"/>
      <c r="H140" s="53"/>
      <c r="I140" s="47" t="str">
        <f t="shared" ca="1" si="1"/>
        <v xml:space="preserve"> - </v>
      </c>
      <c r="J140" s="41"/>
      <c r="N140" s="8"/>
    </row>
    <row r="141" spans="1:14" ht="12.75" x14ac:dyDescent="0.2">
      <c r="A141" s="184"/>
      <c r="B141" s="50"/>
      <c r="C141" s="45"/>
      <c r="D141" s="51"/>
      <c r="E141" s="58"/>
      <c r="F141" s="45"/>
      <c r="G141" s="49"/>
      <c r="H141" s="53"/>
      <c r="I141" s="47" t="str">
        <f t="shared" ref="I141:I204" ca="1" si="2">IF(AND(ISBLANK(G141),ISBLANK(H141))," - ",OFFSET(I141,-1,0,1,1)+H141-G141)</f>
        <v xml:space="preserve"> - </v>
      </c>
      <c r="J141" s="41"/>
      <c r="N141" s="8"/>
    </row>
    <row r="142" spans="1:14" ht="12.75" x14ac:dyDescent="0.2">
      <c r="A142" s="184"/>
      <c r="B142" s="50"/>
      <c r="C142" s="45"/>
      <c r="D142" s="51"/>
      <c r="E142" s="58"/>
      <c r="F142" s="45"/>
      <c r="G142" s="49"/>
      <c r="H142" s="53"/>
      <c r="I142" s="47" t="str">
        <f t="shared" ca="1" si="2"/>
        <v xml:space="preserve"> - </v>
      </c>
      <c r="J142" s="41"/>
      <c r="N142" s="8"/>
    </row>
    <row r="143" spans="1:14" ht="12.75" x14ac:dyDescent="0.2">
      <c r="A143" s="184"/>
      <c r="B143" s="50"/>
      <c r="C143" s="45"/>
      <c r="D143" s="51"/>
      <c r="E143" s="58"/>
      <c r="F143" s="45"/>
      <c r="G143" s="49"/>
      <c r="H143" s="53"/>
      <c r="I143" s="47" t="str">
        <f t="shared" ca="1" si="2"/>
        <v xml:space="preserve"> - </v>
      </c>
      <c r="J143" s="41"/>
      <c r="N143" s="8"/>
    </row>
    <row r="144" spans="1:14" ht="12.75" x14ac:dyDescent="0.2">
      <c r="A144" s="184"/>
      <c r="B144" s="50"/>
      <c r="C144" s="45"/>
      <c r="D144" s="51"/>
      <c r="E144" s="58"/>
      <c r="F144" s="45"/>
      <c r="G144" s="49"/>
      <c r="H144" s="53"/>
      <c r="I144" s="47" t="str">
        <f t="shared" ca="1" si="2"/>
        <v xml:space="preserve"> - </v>
      </c>
      <c r="J144" s="41"/>
      <c r="N144" s="8"/>
    </row>
    <row r="145" spans="1:14" ht="12.75" x14ac:dyDescent="0.2">
      <c r="A145" s="184"/>
      <c r="B145" s="50"/>
      <c r="C145" s="45"/>
      <c r="D145" s="51"/>
      <c r="E145" s="58"/>
      <c r="F145" s="45"/>
      <c r="G145" s="49"/>
      <c r="H145" s="53"/>
      <c r="I145" s="47" t="str">
        <f t="shared" ca="1" si="2"/>
        <v xml:space="preserve"> - </v>
      </c>
      <c r="J145" s="41"/>
      <c r="N145" s="8"/>
    </row>
    <row r="146" spans="1:14" ht="12.75" x14ac:dyDescent="0.2">
      <c r="A146" s="159"/>
      <c r="B146" s="142"/>
      <c r="C146" s="143"/>
      <c r="D146" s="51"/>
      <c r="E146" s="155"/>
      <c r="F146" s="143"/>
      <c r="G146" s="49"/>
      <c r="H146" s="156"/>
      <c r="I146" s="47" t="str">
        <f t="shared" ca="1" si="2"/>
        <v xml:space="preserve"> - </v>
      </c>
      <c r="J146" s="148"/>
      <c r="N146" s="8"/>
    </row>
    <row r="147" spans="1:14" ht="12.75" x14ac:dyDescent="0.2">
      <c r="A147" s="159"/>
      <c r="B147" s="142"/>
      <c r="C147" s="45"/>
      <c r="D147" s="51"/>
      <c r="E147" s="155"/>
      <c r="F147" s="143"/>
      <c r="G147" s="146"/>
      <c r="H147" s="53"/>
      <c r="I147" s="47" t="str">
        <f t="shared" ca="1" si="2"/>
        <v xml:space="preserve"> - </v>
      </c>
      <c r="J147" s="148"/>
      <c r="N147" s="8"/>
    </row>
    <row r="148" spans="1:14" ht="12.75" x14ac:dyDescent="0.2">
      <c r="A148" s="159"/>
      <c r="B148" s="142"/>
      <c r="C148" s="143"/>
      <c r="D148" s="51"/>
      <c r="E148" s="155"/>
      <c r="F148" s="143"/>
      <c r="G148" s="49"/>
      <c r="H148" s="156"/>
      <c r="I148" s="47" t="str">
        <f t="shared" ca="1" si="2"/>
        <v xml:space="preserve"> - </v>
      </c>
      <c r="J148" s="148"/>
      <c r="N148" s="8"/>
    </row>
    <row r="149" spans="1:14" ht="12.75" x14ac:dyDescent="0.2">
      <c r="A149" s="159"/>
      <c r="B149" s="142"/>
      <c r="C149" s="143"/>
      <c r="D149" s="144"/>
      <c r="E149" s="155"/>
      <c r="F149" s="143"/>
      <c r="G149" s="146"/>
      <c r="H149" s="156"/>
      <c r="I149" s="47" t="str">
        <f t="shared" ca="1" si="2"/>
        <v xml:space="preserve"> - </v>
      </c>
      <c r="J149" s="148"/>
      <c r="N149" s="8"/>
    </row>
    <row r="150" spans="1:14" ht="12.75" x14ac:dyDescent="0.2">
      <c r="A150" s="159"/>
      <c r="B150" s="142"/>
      <c r="C150" s="143"/>
      <c r="D150" s="144"/>
      <c r="E150" s="155"/>
      <c r="F150" s="143"/>
      <c r="G150" s="146"/>
      <c r="H150" s="156"/>
      <c r="I150" s="47" t="str">
        <f t="shared" ca="1" si="2"/>
        <v xml:space="preserve"> - </v>
      </c>
      <c r="J150" s="148"/>
      <c r="N150" s="8"/>
    </row>
    <row r="151" spans="1:14" ht="12.75" x14ac:dyDescent="0.2">
      <c r="A151" s="159"/>
      <c r="B151" s="142"/>
      <c r="C151" s="143"/>
      <c r="D151" s="144"/>
      <c r="E151" s="155"/>
      <c r="F151" s="143"/>
      <c r="G151" s="146"/>
      <c r="H151" s="156"/>
      <c r="I151" s="47" t="str">
        <f t="shared" ca="1" si="2"/>
        <v xml:space="preserve"> - </v>
      </c>
      <c r="J151" s="148"/>
      <c r="N151" s="8"/>
    </row>
    <row r="152" spans="1:14" ht="12.75" x14ac:dyDescent="0.2">
      <c r="A152" s="159"/>
      <c r="B152" s="142"/>
      <c r="C152" s="143"/>
      <c r="D152" s="144"/>
      <c r="E152" s="155"/>
      <c r="F152" s="143"/>
      <c r="G152" s="146"/>
      <c r="H152" s="156"/>
      <c r="I152" s="47" t="str">
        <f t="shared" ca="1" si="2"/>
        <v xml:space="preserve"> - </v>
      </c>
      <c r="J152" s="148"/>
      <c r="N152" s="8"/>
    </row>
    <row r="153" spans="1:14" ht="12.75" x14ac:dyDescent="0.2">
      <c r="A153" s="159"/>
      <c r="B153" s="142"/>
      <c r="C153" s="143"/>
      <c r="D153" s="144"/>
      <c r="E153" s="155"/>
      <c r="F153" s="143"/>
      <c r="G153" s="146"/>
      <c r="H153" s="156"/>
      <c r="I153" s="47" t="str">
        <f t="shared" ca="1" si="2"/>
        <v xml:space="preserve"> - </v>
      </c>
      <c r="J153" s="148"/>
      <c r="N153" s="8"/>
    </row>
    <row r="154" spans="1:14" ht="12.75" x14ac:dyDescent="0.2">
      <c r="A154" s="159"/>
      <c r="B154" s="142"/>
      <c r="C154" s="143"/>
      <c r="D154" s="144"/>
      <c r="E154" s="155"/>
      <c r="F154" s="143"/>
      <c r="G154" s="146"/>
      <c r="H154" s="156"/>
      <c r="I154" s="47" t="str">
        <f t="shared" ca="1" si="2"/>
        <v xml:space="preserve"> - </v>
      </c>
      <c r="J154" s="148"/>
      <c r="N154" s="8"/>
    </row>
    <row r="155" spans="1:14" ht="12.75" x14ac:dyDescent="0.2">
      <c r="A155" s="159"/>
      <c r="B155" s="142"/>
      <c r="C155" s="45"/>
      <c r="D155" s="144"/>
      <c r="E155" s="155"/>
      <c r="F155" s="143"/>
      <c r="G155" s="146"/>
      <c r="H155" s="156"/>
      <c r="I155" s="47" t="str">
        <f t="shared" ca="1" si="2"/>
        <v xml:space="preserve"> - </v>
      </c>
      <c r="J155" s="148"/>
      <c r="N155" s="8"/>
    </row>
    <row r="156" spans="1:14" ht="12.75" x14ac:dyDescent="0.2">
      <c r="A156" s="35"/>
      <c r="B156" s="50"/>
      <c r="C156" s="45"/>
      <c r="D156" s="51"/>
      <c r="E156" s="58"/>
      <c r="F156" s="45"/>
      <c r="G156" s="49"/>
      <c r="H156" s="53"/>
      <c r="I156" s="47" t="str">
        <f t="shared" ca="1" si="2"/>
        <v xml:space="preserve"> - </v>
      </c>
      <c r="J156" s="41"/>
      <c r="L156" s="9"/>
      <c r="N156" s="8"/>
    </row>
    <row r="157" spans="1:14" ht="12.75" x14ac:dyDescent="0.2">
      <c r="A157" s="162"/>
      <c r="B157" s="142"/>
      <c r="C157" s="143"/>
      <c r="D157" s="144"/>
      <c r="E157" s="155"/>
      <c r="F157" s="143"/>
      <c r="G157" s="146"/>
      <c r="H157" s="163"/>
      <c r="I157" s="47" t="str">
        <f t="shared" ca="1" si="2"/>
        <v xml:space="preserve"> - </v>
      </c>
      <c r="J157" s="148"/>
      <c r="L157" s="9"/>
      <c r="N157" s="8"/>
    </row>
    <row r="158" spans="1:14" ht="12.75" x14ac:dyDescent="0.2">
      <c r="A158" s="162"/>
      <c r="B158" s="142"/>
      <c r="C158" s="143"/>
      <c r="D158" s="144"/>
      <c r="E158" s="155"/>
      <c r="F158" s="143"/>
      <c r="G158" s="146"/>
      <c r="H158" s="163"/>
      <c r="I158" s="47" t="str">
        <f t="shared" ca="1" si="2"/>
        <v xml:space="preserve"> - </v>
      </c>
      <c r="J158" s="148"/>
      <c r="L158" s="9"/>
      <c r="N158" s="8"/>
    </row>
    <row r="159" spans="1:14" s="23" customFormat="1" ht="12.75" x14ac:dyDescent="0.2">
      <c r="A159" s="158"/>
      <c r="B159" s="151"/>
      <c r="C159" s="152"/>
      <c r="D159" s="153"/>
      <c r="E159" s="153"/>
      <c r="F159" s="152"/>
      <c r="G159" s="154"/>
      <c r="H159" s="49"/>
      <c r="I159" s="47" t="str">
        <f t="shared" ca="1" si="2"/>
        <v xml:space="preserve"> - </v>
      </c>
      <c r="J159" s="118"/>
      <c r="K159" s="25"/>
      <c r="N159" s="42"/>
    </row>
    <row r="160" spans="1:14" s="23" customFormat="1" ht="12.75" x14ac:dyDescent="0.2">
      <c r="A160" s="35"/>
      <c r="B160" s="50"/>
      <c r="C160" s="45"/>
      <c r="D160" s="51"/>
      <c r="E160" s="52"/>
      <c r="F160" s="45"/>
      <c r="G160" s="49"/>
      <c r="H160" s="53"/>
      <c r="I160" s="47" t="str">
        <f t="shared" ca="1" si="2"/>
        <v xml:space="preserve"> - </v>
      </c>
      <c r="J160" s="56"/>
      <c r="K160" s="25"/>
      <c r="N160" s="42"/>
    </row>
    <row r="161" spans="1:14" s="23" customFormat="1" ht="12.75" x14ac:dyDescent="0.2">
      <c r="A161" s="35"/>
      <c r="B161" s="165"/>
      <c r="C161" s="166"/>
      <c r="D161" s="167"/>
      <c r="E161" s="168"/>
      <c r="F161" s="166"/>
      <c r="G161" s="169"/>
      <c r="H161" s="170"/>
      <c r="I161" s="47" t="str">
        <f t="shared" ca="1" si="2"/>
        <v xml:space="preserve"> - </v>
      </c>
      <c r="J161" s="171"/>
      <c r="K161" s="25"/>
      <c r="N161" s="42"/>
    </row>
    <row r="162" spans="1:14" s="23" customFormat="1" ht="12.75" x14ac:dyDescent="0.2">
      <c r="A162" s="164"/>
      <c r="B162" s="165"/>
      <c r="C162" s="166"/>
      <c r="D162" s="167"/>
      <c r="E162" s="168"/>
      <c r="F162" s="166"/>
      <c r="G162" s="169"/>
      <c r="H162" s="170"/>
      <c r="I162" s="47" t="str">
        <f t="shared" ca="1" si="2"/>
        <v xml:space="preserve"> - </v>
      </c>
      <c r="J162" s="171"/>
      <c r="K162" s="25"/>
      <c r="N162" s="42"/>
    </row>
    <row r="163" spans="1:14" ht="12.75" x14ac:dyDescent="0.2">
      <c r="A163" s="35"/>
      <c r="B163" s="35"/>
      <c r="C163" s="43"/>
      <c r="D163" s="54"/>
      <c r="E163" s="38"/>
      <c r="F163" s="36"/>
      <c r="G163" s="39"/>
      <c r="H163" s="39"/>
      <c r="I163" s="47" t="str">
        <f t="shared" ca="1" si="2"/>
        <v xml:space="preserve"> - </v>
      </c>
      <c r="J163" s="41"/>
      <c r="L163" s="9"/>
      <c r="N163" s="8"/>
    </row>
    <row r="164" spans="1:14" ht="12.75" x14ac:dyDescent="0.2">
      <c r="A164" s="35"/>
      <c r="B164" s="35"/>
      <c r="C164" s="43"/>
      <c r="D164" s="37"/>
      <c r="E164" s="38"/>
      <c r="F164" s="36"/>
      <c r="G164" s="39"/>
      <c r="H164" s="39"/>
      <c r="I164" s="47" t="str">
        <f t="shared" ca="1" si="2"/>
        <v xml:space="preserve"> - </v>
      </c>
      <c r="J164" s="41"/>
      <c r="L164" s="9"/>
      <c r="N164" s="8"/>
    </row>
    <row r="165" spans="1:14" ht="12.75" x14ac:dyDescent="0.2">
      <c r="A165" s="35"/>
      <c r="B165" s="35"/>
      <c r="C165" s="36"/>
      <c r="D165" s="37"/>
      <c r="E165" s="38"/>
      <c r="F165" s="36"/>
      <c r="G165" s="39"/>
      <c r="H165" s="39"/>
      <c r="I165" s="47" t="str">
        <f t="shared" ca="1" si="2"/>
        <v xml:space="preserve"> - </v>
      </c>
      <c r="J165" s="41"/>
      <c r="L165" s="9"/>
      <c r="N165" s="8"/>
    </row>
    <row r="166" spans="1:14" ht="12.75" x14ac:dyDescent="0.2">
      <c r="A166" s="35"/>
      <c r="B166" s="50"/>
      <c r="C166" s="45"/>
      <c r="D166" s="51"/>
      <c r="E166" s="58"/>
      <c r="F166" s="45"/>
      <c r="G166" s="49"/>
      <c r="H166" s="53"/>
      <c r="I166" s="47" t="str">
        <f t="shared" ca="1" si="2"/>
        <v xml:space="preserve"> - </v>
      </c>
      <c r="J166" s="41"/>
      <c r="L166" s="9"/>
      <c r="N166" s="8"/>
    </row>
    <row r="167" spans="1:14" ht="12.75" x14ac:dyDescent="0.2">
      <c r="A167" s="35"/>
      <c r="B167" s="50"/>
      <c r="C167" s="36"/>
      <c r="D167" s="51"/>
      <c r="E167" s="58"/>
      <c r="F167" s="45"/>
      <c r="G167" s="49"/>
      <c r="H167" s="39"/>
      <c r="I167" s="47" t="str">
        <f t="shared" ca="1" si="2"/>
        <v xml:space="preserve"> - </v>
      </c>
      <c r="J167" s="41"/>
      <c r="L167" s="9"/>
      <c r="N167" s="8"/>
    </row>
    <row r="168" spans="1:14" ht="12.75" x14ac:dyDescent="0.2">
      <c r="A168" s="35"/>
      <c r="B168" s="35"/>
      <c r="C168" s="36"/>
      <c r="D168" s="37"/>
      <c r="E168" s="38"/>
      <c r="F168" s="36"/>
      <c r="G168" s="39"/>
      <c r="H168" s="39"/>
      <c r="I168" s="47" t="str">
        <f t="shared" ca="1" si="2"/>
        <v xml:space="preserve"> - </v>
      </c>
      <c r="J168" s="41"/>
      <c r="N168" s="8"/>
    </row>
    <row r="169" spans="1:14" ht="12.75" x14ac:dyDescent="0.2">
      <c r="A169" s="35"/>
      <c r="B169" s="35"/>
      <c r="C169" s="36"/>
      <c r="D169" s="37"/>
      <c r="E169" s="38"/>
      <c r="F169" s="36"/>
      <c r="G169" s="39"/>
      <c r="H169" s="39"/>
      <c r="I169" s="47" t="str">
        <f t="shared" ca="1" si="2"/>
        <v xml:space="preserve"> - </v>
      </c>
      <c r="J169" s="41"/>
      <c r="N169" s="8"/>
    </row>
    <row r="170" spans="1:14" ht="12.75" x14ac:dyDescent="0.2">
      <c r="A170" s="35"/>
      <c r="B170" s="35"/>
      <c r="C170" s="36"/>
      <c r="D170" s="37"/>
      <c r="E170" s="38"/>
      <c r="F170" s="36"/>
      <c r="G170" s="39"/>
      <c r="H170" s="39"/>
      <c r="I170" s="47" t="str">
        <f t="shared" ca="1" si="2"/>
        <v xml:space="preserve"> - </v>
      </c>
      <c r="J170" s="41"/>
      <c r="N170" s="8"/>
    </row>
    <row r="171" spans="1:14" ht="12.75" x14ac:dyDescent="0.2">
      <c r="A171" s="35"/>
      <c r="B171" s="35"/>
      <c r="C171" s="43"/>
      <c r="D171" s="54"/>
      <c r="E171" s="38"/>
      <c r="F171" s="36"/>
      <c r="G171" s="39"/>
      <c r="H171" s="39"/>
      <c r="I171" s="47" t="str">
        <f t="shared" ca="1" si="2"/>
        <v xml:space="preserve"> - </v>
      </c>
      <c r="J171" s="41"/>
      <c r="N171" s="8"/>
    </row>
    <row r="172" spans="1:14" ht="12.75" x14ac:dyDescent="0.2">
      <c r="A172" s="35"/>
      <c r="B172" s="50"/>
      <c r="C172" s="45"/>
      <c r="D172" s="51"/>
      <c r="E172" s="58"/>
      <c r="F172" s="45"/>
      <c r="G172" s="49"/>
      <c r="H172" s="53"/>
      <c r="I172" s="47" t="str">
        <f t="shared" ca="1" si="2"/>
        <v xml:space="preserve"> - </v>
      </c>
      <c r="J172" s="41"/>
      <c r="N172" s="8"/>
    </row>
    <row r="173" spans="1:14" ht="12.75" x14ac:dyDescent="0.2">
      <c r="A173" s="35"/>
      <c r="B173" s="50"/>
      <c r="C173" s="45"/>
      <c r="D173" s="51"/>
      <c r="E173" s="58"/>
      <c r="F173" s="45"/>
      <c r="G173" s="49"/>
      <c r="H173" s="53"/>
      <c r="I173" s="47" t="str">
        <f t="shared" ca="1" si="2"/>
        <v xml:space="preserve"> - </v>
      </c>
      <c r="J173" s="41"/>
      <c r="N173" s="8"/>
    </row>
    <row r="174" spans="1:14" ht="12.75" x14ac:dyDescent="0.2">
      <c r="A174" s="35"/>
      <c r="B174" s="50"/>
      <c r="C174" s="45"/>
      <c r="D174" s="51"/>
      <c r="E174" s="58"/>
      <c r="F174" s="45"/>
      <c r="G174" s="49"/>
      <c r="H174" s="53"/>
      <c r="I174" s="47" t="str">
        <f t="shared" ca="1" si="2"/>
        <v xml:space="preserve"> - </v>
      </c>
      <c r="J174" s="41"/>
      <c r="N174" s="8"/>
    </row>
    <row r="175" spans="1:14" ht="12.75" x14ac:dyDescent="0.2">
      <c r="A175" s="35"/>
      <c r="B175" s="115"/>
      <c r="C175" s="45"/>
      <c r="D175" s="37"/>
      <c r="E175" s="38"/>
      <c r="F175" s="36"/>
      <c r="G175" s="39"/>
      <c r="H175" s="117"/>
      <c r="I175" s="47" t="str">
        <f t="shared" ca="1" si="2"/>
        <v xml:space="preserve"> - </v>
      </c>
      <c r="J175" s="118"/>
      <c r="N175" s="8"/>
    </row>
    <row r="176" spans="1:14" ht="12.75" x14ac:dyDescent="0.2">
      <c r="A176" s="35"/>
      <c r="B176" s="115"/>
      <c r="C176" s="45"/>
      <c r="D176" s="37"/>
      <c r="E176" s="38"/>
      <c r="F176" s="36"/>
      <c r="G176" s="39"/>
      <c r="H176" s="117"/>
      <c r="I176" s="47" t="str">
        <f t="shared" ca="1" si="2"/>
        <v xml:space="preserve"> - </v>
      </c>
      <c r="J176" s="118"/>
      <c r="N176" s="8"/>
    </row>
    <row r="177" spans="1:14" ht="12.75" x14ac:dyDescent="0.2">
      <c r="A177" s="35"/>
      <c r="B177" s="50"/>
      <c r="C177" s="45"/>
      <c r="D177" s="51"/>
      <c r="E177" s="58"/>
      <c r="F177" s="45"/>
      <c r="G177" s="49"/>
      <c r="H177" s="53"/>
      <c r="I177" s="47" t="str">
        <f t="shared" ca="1" si="2"/>
        <v xml:space="preserve"> - </v>
      </c>
      <c r="J177" s="41"/>
      <c r="N177" s="8"/>
    </row>
    <row r="178" spans="1:14" ht="12.75" x14ac:dyDescent="0.2">
      <c r="A178" s="35"/>
      <c r="B178" s="50"/>
      <c r="C178" s="45"/>
      <c r="D178" s="51"/>
      <c r="E178" s="58"/>
      <c r="F178" s="45"/>
      <c r="G178" s="49"/>
      <c r="H178" s="53"/>
      <c r="I178" s="47" t="str">
        <f t="shared" ca="1" si="2"/>
        <v xml:space="preserve"> - </v>
      </c>
      <c r="J178" s="41"/>
      <c r="N178" s="8"/>
    </row>
    <row r="179" spans="1:14" ht="12.75" x14ac:dyDescent="0.2">
      <c r="A179" s="35"/>
      <c r="B179" s="50"/>
      <c r="C179" s="45"/>
      <c r="D179" s="51"/>
      <c r="E179" s="58"/>
      <c r="F179" s="45"/>
      <c r="G179" s="49"/>
      <c r="H179" s="53"/>
      <c r="I179" s="47" t="str">
        <f t="shared" ca="1" si="2"/>
        <v xml:space="preserve"> - </v>
      </c>
      <c r="J179" s="41"/>
      <c r="N179" s="8"/>
    </row>
    <row r="180" spans="1:14" ht="12.75" x14ac:dyDescent="0.2">
      <c r="A180" s="35"/>
      <c r="B180" s="115"/>
      <c r="C180" s="116"/>
      <c r="D180" s="119"/>
      <c r="E180" s="120"/>
      <c r="F180" s="116"/>
      <c r="G180" s="121"/>
      <c r="H180" s="117"/>
      <c r="I180" s="47" t="str">
        <f t="shared" ca="1" si="2"/>
        <v xml:space="preserve"> - </v>
      </c>
      <c r="J180" s="118"/>
      <c r="N180" s="8"/>
    </row>
    <row r="181" spans="1:14" ht="12.75" x14ac:dyDescent="0.2">
      <c r="A181" s="35"/>
      <c r="B181" s="115"/>
      <c r="C181" s="116"/>
      <c r="D181" s="119"/>
      <c r="E181" s="120"/>
      <c r="F181" s="116"/>
      <c r="G181" s="121"/>
      <c r="H181" s="117"/>
      <c r="I181" s="47" t="str">
        <f t="shared" ca="1" si="2"/>
        <v xml:space="preserve"> - </v>
      </c>
      <c r="J181" s="118"/>
      <c r="N181" s="8"/>
    </row>
    <row r="182" spans="1:14" ht="12.75" x14ac:dyDescent="0.2">
      <c r="A182" s="35"/>
      <c r="B182" s="115"/>
      <c r="C182" s="116"/>
      <c r="D182" s="119"/>
      <c r="E182" s="120"/>
      <c r="F182" s="116"/>
      <c r="G182" s="121"/>
      <c r="H182" s="117"/>
      <c r="I182" s="47" t="str">
        <f t="shared" ca="1" si="2"/>
        <v xml:space="preserve"> - </v>
      </c>
      <c r="J182" s="118"/>
      <c r="N182" s="8"/>
    </row>
    <row r="183" spans="1:14" ht="12.75" x14ac:dyDescent="0.2">
      <c r="A183" s="35"/>
      <c r="B183" s="115"/>
      <c r="C183" s="116"/>
      <c r="D183" s="119"/>
      <c r="E183" s="120"/>
      <c r="F183" s="116"/>
      <c r="G183" s="121"/>
      <c r="H183" s="117"/>
      <c r="I183" s="47" t="str">
        <f t="shared" ca="1" si="2"/>
        <v xml:space="preserve"> - </v>
      </c>
      <c r="J183" s="118"/>
      <c r="N183" s="8"/>
    </row>
    <row r="184" spans="1:14" ht="12.75" x14ac:dyDescent="0.2">
      <c r="A184" s="35"/>
      <c r="B184" s="115"/>
      <c r="C184" s="116"/>
      <c r="D184" s="119"/>
      <c r="E184" s="120"/>
      <c r="F184" s="116"/>
      <c r="G184" s="121"/>
      <c r="H184" s="117"/>
      <c r="I184" s="47" t="str">
        <f t="shared" ca="1" si="2"/>
        <v xml:space="preserve"> - </v>
      </c>
      <c r="J184" s="118"/>
      <c r="N184" s="8"/>
    </row>
    <row r="185" spans="1:14" ht="12.75" x14ac:dyDescent="0.2">
      <c r="A185" s="35"/>
      <c r="B185" s="115"/>
      <c r="C185" s="116"/>
      <c r="D185" s="51"/>
      <c r="E185" s="120"/>
      <c r="F185" s="116"/>
      <c r="G185" s="121"/>
      <c r="H185" s="117"/>
      <c r="I185" s="47" t="str">
        <f t="shared" ca="1" si="2"/>
        <v xml:space="preserve"> - </v>
      </c>
      <c r="J185" s="118"/>
      <c r="N185" s="8"/>
    </row>
    <row r="186" spans="1:14" ht="12.75" x14ac:dyDescent="0.2">
      <c r="A186" s="35"/>
      <c r="B186" s="115"/>
      <c r="C186" s="116"/>
      <c r="D186" s="119"/>
      <c r="E186" s="120"/>
      <c r="F186" s="116"/>
      <c r="G186" s="121"/>
      <c r="H186" s="117"/>
      <c r="I186" s="47" t="str">
        <f t="shared" ca="1" si="2"/>
        <v xml:space="preserve"> - </v>
      </c>
      <c r="J186" s="118"/>
      <c r="N186" s="8"/>
    </row>
    <row r="187" spans="1:14" ht="12.75" x14ac:dyDescent="0.2">
      <c r="A187" s="35"/>
      <c r="B187" s="115"/>
      <c r="C187" s="116"/>
      <c r="D187" s="119"/>
      <c r="E187" s="120"/>
      <c r="F187" s="116"/>
      <c r="G187" s="121"/>
      <c r="H187" s="117"/>
      <c r="I187" s="47" t="str">
        <f t="shared" ca="1" si="2"/>
        <v xml:space="preserve"> - </v>
      </c>
      <c r="J187" s="118"/>
      <c r="N187" s="8"/>
    </row>
    <row r="188" spans="1:14" ht="12.75" x14ac:dyDescent="0.2">
      <c r="A188" s="35"/>
      <c r="B188" s="115"/>
      <c r="C188" s="116"/>
      <c r="D188" s="119"/>
      <c r="E188" s="120"/>
      <c r="F188" s="116"/>
      <c r="G188" s="121"/>
      <c r="H188" s="117"/>
      <c r="I188" s="47" t="str">
        <f t="shared" ca="1" si="2"/>
        <v xml:space="preserve"> - </v>
      </c>
      <c r="J188" s="118"/>
      <c r="N188" s="8"/>
    </row>
    <row r="189" spans="1:14" ht="12.75" x14ac:dyDescent="0.2">
      <c r="A189" s="35"/>
      <c r="B189" s="115"/>
      <c r="C189" s="116"/>
      <c r="D189" s="119"/>
      <c r="E189" s="120"/>
      <c r="F189" s="116"/>
      <c r="G189" s="121"/>
      <c r="H189" s="117"/>
      <c r="I189" s="47" t="str">
        <f t="shared" ca="1" si="2"/>
        <v xml:space="preserve"> - </v>
      </c>
      <c r="J189" s="118"/>
      <c r="N189" s="8"/>
    </row>
    <row r="190" spans="1:14" ht="12.75" x14ac:dyDescent="0.2">
      <c r="A190" s="35"/>
      <c r="B190" s="115"/>
      <c r="C190" s="116"/>
      <c r="D190" s="119"/>
      <c r="E190" s="120"/>
      <c r="F190" s="116"/>
      <c r="G190" s="121"/>
      <c r="H190" s="117"/>
      <c r="I190" s="47" t="str">
        <f t="shared" ca="1" si="2"/>
        <v xml:space="preserve"> - </v>
      </c>
      <c r="J190" s="118"/>
      <c r="N190" s="8"/>
    </row>
    <row r="191" spans="1:14" ht="12.75" x14ac:dyDescent="0.2">
      <c r="A191" s="35"/>
      <c r="B191" s="115"/>
      <c r="C191" s="116"/>
      <c r="D191" s="119"/>
      <c r="E191" s="120"/>
      <c r="F191" s="116"/>
      <c r="G191" s="121"/>
      <c r="H191" s="117"/>
      <c r="I191" s="47" t="str">
        <f t="shared" ca="1" si="2"/>
        <v xml:space="preserve"> - </v>
      </c>
      <c r="J191" s="118"/>
      <c r="N191" s="8"/>
    </row>
    <row r="192" spans="1:14" ht="12.75" x14ac:dyDescent="0.2">
      <c r="A192" s="35"/>
      <c r="B192" s="115"/>
      <c r="C192" s="116"/>
      <c r="D192" s="119"/>
      <c r="E192" s="120"/>
      <c r="F192" s="116"/>
      <c r="G192" s="121"/>
      <c r="H192" s="117"/>
      <c r="I192" s="47" t="str">
        <f t="shared" ca="1" si="2"/>
        <v xml:space="preserve"> - </v>
      </c>
      <c r="J192" s="118"/>
      <c r="N192" s="8"/>
    </row>
    <row r="193" spans="1:14" ht="12.75" x14ac:dyDescent="0.2">
      <c r="A193" s="35"/>
      <c r="B193" s="115"/>
      <c r="C193" s="116"/>
      <c r="D193" s="119"/>
      <c r="E193" s="120"/>
      <c r="F193" s="116"/>
      <c r="G193" s="121"/>
      <c r="H193" s="117"/>
      <c r="I193" s="47" t="str">
        <f t="shared" ca="1" si="2"/>
        <v xml:space="preserve"> - </v>
      </c>
      <c r="J193" s="118"/>
      <c r="N193" s="8"/>
    </row>
    <row r="194" spans="1:14" ht="12.75" x14ac:dyDescent="0.2">
      <c r="A194" s="35"/>
      <c r="B194" s="115"/>
      <c r="C194" s="116"/>
      <c r="D194" s="119"/>
      <c r="E194" s="120"/>
      <c r="F194" s="116"/>
      <c r="G194" s="121"/>
      <c r="H194" s="117"/>
      <c r="I194" s="47" t="str">
        <f t="shared" ca="1" si="2"/>
        <v xml:space="preserve"> - </v>
      </c>
      <c r="J194" s="118"/>
      <c r="N194" s="8"/>
    </row>
    <row r="195" spans="1:14" ht="12.75" x14ac:dyDescent="0.2">
      <c r="A195" s="35"/>
      <c r="B195" s="115"/>
      <c r="C195" s="116"/>
      <c r="D195" s="119"/>
      <c r="E195" s="120"/>
      <c r="F195" s="116"/>
      <c r="G195" s="121"/>
      <c r="H195" s="117"/>
      <c r="I195" s="47" t="str">
        <f t="shared" ca="1" si="2"/>
        <v xml:space="preserve"> - </v>
      </c>
      <c r="J195" s="118"/>
      <c r="N195" s="8"/>
    </row>
    <row r="196" spans="1:14" ht="12.75" x14ac:dyDescent="0.2">
      <c r="A196" s="35"/>
      <c r="B196" s="115"/>
      <c r="C196" s="116"/>
      <c r="D196" s="119"/>
      <c r="E196" s="120"/>
      <c r="F196" s="116"/>
      <c r="G196" s="121"/>
      <c r="H196" s="117"/>
      <c r="I196" s="47" t="str">
        <f t="shared" ca="1" si="2"/>
        <v xml:space="preserve"> - </v>
      </c>
      <c r="J196" s="118"/>
      <c r="N196" s="8"/>
    </row>
    <row r="197" spans="1:14" ht="12.75" x14ac:dyDescent="0.2">
      <c r="A197" s="35"/>
      <c r="B197" s="115"/>
      <c r="C197" s="116"/>
      <c r="D197" s="119"/>
      <c r="E197" s="120"/>
      <c r="F197" s="116"/>
      <c r="G197" s="121"/>
      <c r="H197" s="117"/>
      <c r="I197" s="47" t="str">
        <f t="shared" ca="1" si="2"/>
        <v xml:space="preserve"> - </v>
      </c>
      <c r="J197" s="118"/>
      <c r="N197" s="8"/>
    </row>
    <row r="198" spans="1:14" ht="12.75" x14ac:dyDescent="0.2">
      <c r="A198" s="35"/>
      <c r="B198" s="115"/>
      <c r="C198" s="116"/>
      <c r="D198" s="119"/>
      <c r="E198" s="120"/>
      <c r="F198" s="116"/>
      <c r="G198" s="121"/>
      <c r="H198" s="117"/>
      <c r="I198" s="47" t="str">
        <f t="shared" ca="1" si="2"/>
        <v xml:space="preserve"> - </v>
      </c>
      <c r="J198" s="118"/>
      <c r="N198" s="8"/>
    </row>
    <row r="199" spans="1:14" ht="12.75" x14ac:dyDescent="0.2">
      <c r="A199" s="35"/>
      <c r="B199" s="115"/>
      <c r="C199" s="116"/>
      <c r="D199" s="119"/>
      <c r="E199" s="120"/>
      <c r="F199" s="116"/>
      <c r="G199" s="121"/>
      <c r="H199" s="117"/>
      <c r="I199" s="47" t="str">
        <f t="shared" ca="1" si="2"/>
        <v xml:space="preserve"> - </v>
      </c>
      <c r="J199" s="118"/>
      <c r="N199" s="8"/>
    </row>
    <row r="200" spans="1:14" ht="12.75" x14ac:dyDescent="0.2">
      <c r="A200" s="35"/>
      <c r="B200" s="115"/>
      <c r="C200" s="116"/>
      <c r="D200" s="119"/>
      <c r="E200" s="120"/>
      <c r="F200" s="116"/>
      <c r="G200" s="121"/>
      <c r="H200" s="117"/>
      <c r="I200" s="47" t="str">
        <f t="shared" ca="1" si="2"/>
        <v xml:space="preserve"> - </v>
      </c>
      <c r="J200" s="118"/>
      <c r="N200" s="8"/>
    </row>
    <row r="201" spans="1:14" ht="12.75" x14ac:dyDescent="0.2">
      <c r="A201" s="35"/>
      <c r="B201" s="115"/>
      <c r="C201" s="116"/>
      <c r="D201" s="119"/>
      <c r="E201" s="120"/>
      <c r="F201" s="116"/>
      <c r="G201" s="121"/>
      <c r="H201" s="117"/>
      <c r="I201" s="47" t="str">
        <f t="shared" ca="1" si="2"/>
        <v xml:space="preserve"> - </v>
      </c>
      <c r="J201" s="118"/>
      <c r="N201" s="8"/>
    </row>
    <row r="202" spans="1:14" ht="12.75" x14ac:dyDescent="0.2">
      <c r="A202" s="35"/>
      <c r="B202" s="35"/>
      <c r="C202" s="45"/>
      <c r="D202" s="54"/>
      <c r="E202" s="44"/>
      <c r="F202" s="43"/>
      <c r="G202" s="57"/>
      <c r="H202" s="39"/>
      <c r="I202" s="47" t="str">
        <f t="shared" ca="1" si="2"/>
        <v xml:space="preserve"> - </v>
      </c>
      <c r="J202" s="118"/>
      <c r="N202" s="8"/>
    </row>
    <row r="203" spans="1:14" ht="12.75" x14ac:dyDescent="0.2">
      <c r="A203" s="35"/>
      <c r="B203" s="35"/>
      <c r="C203" s="45"/>
      <c r="D203" s="54"/>
      <c r="E203" s="44"/>
      <c r="F203" s="43"/>
      <c r="G203" s="57"/>
      <c r="H203" s="39"/>
      <c r="I203" s="47" t="str">
        <f t="shared" ca="1" si="2"/>
        <v xml:space="preserve"> - </v>
      </c>
      <c r="J203" s="118"/>
      <c r="N203" s="8"/>
    </row>
    <row r="204" spans="1:14" ht="12.75" x14ac:dyDescent="0.2">
      <c r="A204" s="35"/>
      <c r="B204" s="35"/>
      <c r="C204" s="45"/>
      <c r="D204" s="37"/>
      <c r="E204" s="44"/>
      <c r="F204" s="36"/>
      <c r="G204" s="57"/>
      <c r="H204" s="39"/>
      <c r="I204" s="47" t="str">
        <f t="shared" ca="1" si="2"/>
        <v xml:space="preserve"> - </v>
      </c>
      <c r="J204" s="118"/>
      <c r="N204" s="8"/>
    </row>
    <row r="205" spans="1:14" ht="12.75" x14ac:dyDescent="0.2">
      <c r="A205" s="35"/>
      <c r="B205" s="50"/>
      <c r="C205" s="45"/>
      <c r="D205" s="51"/>
      <c r="E205" s="52"/>
      <c r="F205" s="45"/>
      <c r="G205" s="60"/>
      <c r="H205" s="49"/>
      <c r="I205" s="47" t="str">
        <f t="shared" ref="I205:I231" ca="1" si="3">IF(AND(ISBLANK(G205),ISBLANK(H205))," - ",OFFSET(I205,-1,0,1,1)+H205-G205)</f>
        <v xml:space="preserve"> - </v>
      </c>
      <c r="J205" s="118"/>
      <c r="N205" s="8"/>
    </row>
    <row r="206" spans="1:14" ht="12.75" x14ac:dyDescent="0.2">
      <c r="A206" s="35"/>
      <c r="B206" s="35"/>
      <c r="C206" s="45"/>
      <c r="D206" s="37"/>
      <c r="E206" s="38"/>
      <c r="F206" s="43"/>
      <c r="G206" s="39"/>
      <c r="H206" s="39"/>
      <c r="I206" s="47" t="str">
        <f t="shared" ca="1" si="3"/>
        <v xml:space="preserve"> - </v>
      </c>
      <c r="J206" s="118"/>
      <c r="N206" s="8"/>
    </row>
    <row r="207" spans="1:14" ht="12.75" x14ac:dyDescent="0.2">
      <c r="A207" s="35"/>
      <c r="B207" s="35"/>
      <c r="C207" s="45"/>
      <c r="D207" s="37"/>
      <c r="E207" s="38"/>
      <c r="F207" s="36"/>
      <c r="G207" s="39"/>
      <c r="H207" s="39"/>
      <c r="I207" s="47" t="str">
        <f t="shared" ca="1" si="3"/>
        <v xml:space="preserve"> - </v>
      </c>
      <c r="J207" s="56"/>
      <c r="N207" s="8"/>
    </row>
    <row r="208" spans="1:14" ht="12.75" x14ac:dyDescent="0.2">
      <c r="A208" s="35"/>
      <c r="B208" s="35"/>
      <c r="C208" s="45"/>
      <c r="D208" s="37"/>
      <c r="E208" s="38"/>
      <c r="F208" s="36"/>
      <c r="G208" s="39"/>
      <c r="H208" s="39"/>
      <c r="I208" s="47" t="str">
        <f t="shared" ca="1" si="3"/>
        <v xml:space="preserve"> - </v>
      </c>
      <c r="J208" s="56"/>
      <c r="N208" s="8"/>
    </row>
    <row r="209" spans="1:14" ht="12.75" x14ac:dyDescent="0.2">
      <c r="A209" s="35"/>
      <c r="B209" s="35"/>
      <c r="C209" s="45"/>
      <c r="D209" s="54"/>
      <c r="E209" s="38"/>
      <c r="F209" s="36"/>
      <c r="G209" s="57"/>
      <c r="H209" s="57"/>
      <c r="I209" s="47" t="str">
        <f t="shared" ca="1" si="3"/>
        <v xml:space="preserve"> - </v>
      </c>
      <c r="J209" s="118"/>
      <c r="N209" s="8"/>
    </row>
    <row r="210" spans="1:14" ht="12.75" x14ac:dyDescent="0.2">
      <c r="A210" s="35"/>
      <c r="B210" s="50"/>
      <c r="C210" s="45"/>
      <c r="D210" s="51"/>
      <c r="E210" s="58"/>
      <c r="F210" s="45"/>
      <c r="G210" s="60"/>
      <c r="H210" s="59"/>
      <c r="I210" s="47" t="str">
        <f t="shared" ca="1" si="3"/>
        <v xml:space="preserve"> - </v>
      </c>
      <c r="J210" s="118"/>
      <c r="N210" s="8"/>
    </row>
    <row r="211" spans="1:14" ht="12.75" x14ac:dyDescent="0.2">
      <c r="A211" s="35"/>
      <c r="B211" s="35"/>
      <c r="C211" s="45"/>
      <c r="D211" s="54"/>
      <c r="E211" s="38"/>
      <c r="F211" s="36"/>
      <c r="G211" s="57"/>
      <c r="H211" s="57"/>
      <c r="I211" s="47" t="str">
        <f t="shared" ca="1" si="3"/>
        <v xml:space="preserve"> - </v>
      </c>
      <c r="J211" s="118"/>
      <c r="N211" s="8"/>
    </row>
    <row r="212" spans="1:14" ht="12.75" x14ac:dyDescent="0.2">
      <c r="A212" s="35"/>
      <c r="B212" s="35"/>
      <c r="C212" s="45"/>
      <c r="D212" s="54"/>
      <c r="E212" s="38"/>
      <c r="F212" s="36"/>
      <c r="G212" s="57"/>
      <c r="H212" s="57"/>
      <c r="I212" s="47" t="str">
        <f t="shared" ca="1" si="3"/>
        <v xml:space="preserve"> - </v>
      </c>
      <c r="J212" s="118"/>
      <c r="N212" s="8"/>
    </row>
    <row r="213" spans="1:14" ht="12.75" x14ac:dyDescent="0.2">
      <c r="A213" s="35"/>
      <c r="B213" s="35"/>
      <c r="C213" s="45"/>
      <c r="D213" s="54"/>
      <c r="E213" s="38"/>
      <c r="F213" s="36"/>
      <c r="G213" s="57"/>
      <c r="H213" s="57"/>
      <c r="I213" s="47" t="str">
        <f t="shared" ca="1" si="3"/>
        <v xml:space="preserve"> - </v>
      </c>
      <c r="J213" s="118"/>
      <c r="N213" s="8"/>
    </row>
    <row r="214" spans="1:14" ht="12.75" x14ac:dyDescent="0.2">
      <c r="A214" s="35"/>
      <c r="B214" s="50"/>
      <c r="C214" s="45"/>
      <c r="D214" s="51"/>
      <c r="E214" s="58"/>
      <c r="F214" s="45"/>
      <c r="G214" s="60"/>
      <c r="H214" s="59"/>
      <c r="I214" s="47" t="str">
        <f t="shared" ca="1" si="3"/>
        <v xml:space="preserve"> - </v>
      </c>
      <c r="J214" s="118"/>
      <c r="N214" s="8"/>
    </row>
    <row r="215" spans="1:14" ht="12.75" x14ac:dyDescent="0.2">
      <c r="A215" s="35"/>
      <c r="B215" s="35"/>
      <c r="C215" s="45"/>
      <c r="D215" s="54"/>
      <c r="E215" s="44"/>
      <c r="F215" s="36"/>
      <c r="G215" s="57"/>
      <c r="H215" s="57"/>
      <c r="I215" s="47" t="str">
        <f t="shared" ca="1" si="3"/>
        <v xml:space="preserve"> - </v>
      </c>
      <c r="J215" s="118"/>
      <c r="N215" s="8"/>
    </row>
    <row r="216" spans="1:14" ht="12.75" x14ac:dyDescent="0.2">
      <c r="A216" s="35"/>
      <c r="B216" s="35"/>
      <c r="C216" s="45"/>
      <c r="D216" s="54"/>
      <c r="E216" s="38"/>
      <c r="F216" s="36"/>
      <c r="G216" s="57"/>
      <c r="H216" s="57"/>
      <c r="I216" s="47" t="str">
        <f t="shared" ca="1" si="3"/>
        <v xml:space="preserve"> - </v>
      </c>
      <c r="J216" s="118"/>
      <c r="N216" s="8"/>
    </row>
    <row r="217" spans="1:14" ht="12.75" x14ac:dyDescent="0.2">
      <c r="A217" s="35"/>
      <c r="B217" s="35"/>
      <c r="C217" s="45"/>
      <c r="D217" s="54"/>
      <c r="E217" s="38"/>
      <c r="F217" s="43"/>
      <c r="G217" s="57"/>
      <c r="H217" s="57"/>
      <c r="I217" s="47" t="str">
        <f t="shared" ca="1" si="3"/>
        <v xml:space="preserve"> - </v>
      </c>
      <c r="J217" s="118"/>
      <c r="N217" s="8"/>
    </row>
    <row r="218" spans="1:14" ht="12.75" x14ac:dyDescent="0.2">
      <c r="A218" s="35"/>
      <c r="B218" s="50"/>
      <c r="C218" s="45"/>
      <c r="D218" s="51"/>
      <c r="E218" s="58"/>
      <c r="F218" s="45"/>
      <c r="G218" s="49"/>
      <c r="H218" s="59"/>
      <c r="I218" s="47" t="str">
        <f t="shared" ca="1" si="3"/>
        <v xml:space="preserve"> - </v>
      </c>
      <c r="J218" s="118"/>
      <c r="N218" s="8"/>
    </row>
    <row r="219" spans="1:14" ht="12.75" x14ac:dyDescent="0.2">
      <c r="A219" s="35"/>
      <c r="B219" s="35"/>
      <c r="C219" s="45"/>
      <c r="D219" s="54"/>
      <c r="E219" s="38"/>
      <c r="F219" s="36"/>
      <c r="G219" s="39"/>
      <c r="H219" s="57"/>
      <c r="I219" s="47" t="str">
        <f t="shared" ca="1" si="3"/>
        <v xml:space="preserve"> - </v>
      </c>
      <c r="J219" s="118"/>
      <c r="N219" s="8"/>
    </row>
    <row r="220" spans="1:14" ht="12.75" x14ac:dyDescent="0.2">
      <c r="A220" s="35"/>
      <c r="B220" s="35"/>
      <c r="C220" s="45"/>
      <c r="D220" s="54"/>
      <c r="E220" s="38"/>
      <c r="F220" s="36"/>
      <c r="G220" s="39"/>
      <c r="H220" s="57"/>
      <c r="I220" s="47" t="str">
        <f t="shared" ca="1" si="3"/>
        <v xml:space="preserve"> - </v>
      </c>
      <c r="J220" s="118"/>
      <c r="N220" s="8"/>
    </row>
    <row r="221" spans="1:14" ht="12.75" x14ac:dyDescent="0.2">
      <c r="A221" s="35"/>
      <c r="B221" s="35"/>
      <c r="C221" s="43"/>
      <c r="D221" s="54"/>
      <c r="E221" s="38"/>
      <c r="F221" s="36"/>
      <c r="G221" s="39"/>
      <c r="H221" s="57"/>
      <c r="I221" s="47" t="str">
        <f t="shared" ca="1" si="3"/>
        <v xml:space="preserve"> - </v>
      </c>
      <c r="J221" s="118"/>
      <c r="N221" s="8"/>
    </row>
    <row r="222" spans="1:14" ht="12.75" x14ac:dyDescent="0.2">
      <c r="A222" s="35"/>
      <c r="B222" s="35"/>
      <c r="C222" s="43"/>
      <c r="D222" s="54"/>
      <c r="E222" s="38"/>
      <c r="F222" s="36"/>
      <c r="G222" s="39"/>
      <c r="H222" s="57"/>
      <c r="I222" s="47" t="str">
        <f t="shared" ca="1" si="3"/>
        <v xml:space="preserve"> - </v>
      </c>
      <c r="J222" s="118"/>
      <c r="N222" s="8"/>
    </row>
    <row r="223" spans="1:14" ht="12.75" x14ac:dyDescent="0.2">
      <c r="A223" s="83"/>
      <c r="B223" s="50"/>
      <c r="C223" s="45"/>
      <c r="D223" s="51"/>
      <c r="E223" s="58"/>
      <c r="F223" s="45"/>
      <c r="G223" s="60"/>
      <c r="H223" s="59"/>
      <c r="I223" s="47" t="str">
        <f t="shared" ca="1" si="3"/>
        <v xml:space="preserve"> - </v>
      </c>
      <c r="J223" s="56"/>
      <c r="N223" s="8"/>
    </row>
    <row r="224" spans="1:14" ht="12.75" x14ac:dyDescent="0.2">
      <c r="A224" s="83"/>
      <c r="B224" s="50"/>
      <c r="C224" s="45"/>
      <c r="D224" s="51"/>
      <c r="E224" s="58"/>
      <c r="F224" s="45"/>
      <c r="G224" s="49"/>
      <c r="H224" s="59"/>
      <c r="I224" s="47" t="str">
        <f t="shared" ca="1" si="3"/>
        <v xml:space="preserve"> - </v>
      </c>
      <c r="J224" s="56"/>
      <c r="N224" s="8"/>
    </row>
    <row r="225" spans="1:14" ht="12.75" x14ac:dyDescent="0.2">
      <c r="A225" s="83"/>
      <c r="B225" s="50"/>
      <c r="C225" s="45"/>
      <c r="D225" s="51"/>
      <c r="E225" s="58"/>
      <c r="F225" s="45"/>
      <c r="G225" s="49"/>
      <c r="H225" s="59"/>
      <c r="I225" s="47" t="str">
        <f t="shared" ca="1" si="3"/>
        <v xml:space="preserve"> - </v>
      </c>
      <c r="J225" s="56"/>
      <c r="N225" s="8"/>
    </row>
    <row r="226" spans="1:14" ht="12.75" x14ac:dyDescent="0.2">
      <c r="A226" s="83"/>
      <c r="B226" s="50"/>
      <c r="C226" s="45"/>
      <c r="D226" s="51"/>
      <c r="E226" s="58"/>
      <c r="F226" s="45"/>
      <c r="G226" s="49"/>
      <c r="H226" s="59"/>
      <c r="I226" s="47" t="str">
        <f t="shared" ca="1" si="3"/>
        <v xml:space="preserve"> - </v>
      </c>
      <c r="J226" s="56"/>
      <c r="N226" s="8"/>
    </row>
    <row r="227" spans="1:14" ht="12.75" x14ac:dyDescent="0.2">
      <c r="A227" s="35"/>
      <c r="B227" s="35"/>
      <c r="C227" s="43"/>
      <c r="D227" s="54"/>
      <c r="E227" s="38"/>
      <c r="F227" s="36"/>
      <c r="G227" s="39"/>
      <c r="H227" s="57"/>
      <c r="I227" s="47" t="str">
        <f t="shared" ca="1" si="3"/>
        <v xml:space="preserve"> - </v>
      </c>
      <c r="J227" s="56"/>
      <c r="N227" s="8"/>
    </row>
    <row r="228" spans="1:14" ht="12.75" x14ac:dyDescent="0.2">
      <c r="A228" s="35"/>
      <c r="B228" s="35"/>
      <c r="C228" s="43"/>
      <c r="D228" s="54"/>
      <c r="E228" s="38"/>
      <c r="F228" s="43"/>
      <c r="G228" s="39"/>
      <c r="H228" s="57"/>
      <c r="I228" s="47" t="str">
        <f t="shared" ca="1" si="3"/>
        <v xml:space="preserve"> - </v>
      </c>
      <c r="J228" s="56"/>
      <c r="N228" s="8"/>
    </row>
    <row r="229" spans="1:14" ht="12.75" x14ac:dyDescent="0.2">
      <c r="A229" s="35"/>
      <c r="B229" s="35"/>
      <c r="C229" s="43"/>
      <c r="D229" s="54"/>
      <c r="E229" s="38"/>
      <c r="F229" s="36"/>
      <c r="G229" s="39"/>
      <c r="H229" s="57"/>
      <c r="I229" s="47" t="str">
        <f t="shared" ca="1" si="3"/>
        <v xml:space="preserve"> - </v>
      </c>
      <c r="J229" s="56"/>
      <c r="N229" s="8"/>
    </row>
    <row r="230" spans="1:14" ht="12.75" x14ac:dyDescent="0.2">
      <c r="A230" s="76"/>
      <c r="B230" s="50"/>
      <c r="C230" s="45"/>
      <c r="D230" s="51"/>
      <c r="E230" s="52"/>
      <c r="F230" s="45"/>
      <c r="G230" s="60"/>
      <c r="H230" s="60"/>
      <c r="I230" s="47" t="str">
        <f t="shared" ca="1" si="3"/>
        <v xml:space="preserve"> - </v>
      </c>
      <c r="J230" s="56"/>
      <c r="K230" s="8"/>
      <c r="N230" s="8"/>
    </row>
    <row r="231" spans="1:14" ht="12.75" x14ac:dyDescent="0.2">
      <c r="A231" s="83"/>
      <c r="B231" s="50"/>
      <c r="C231" s="45"/>
      <c r="D231" s="51"/>
      <c r="E231" s="52"/>
      <c r="F231" s="45"/>
      <c r="G231" s="60"/>
      <c r="H231" s="60"/>
      <c r="I231" s="47" t="str">
        <f t="shared" ca="1" si="3"/>
        <v xml:space="preserve"> - </v>
      </c>
      <c r="J231" s="56"/>
      <c r="K231" s="8"/>
      <c r="N231" s="8"/>
    </row>
    <row r="232" spans="1:14" ht="14.25" x14ac:dyDescent="0.2">
      <c r="A232" s="84"/>
      <c r="B232" s="85"/>
      <c r="C232" s="86"/>
      <c r="D232" s="87"/>
      <c r="E232" s="88"/>
      <c r="F232" s="86"/>
      <c r="G232" s="89"/>
      <c r="H232" s="89"/>
      <c r="I232" s="90"/>
      <c r="J232"/>
      <c r="K232" s="8"/>
      <c r="N232" s="8"/>
    </row>
    <row r="233" spans="1:14" ht="12.75" x14ac:dyDescent="0.2">
      <c r="G233" s="9">
        <f>SUBTOTAL(9, G17:G232)</f>
        <v>598402.54000000015</v>
      </c>
      <c r="H233" s="9">
        <f>SUBTOTAL(9, H20:H229)</f>
        <v>661450.73</v>
      </c>
      <c r="K233" s="8"/>
      <c r="N233" s="8"/>
    </row>
    <row r="234" spans="1:14" ht="12.75" x14ac:dyDescent="0.2">
      <c r="G234" s="9">
        <f>G233-H233</f>
        <v>-63048.189999999828</v>
      </c>
      <c r="K234" s="8"/>
      <c r="N234" s="8"/>
    </row>
    <row r="236" spans="1:14" x14ac:dyDescent="0.25">
      <c r="G236" s="9">
        <v>312415.13</v>
      </c>
    </row>
    <row r="238" spans="1:14" x14ac:dyDescent="0.25">
      <c r="G238" s="9">
        <v>862280.07545015798</v>
      </c>
    </row>
    <row r="239" spans="1:14" x14ac:dyDescent="0.25">
      <c r="G239" s="9">
        <v>39827.659999999996</v>
      </c>
    </row>
    <row r="240" spans="1:14" x14ac:dyDescent="0.25">
      <c r="G240" s="9">
        <f>G239-G238</f>
        <v>-822452.41545015795</v>
      </c>
    </row>
    <row r="241" spans="1:15" s="9" customFormat="1" x14ac:dyDescent="0.25">
      <c r="A241" s="8"/>
      <c r="B241" s="13"/>
      <c r="C241" s="8"/>
      <c r="D241" s="8"/>
      <c r="E241" s="8"/>
      <c r="F241" s="8"/>
      <c r="J241" s="8"/>
      <c r="L241" s="8"/>
      <c r="M241" s="8"/>
      <c r="N241" s="82"/>
      <c r="O241" s="8"/>
    </row>
    <row r="242" spans="1:15" s="9" customFormat="1" x14ac:dyDescent="0.25">
      <c r="A242" s="8"/>
      <c r="B242" s="13"/>
      <c r="C242" s="8"/>
      <c r="D242" s="8"/>
      <c r="E242" s="8"/>
      <c r="F242" s="8"/>
      <c r="J242" s="8"/>
      <c r="L242" s="8"/>
      <c r="M242" s="8"/>
      <c r="N242" s="82"/>
      <c r="O242" s="8"/>
    </row>
    <row r="243" spans="1:15" s="9" customFormat="1" x14ac:dyDescent="0.25">
      <c r="A243" s="8"/>
      <c r="B243" s="13"/>
      <c r="C243" s="8"/>
      <c r="D243" s="8"/>
      <c r="E243" s="8"/>
      <c r="F243" s="8"/>
      <c r="J243" s="8"/>
      <c r="L243" s="8"/>
      <c r="M243" s="8"/>
      <c r="N243" s="82"/>
      <c r="O243" s="8"/>
    </row>
  </sheetData>
  <conditionalFormatting sqref="I15:I231">
    <cfRule type="cellIs" dxfId="12" priority="3" stopIfTrue="1" operator="lessThan">
      <formula>0</formula>
    </cfRule>
  </conditionalFormatting>
  <conditionalFormatting sqref="I3">
    <cfRule type="cellIs" dxfId="11" priority="1" stopIfTrue="1" operator="lessThan">
      <formula>0</formula>
    </cfRule>
  </conditionalFormatting>
  <dataValidations count="5">
    <dataValidation type="list" allowBlank="1" showInputMessage="1" showErrorMessage="1" sqref="E216:E229 E15:E19 G224:G229 E206:E214 G206 G17:G19 G218:G222 E163:E201 G168:G174 G148 G139:G146 E25:E158 G25:G106">
      <formula1>categoryList</formula1>
    </dataValidation>
    <dataValidation type="list" allowBlank="1" showInputMessage="1" showErrorMessage="1" sqref="A168:A229 B168:B231 A15:B167">
      <formula1>dateList</formula1>
    </dataValidation>
    <dataValidation type="list" allowBlank="1" showInputMessage="1" showErrorMessage="1" sqref="C209:C210 C165:C206 C156:C162 C15:C145">
      <formula1>numList</formula1>
    </dataValidation>
    <dataValidation type="list" allowBlank="1" showInputMessage="1" showErrorMessage="1" sqref="D216 D164:D208 D156:D158 D140:D145 D15:D19 D25:D106">
      <formula1>payeeList</formula1>
    </dataValidation>
    <dataValidation type="list" allowBlank="1" showInputMessage="1" showErrorMessage="1" sqref="F15:F229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50985655-6E2E-4926-9A9A-34E55D904BF5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198" id="{CB68FD91-87AF-4C12-BF00-BC400B2CFB22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I15:I231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O248"/>
  <sheetViews>
    <sheetView showGridLines="0" tabSelected="1" topLeftCell="D1" zoomScale="115" zoomScaleNormal="115" workbookViewId="0">
      <pane ySplit="14" topLeftCell="A122" activePane="bottomLeft" state="frozen"/>
      <selection activeCell="B18" sqref="B18"/>
      <selection pane="bottomLeft" activeCell="K135" sqref="K135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1" width="20.875" style="9" customWidth="1"/>
    <col min="12" max="12" width="9.625" style="8" customWidth="1"/>
    <col min="13" max="13" width="9" style="8"/>
    <col min="14" max="14" width="9" style="82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43070</v>
      </c>
      <c r="N1" s="10" t="s">
        <v>1</v>
      </c>
      <c r="O1" s="11" t="s">
        <v>2</v>
      </c>
    </row>
    <row r="2" spans="1:15" ht="18.75" hidden="1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VLOOKUP(9E+100,Table1345678910111213345678910111213345678910111213[Balance],1)</f>
        <v>7061.8924157143683</v>
      </c>
      <c r="K3" s="16"/>
      <c r="N3" s="12">
        <f>IFERROR(LARGE(Table1345678910111213345678910111213345678910111213[[#All],[Cheque /EFT Number]],1)+1,1)</f>
        <v>688097</v>
      </c>
      <c r="O3" s="11" t="s">
        <v>5</v>
      </c>
    </row>
    <row r="4" spans="1:15" hidden="1" x14ac:dyDescent="0.25">
      <c r="H4" s="17" t="s">
        <v>6</v>
      </c>
      <c r="I4" s="18">
        <f>SUMIF(Table1345678910111213345678910111213345678910111213[R],"=r",Table1345678910111213345678910111213345678910111213[Deposit,
Credit (+)])+SUMIF(Table1345678910111213345678910111213345678910111213[R],"=c",Table1345678910111213345678910111213345678910111213[Deposit,
Credit (+)])-SUMIF(Table1345678910111213345678910111213345678910111213[R],"=R",Table1345678910111213345678910111213345678910111213[Withdrawal,
Payment (-)])-SUMIF(Table1345678910111213345678910111213345678910111213[R],"=C",Table1345678910111213345678910111213345678910111213[Withdrawal,
Payment (-)])</f>
        <v>0</v>
      </c>
      <c r="K4" s="19"/>
      <c r="N4" s="12">
        <f>N3-1</f>
        <v>688096</v>
      </c>
      <c r="O4" s="11" t="s">
        <v>7</v>
      </c>
    </row>
    <row r="5" spans="1:15" hidden="1" x14ac:dyDescent="0.25">
      <c r="H5" s="20"/>
      <c r="N5" s="12">
        <f>N4-1</f>
        <v>688095</v>
      </c>
    </row>
    <row r="6" spans="1:15" hidden="1" x14ac:dyDescent="0.25">
      <c r="H6" s="20"/>
      <c r="N6" s="12">
        <f>N5-1</f>
        <v>688094</v>
      </c>
    </row>
    <row r="7" spans="1:15" hidden="1" x14ac:dyDescent="0.25">
      <c r="H7" s="20"/>
      <c r="N7" s="12">
        <f>N6-1</f>
        <v>688093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  <c r="N14" s="12"/>
    </row>
    <row r="15" spans="1:15" s="91" customFormat="1" ht="12.75" x14ac:dyDescent="0.2">
      <c r="A15" s="34"/>
      <c r="B15" s="35"/>
      <c r="C15" s="36"/>
      <c r="D15" s="37" t="s">
        <v>1565</v>
      </c>
      <c r="E15" s="38"/>
      <c r="F15" s="36"/>
      <c r="G15" s="39"/>
      <c r="H15" s="39"/>
      <c r="I15" s="47">
        <f ca="1">Nov!I98</f>
        <v>109593.778809157</v>
      </c>
      <c r="J15" s="41"/>
      <c r="K15" s="242"/>
      <c r="N15" s="42"/>
    </row>
    <row r="16" spans="1:15" s="91" customFormat="1" ht="12.75" x14ac:dyDescent="0.2">
      <c r="A16" s="35">
        <v>43074</v>
      </c>
      <c r="B16" s="234"/>
      <c r="C16" s="235" t="s">
        <v>1566</v>
      </c>
      <c r="D16" s="236" t="s">
        <v>25</v>
      </c>
      <c r="E16" s="237"/>
      <c r="F16" s="235"/>
      <c r="G16" s="330">
        <v>10667.84</v>
      </c>
      <c r="H16" s="239"/>
      <c r="I16" s="245">
        <f ca="1">IF(AND(ISBLANK(G16),ISBLANK(H16)),"",OFFSET(I16,-1,0,1,1)+H16-G16)</f>
        <v>98925.938809157</v>
      </c>
      <c r="J16" s="240"/>
      <c r="K16" s="242"/>
      <c r="L16" s="91" t="b">
        <f>Table1345678910111213345678910111213345678910111213[[#This Row],[Withdrawal,
Payment (-)]]=K16</f>
        <v>0</v>
      </c>
      <c r="N16" s="42"/>
    </row>
    <row r="17" spans="1:14" s="91" customFormat="1" ht="12.75" x14ac:dyDescent="0.2">
      <c r="A17" s="35">
        <v>43074</v>
      </c>
      <c r="B17" s="50"/>
      <c r="C17" s="43" t="s">
        <v>1567</v>
      </c>
      <c r="D17" s="54" t="s">
        <v>26</v>
      </c>
      <c r="E17" s="38"/>
      <c r="F17" s="43"/>
      <c r="G17" s="46">
        <v>170</v>
      </c>
      <c r="H17" s="185"/>
      <c r="I17" s="47">
        <f ca="1">IF(AND(ISBLANK(G17),ISBLANK(H17))," - ",OFFSET(I17,-1,0,1,1)+H17-G17)</f>
        <v>98755.938809157</v>
      </c>
      <c r="J17" s="56"/>
      <c r="K17" s="242"/>
      <c r="L17" s="91" t="b">
        <f>Table1345678910111213345678910111213345678910111213[[#This Row],[Withdrawal,
Payment (-)]]=K17</f>
        <v>0</v>
      </c>
      <c r="N17" s="42"/>
    </row>
    <row r="18" spans="1:14" s="91" customFormat="1" ht="12.75" x14ac:dyDescent="0.2">
      <c r="A18" s="35">
        <v>43074</v>
      </c>
      <c r="B18" s="50"/>
      <c r="C18" s="43" t="s">
        <v>1568</v>
      </c>
      <c r="D18" s="54" t="s">
        <v>27</v>
      </c>
      <c r="E18" s="38"/>
      <c r="F18" s="43"/>
      <c r="G18" s="46">
        <v>306</v>
      </c>
      <c r="H18" s="185"/>
      <c r="I18" s="47">
        <f t="shared" ref="I18:I81" ca="1" si="0">IF(AND(ISBLANK(G18),ISBLANK(H18))," - ",OFFSET(I18,-1,0,1,1)+H18-G18)</f>
        <v>98449.938809157</v>
      </c>
      <c r="J18" s="56"/>
      <c r="K18" s="242"/>
      <c r="L18" s="91" t="b">
        <f>Table1345678910111213345678910111213345678910111213[[#This Row],[Withdrawal,
Payment (-)]]=K18</f>
        <v>0</v>
      </c>
      <c r="N18" s="42"/>
    </row>
    <row r="19" spans="1:14" s="91" customFormat="1" ht="12.75" x14ac:dyDescent="0.2">
      <c r="A19" s="35">
        <v>43074</v>
      </c>
      <c r="B19" s="358"/>
      <c r="C19" s="359" t="s">
        <v>1569</v>
      </c>
      <c r="D19" s="360" t="s">
        <v>240</v>
      </c>
      <c r="E19" s="361"/>
      <c r="F19" s="359"/>
      <c r="G19" s="366">
        <v>2500</v>
      </c>
      <c r="H19" s="363"/>
      <c r="I19" s="47">
        <f t="shared" ca="1" si="0"/>
        <v>95949.938809157</v>
      </c>
      <c r="J19" s="370"/>
      <c r="K19" s="242"/>
      <c r="L19" s="91" t="b">
        <f>Table1345678910111213345678910111213345678910111213[[#This Row],[Withdrawal,
Payment (-)]]=K19</f>
        <v>0</v>
      </c>
      <c r="N19" s="42"/>
    </row>
    <row r="20" spans="1:14" s="91" customFormat="1" ht="12.75" x14ac:dyDescent="0.2">
      <c r="A20" s="35">
        <v>43074</v>
      </c>
      <c r="B20" s="218"/>
      <c r="C20" s="219" t="s">
        <v>1570</v>
      </c>
      <c r="D20" s="51" t="s">
        <v>1346</v>
      </c>
      <c r="E20" s="227"/>
      <c r="F20" s="219"/>
      <c r="G20" s="228">
        <v>850</v>
      </c>
      <c r="H20" s="223"/>
      <c r="I20" s="47">
        <f t="shared" ca="1" si="0"/>
        <v>95099.938809157</v>
      </c>
      <c r="J20" s="224"/>
      <c r="K20" s="242"/>
      <c r="L20" s="91" t="b">
        <f>Table1345678910111213345678910111213345678910111213[[#This Row],[Withdrawal,
Payment (-)]]=K20</f>
        <v>0</v>
      </c>
      <c r="N20" s="42"/>
    </row>
    <row r="21" spans="1:14" s="91" customFormat="1" ht="12.75" x14ac:dyDescent="0.2">
      <c r="A21" s="35">
        <v>43074</v>
      </c>
      <c r="B21" s="234"/>
      <c r="C21" s="235" t="s">
        <v>1573</v>
      </c>
      <c r="D21" s="236" t="s">
        <v>881</v>
      </c>
      <c r="E21" s="246"/>
      <c r="F21" s="235"/>
      <c r="G21" s="369">
        <v>5796.8</v>
      </c>
      <c r="H21" s="239"/>
      <c r="I21" s="47">
        <f t="shared" ca="1" si="0"/>
        <v>89303.138809156997</v>
      </c>
      <c r="J21" s="240"/>
      <c r="K21" s="242"/>
      <c r="L21" s="91" t="b">
        <f>Table1345678910111213345678910111213345678910111213[[#This Row],[Withdrawal,
Payment (-)]]=K21</f>
        <v>0</v>
      </c>
      <c r="N21" s="42"/>
    </row>
    <row r="22" spans="1:14" s="91" customFormat="1" ht="12.75" x14ac:dyDescent="0.2">
      <c r="A22" s="35">
        <v>43074</v>
      </c>
      <c r="B22" s="234"/>
      <c r="C22" s="235" t="s">
        <v>1574</v>
      </c>
      <c r="D22" s="236" t="s">
        <v>29</v>
      </c>
      <c r="E22" s="246"/>
      <c r="F22" s="235"/>
      <c r="G22" s="369">
        <v>2733.19</v>
      </c>
      <c r="H22" s="239"/>
      <c r="I22" s="47">
        <f t="shared" ca="1" si="0"/>
        <v>86569.948809156995</v>
      </c>
      <c r="J22" s="240"/>
      <c r="K22" s="242"/>
      <c r="L22" s="91" t="b">
        <f>Table1345678910111213345678910111213345678910111213[[#This Row],[Withdrawal,
Payment (-)]]=K22</f>
        <v>0</v>
      </c>
      <c r="N22" s="42"/>
    </row>
    <row r="23" spans="1:14" s="91" customFormat="1" ht="12.75" x14ac:dyDescent="0.2">
      <c r="A23" s="35">
        <v>43074</v>
      </c>
      <c r="B23" s="218"/>
      <c r="C23" s="219" t="s">
        <v>1575</v>
      </c>
      <c r="D23" s="51" t="s">
        <v>53</v>
      </c>
      <c r="E23" s="227"/>
      <c r="F23" s="219"/>
      <c r="G23" s="228">
        <v>613</v>
      </c>
      <c r="H23" s="223"/>
      <c r="I23" s="47">
        <f t="shared" ca="1" si="0"/>
        <v>85956.948809156995</v>
      </c>
      <c r="J23" s="224"/>
      <c r="K23" s="242"/>
      <c r="L23" s="91" t="b">
        <f>Table1345678910111213345678910111213345678910111213[[#This Row],[Withdrawal,
Payment (-)]]=K23</f>
        <v>0</v>
      </c>
      <c r="N23" s="42"/>
    </row>
    <row r="24" spans="1:14" s="91" customFormat="1" ht="12.75" x14ac:dyDescent="0.2">
      <c r="A24" s="35">
        <v>43074</v>
      </c>
      <c r="B24" s="50"/>
      <c r="C24" s="45" t="s">
        <v>1576</v>
      </c>
      <c r="D24" s="51" t="s">
        <v>30</v>
      </c>
      <c r="E24" s="52"/>
      <c r="F24" s="45"/>
      <c r="G24" s="103">
        <v>1422.16</v>
      </c>
      <c r="H24" s="53"/>
      <c r="I24" s="47">
        <f t="shared" ca="1" si="0"/>
        <v>84534.788809156991</v>
      </c>
      <c r="J24" s="41"/>
      <c r="K24" s="242"/>
      <c r="L24" s="91" t="b">
        <f>Table1345678910111213345678910111213345678910111213[[#This Row],[Withdrawal,
Payment (-)]]=K24</f>
        <v>0</v>
      </c>
      <c r="N24" s="42"/>
    </row>
    <row r="25" spans="1:14" s="55" customFormat="1" ht="12.75" x14ac:dyDescent="0.2">
      <c r="A25" s="184">
        <v>43074</v>
      </c>
      <c r="B25" s="50"/>
      <c r="C25" s="45" t="s">
        <v>1577</v>
      </c>
      <c r="D25" s="51" t="s">
        <v>1571</v>
      </c>
      <c r="E25" s="58"/>
      <c r="F25" s="45"/>
      <c r="G25" s="48">
        <v>3420</v>
      </c>
      <c r="H25" s="53"/>
      <c r="I25" s="47">
        <f t="shared" ca="1" si="0"/>
        <v>81114.788809156991</v>
      </c>
      <c r="J25" s="41"/>
      <c r="K25" s="244"/>
      <c r="L25" s="91" t="b">
        <f>Table1345678910111213345678910111213345678910111213[[#This Row],[Withdrawal,
Payment (-)]]=K25</f>
        <v>0</v>
      </c>
    </row>
    <row r="26" spans="1:14" s="55" customFormat="1" ht="12.75" x14ac:dyDescent="0.2">
      <c r="A26" s="184">
        <v>43074</v>
      </c>
      <c r="B26" s="50"/>
      <c r="C26" s="45" t="s">
        <v>1578</v>
      </c>
      <c r="D26" s="51" t="s">
        <v>1572</v>
      </c>
      <c r="E26" s="58"/>
      <c r="F26" s="45"/>
      <c r="G26" s="48">
        <v>2965.87</v>
      </c>
      <c r="H26" s="53"/>
      <c r="I26" s="47">
        <f t="shared" ca="1" si="0"/>
        <v>78148.918809156996</v>
      </c>
      <c r="J26" s="41"/>
      <c r="K26" s="244"/>
      <c r="L26" s="91" t="b">
        <f>Table1345678910111213345678910111213345678910111213[[#This Row],[Withdrawal,
Payment (-)]]=K26</f>
        <v>0</v>
      </c>
    </row>
    <row r="27" spans="1:14" s="55" customFormat="1" ht="12.75" x14ac:dyDescent="0.2">
      <c r="A27" s="184">
        <v>43074</v>
      </c>
      <c r="B27" s="218"/>
      <c r="C27" s="219" t="s">
        <v>1579</v>
      </c>
      <c r="D27" s="220" t="s">
        <v>276</v>
      </c>
      <c r="E27" s="221"/>
      <c r="F27" s="219"/>
      <c r="G27" s="226">
        <v>501.7</v>
      </c>
      <c r="H27" s="223"/>
      <c r="I27" s="47">
        <f t="shared" ca="1" si="0"/>
        <v>77647.218809156999</v>
      </c>
      <c r="J27" s="224"/>
      <c r="K27" s="244"/>
      <c r="L27" s="91" t="b">
        <f>Table1345678910111213345678910111213345678910111213[[#This Row],[Withdrawal,
Payment (-)]]=K27</f>
        <v>0</v>
      </c>
    </row>
    <row r="28" spans="1:14" s="55" customFormat="1" ht="12.75" x14ac:dyDescent="0.2">
      <c r="A28" s="184">
        <v>43076</v>
      </c>
      <c r="B28" s="218"/>
      <c r="C28" s="219" t="s">
        <v>1581</v>
      </c>
      <c r="D28" s="220" t="s">
        <v>54</v>
      </c>
      <c r="E28" s="221"/>
      <c r="F28" s="219"/>
      <c r="G28" s="226">
        <v>5460.2</v>
      </c>
      <c r="H28" s="223"/>
      <c r="I28" s="47">
        <f t="shared" ca="1" si="0"/>
        <v>72187.018809157002</v>
      </c>
      <c r="J28" s="224"/>
      <c r="K28" s="244"/>
      <c r="L28" s="91" t="b">
        <f>Table1345678910111213345678910111213345678910111213[[#This Row],[Withdrawal,
Payment (-)]]=K28</f>
        <v>0</v>
      </c>
    </row>
    <row r="29" spans="1:14" s="55" customFormat="1" ht="12.75" x14ac:dyDescent="0.2">
      <c r="A29" s="184">
        <v>43076</v>
      </c>
      <c r="B29" s="218"/>
      <c r="C29" s="219" t="s">
        <v>1582</v>
      </c>
      <c r="D29" s="220" t="s">
        <v>1348</v>
      </c>
      <c r="E29" s="221"/>
      <c r="F29" s="219"/>
      <c r="G29" s="226">
        <v>4000</v>
      </c>
      <c r="H29" s="223"/>
      <c r="I29" s="47">
        <f t="shared" ca="1" si="0"/>
        <v>68187.018809157002</v>
      </c>
      <c r="J29" s="224"/>
      <c r="K29" s="244"/>
      <c r="L29" s="91" t="b">
        <f>Table1345678910111213345678910111213345678910111213[[#This Row],[Withdrawal,
Payment (-)]]=K29</f>
        <v>0</v>
      </c>
    </row>
    <row r="30" spans="1:14" s="55" customFormat="1" ht="12.75" x14ac:dyDescent="0.2">
      <c r="A30" s="184">
        <v>43076</v>
      </c>
      <c r="B30" s="218"/>
      <c r="C30" s="219" t="s">
        <v>1583</v>
      </c>
      <c r="D30" s="51" t="s">
        <v>1580</v>
      </c>
      <c r="E30" s="221"/>
      <c r="F30" s="219"/>
      <c r="G30" s="226">
        <v>5000</v>
      </c>
      <c r="H30" s="223"/>
      <c r="I30" s="47">
        <f t="shared" ca="1" si="0"/>
        <v>63187.018809157002</v>
      </c>
      <c r="J30" s="224"/>
      <c r="K30" s="244"/>
      <c r="L30" s="91" t="b">
        <f>Table1345678910111213345678910111213345678910111213[[#This Row],[Withdrawal,
Payment (-)]]=K30</f>
        <v>0</v>
      </c>
    </row>
    <row r="31" spans="1:14" s="55" customFormat="1" ht="12.75" x14ac:dyDescent="0.2">
      <c r="A31" s="184">
        <v>43077</v>
      </c>
      <c r="B31" s="50"/>
      <c r="C31" s="45" t="s">
        <v>1677</v>
      </c>
      <c r="D31" s="51" t="s">
        <v>1003</v>
      </c>
      <c r="E31" s="58"/>
      <c r="F31" s="45"/>
      <c r="G31" s="48">
        <v>2160</v>
      </c>
      <c r="H31" s="53"/>
      <c r="I31" s="47">
        <f t="shared" ca="1" si="0"/>
        <v>61027.018809157002</v>
      </c>
      <c r="J31" s="41"/>
      <c r="K31" s="244"/>
      <c r="L31" s="91" t="b">
        <f>Table1345678910111213345678910111213345678910111213[[#This Row],[Withdrawal,
Payment (-)]]=K31</f>
        <v>0</v>
      </c>
    </row>
    <row r="32" spans="1:14" s="55" customFormat="1" ht="15" customHeight="1" x14ac:dyDescent="0.2">
      <c r="A32" s="184">
        <v>43076</v>
      </c>
      <c r="B32" s="218"/>
      <c r="C32" s="45" t="s">
        <v>28</v>
      </c>
      <c r="D32" s="51" t="s">
        <v>1589</v>
      </c>
      <c r="E32" s="221"/>
      <c r="F32" s="219"/>
      <c r="G32" s="222"/>
      <c r="H32" s="225">
        <v>4191.84</v>
      </c>
      <c r="I32" s="47">
        <f t="shared" ca="1" si="0"/>
        <v>65218.858809156998</v>
      </c>
      <c r="J32" s="224"/>
      <c r="K32" s="244"/>
    </row>
    <row r="33" spans="1:12" s="55" customFormat="1" ht="12.75" x14ac:dyDescent="0.2">
      <c r="A33" s="184">
        <v>43076</v>
      </c>
      <c r="B33" s="218"/>
      <c r="C33" s="45" t="s">
        <v>128</v>
      </c>
      <c r="D33" s="51" t="s">
        <v>1590</v>
      </c>
      <c r="E33" s="221"/>
      <c r="F33" s="219"/>
      <c r="G33" s="222"/>
      <c r="H33" s="225">
        <v>1400</v>
      </c>
      <c r="I33" s="47">
        <f t="shared" ca="1" si="0"/>
        <v>66618.858809156998</v>
      </c>
      <c r="J33" s="224"/>
      <c r="K33" s="244"/>
    </row>
    <row r="34" spans="1:12" s="55" customFormat="1" ht="12.75" x14ac:dyDescent="0.2">
      <c r="A34" s="184">
        <v>43080</v>
      </c>
      <c r="B34" s="218"/>
      <c r="C34" s="45" t="s">
        <v>128</v>
      </c>
      <c r="D34" s="51" t="s">
        <v>1591</v>
      </c>
      <c r="E34" s="221"/>
      <c r="F34" s="219"/>
      <c r="G34" s="222"/>
      <c r="H34" s="225">
        <v>200000</v>
      </c>
      <c r="I34" s="47">
        <f t="shared" ca="1" si="0"/>
        <v>266618.85880915698</v>
      </c>
      <c r="J34" s="224"/>
      <c r="K34" s="244"/>
    </row>
    <row r="35" spans="1:12" s="55" customFormat="1" ht="12.75" x14ac:dyDescent="0.2">
      <c r="A35" s="184">
        <v>43080</v>
      </c>
      <c r="B35" s="218"/>
      <c r="C35" s="45" t="s">
        <v>144</v>
      </c>
      <c r="D35" s="220" t="s">
        <v>1592</v>
      </c>
      <c r="E35" s="221"/>
      <c r="F35" s="219"/>
      <c r="G35" s="226">
        <v>84723.05</v>
      </c>
      <c r="H35" s="223"/>
      <c r="I35" s="47">
        <f t="shared" ca="1" si="0"/>
        <v>181895.808809157</v>
      </c>
      <c r="J35" s="224"/>
      <c r="K35" s="244"/>
      <c r="L35" s="91" t="b">
        <f>Table1345678910111213345678910111213345678910111213[[#This Row],[Withdrawal,
Payment (-)]]=K35</f>
        <v>0</v>
      </c>
    </row>
    <row r="36" spans="1:12" s="55" customFormat="1" ht="24" x14ac:dyDescent="0.2">
      <c r="A36" s="184">
        <v>43082</v>
      </c>
      <c r="B36" s="218"/>
      <c r="C36" s="219" t="s">
        <v>144</v>
      </c>
      <c r="D36" s="51" t="s">
        <v>1593</v>
      </c>
      <c r="E36" s="221"/>
      <c r="F36" s="219"/>
      <c r="G36" s="226">
        <v>3241.8199999999997</v>
      </c>
      <c r="H36" s="223"/>
      <c r="I36" s="47">
        <f t="shared" ca="1" si="0"/>
        <v>178653.98880915699</v>
      </c>
      <c r="J36" s="224"/>
      <c r="K36" s="244"/>
      <c r="L36" s="91" t="b">
        <f>Table1345678910111213345678910111213345678910111213[[#This Row],[Withdrawal,
Payment (-)]]=K36</f>
        <v>0</v>
      </c>
    </row>
    <row r="37" spans="1:12" s="55" customFormat="1" ht="12.75" x14ac:dyDescent="0.2">
      <c r="A37" s="184">
        <v>43083</v>
      </c>
      <c r="B37" s="218"/>
      <c r="C37" s="219" t="s">
        <v>1603</v>
      </c>
      <c r="D37" s="220" t="s">
        <v>276</v>
      </c>
      <c r="E37" s="221"/>
      <c r="F37" s="219"/>
      <c r="G37" s="226">
        <v>893.35</v>
      </c>
      <c r="H37" s="223"/>
      <c r="I37" s="47">
        <f t="shared" ca="1" si="0"/>
        <v>177760.63880915698</v>
      </c>
      <c r="J37" s="224"/>
      <c r="K37" s="244"/>
      <c r="L37" s="91" t="b">
        <f>Table1345678910111213345678910111213345678910111213[[#This Row],[Withdrawal,
Payment (-)]]=K37</f>
        <v>0</v>
      </c>
    </row>
    <row r="38" spans="1:12" s="55" customFormat="1" ht="12.75" x14ac:dyDescent="0.2">
      <c r="A38" s="184">
        <v>43083</v>
      </c>
      <c r="B38" s="218"/>
      <c r="C38" s="219" t="s">
        <v>1604</v>
      </c>
      <c r="D38" s="220" t="s">
        <v>1168</v>
      </c>
      <c r="E38" s="221"/>
      <c r="F38" s="219"/>
      <c r="G38" s="226">
        <v>360.4</v>
      </c>
      <c r="H38" s="223"/>
      <c r="I38" s="47">
        <f t="shared" ca="1" si="0"/>
        <v>177400.23880915699</v>
      </c>
      <c r="J38" s="224"/>
      <c r="K38" s="244"/>
      <c r="L38" s="91" t="b">
        <f>Table1345678910111213345678910111213345678910111213[[#This Row],[Withdrawal,
Payment (-)]]=K38</f>
        <v>0</v>
      </c>
    </row>
    <row r="39" spans="1:12" s="55" customFormat="1" ht="12.75" x14ac:dyDescent="0.2">
      <c r="A39" s="184">
        <v>43083</v>
      </c>
      <c r="B39" s="218"/>
      <c r="C39" s="219" t="s">
        <v>1605</v>
      </c>
      <c r="D39" s="220" t="s">
        <v>1594</v>
      </c>
      <c r="E39" s="221"/>
      <c r="F39" s="219"/>
      <c r="G39" s="226">
        <v>390</v>
      </c>
      <c r="H39" s="223"/>
      <c r="I39" s="47">
        <f t="shared" ca="1" si="0"/>
        <v>177010.23880915699</v>
      </c>
      <c r="J39" s="224"/>
      <c r="K39" s="244"/>
      <c r="L39" s="91" t="b">
        <f>Table1345678910111213345678910111213345678910111213[[#This Row],[Withdrawal,
Payment (-)]]=K39</f>
        <v>0</v>
      </c>
    </row>
    <row r="40" spans="1:12" s="55" customFormat="1" ht="12.75" x14ac:dyDescent="0.2">
      <c r="A40" s="184">
        <v>43083</v>
      </c>
      <c r="B40" s="218"/>
      <c r="C40" s="219" t="s">
        <v>1606</v>
      </c>
      <c r="D40" s="51" t="s">
        <v>43</v>
      </c>
      <c r="E40" s="221"/>
      <c r="F40" s="219"/>
      <c r="G40" s="226">
        <v>155.19999999999999</v>
      </c>
      <c r="H40" s="223"/>
      <c r="I40" s="47">
        <f t="shared" ca="1" si="0"/>
        <v>176855.03880915698</v>
      </c>
      <c r="J40" s="224"/>
      <c r="K40" s="244"/>
      <c r="L40" s="91" t="b">
        <f>Table1345678910111213345678910111213345678910111213[[#This Row],[Withdrawal,
Payment (-)]]=K40</f>
        <v>0</v>
      </c>
    </row>
    <row r="41" spans="1:12" s="55" customFormat="1" ht="12.75" x14ac:dyDescent="0.2">
      <c r="A41" s="184">
        <v>43083</v>
      </c>
      <c r="B41" s="218"/>
      <c r="C41" s="219" t="s">
        <v>1607</v>
      </c>
      <c r="D41" s="51" t="s">
        <v>1595</v>
      </c>
      <c r="E41" s="221"/>
      <c r="F41" s="219"/>
      <c r="G41" s="226">
        <v>1560</v>
      </c>
      <c r="H41" s="223"/>
      <c r="I41" s="47">
        <f t="shared" ca="1" si="0"/>
        <v>175295.03880915698</v>
      </c>
      <c r="J41" s="224"/>
      <c r="K41" s="244"/>
      <c r="L41" s="91" t="b">
        <f>Table1345678910111213345678910111213345678910111213[[#This Row],[Withdrawal,
Payment (-)]]=K41</f>
        <v>0</v>
      </c>
    </row>
    <row r="42" spans="1:12" s="55" customFormat="1" ht="12.75" x14ac:dyDescent="0.2">
      <c r="A42" s="184">
        <v>43083</v>
      </c>
      <c r="B42" s="218"/>
      <c r="C42" s="219" t="s">
        <v>1608</v>
      </c>
      <c r="D42" s="51" t="s">
        <v>104</v>
      </c>
      <c r="E42" s="221"/>
      <c r="F42" s="219"/>
      <c r="G42" s="226">
        <v>5172.8</v>
      </c>
      <c r="H42" s="223"/>
      <c r="I42" s="47">
        <f t="shared" ca="1" si="0"/>
        <v>170122.23880915699</v>
      </c>
      <c r="J42" s="224"/>
      <c r="K42" s="244"/>
      <c r="L42" s="91" t="b">
        <f>Table1345678910111213345678910111213345678910111213[[#This Row],[Withdrawal,
Payment (-)]]=K42</f>
        <v>0</v>
      </c>
    </row>
    <row r="43" spans="1:12" s="55" customFormat="1" ht="14.25" customHeight="1" x14ac:dyDescent="0.2">
      <c r="A43" s="184">
        <v>43083</v>
      </c>
      <c r="B43" s="218"/>
      <c r="C43" s="219" t="s">
        <v>1609</v>
      </c>
      <c r="D43" s="51" t="s">
        <v>236</v>
      </c>
      <c r="E43" s="221"/>
      <c r="F43" s="219"/>
      <c r="G43" s="226">
        <v>6370</v>
      </c>
      <c r="H43" s="223"/>
      <c r="I43" s="47">
        <f t="shared" ca="1" si="0"/>
        <v>163752.23880915699</v>
      </c>
      <c r="J43" s="224"/>
      <c r="K43" s="244"/>
      <c r="L43" s="91" t="b">
        <f>Table1345678910111213345678910111213345678910111213[[#This Row],[Withdrawal,
Payment (-)]]=K43</f>
        <v>0</v>
      </c>
    </row>
    <row r="44" spans="1:12" s="55" customFormat="1" ht="12.75" x14ac:dyDescent="0.2">
      <c r="A44" s="184">
        <v>43083</v>
      </c>
      <c r="B44" s="218"/>
      <c r="C44" s="219" t="s">
        <v>1610</v>
      </c>
      <c r="D44" s="51" t="s">
        <v>46</v>
      </c>
      <c r="E44" s="221"/>
      <c r="F44" s="219"/>
      <c r="G44" s="226">
        <v>8904</v>
      </c>
      <c r="H44" s="223"/>
      <c r="I44" s="47">
        <f t="shared" ca="1" si="0"/>
        <v>154848.23880915699</v>
      </c>
      <c r="J44" s="224"/>
      <c r="K44" s="244"/>
      <c r="L44" s="91" t="b">
        <f>Table1345678910111213345678910111213345678910111213[[#This Row],[Withdrawal,
Payment (-)]]=K44</f>
        <v>0</v>
      </c>
    </row>
    <row r="45" spans="1:12" s="55" customFormat="1" ht="12.75" x14ac:dyDescent="0.2">
      <c r="A45" s="184">
        <v>43083</v>
      </c>
      <c r="B45" s="218"/>
      <c r="C45" s="219" t="s">
        <v>1611</v>
      </c>
      <c r="D45" s="51" t="s">
        <v>560</v>
      </c>
      <c r="E45" s="221"/>
      <c r="F45" s="219"/>
      <c r="G45" s="226">
        <v>2312.0300000000002</v>
      </c>
      <c r="H45" s="223"/>
      <c r="I45" s="47">
        <f t="shared" ca="1" si="0"/>
        <v>152536.20880915699</v>
      </c>
      <c r="J45" s="224"/>
      <c r="K45" s="244"/>
      <c r="L45" s="91" t="b">
        <f>Table1345678910111213345678910111213345678910111213[[#This Row],[Withdrawal,
Payment (-)]]=K45</f>
        <v>0</v>
      </c>
    </row>
    <row r="46" spans="1:12" s="55" customFormat="1" ht="12.75" x14ac:dyDescent="0.2">
      <c r="A46" s="184">
        <v>43083</v>
      </c>
      <c r="B46" s="218"/>
      <c r="C46" s="219" t="s">
        <v>1612</v>
      </c>
      <c r="D46" s="51" t="s">
        <v>48</v>
      </c>
      <c r="E46" s="221"/>
      <c r="F46" s="219"/>
      <c r="G46" s="226">
        <v>339.2</v>
      </c>
      <c r="H46" s="223"/>
      <c r="I46" s="47">
        <f t="shared" ca="1" si="0"/>
        <v>152197.00880915698</v>
      </c>
      <c r="J46" s="41"/>
      <c r="K46" s="244"/>
      <c r="L46" s="91" t="b">
        <f>Table1345678910111213345678910111213345678910111213[[#This Row],[Withdrawal,
Payment (-)]]=K46</f>
        <v>0</v>
      </c>
    </row>
    <row r="47" spans="1:12" s="55" customFormat="1" ht="12.75" x14ac:dyDescent="0.2">
      <c r="A47" s="83"/>
      <c r="B47" s="50"/>
      <c r="C47" s="45" t="s">
        <v>1614</v>
      </c>
      <c r="D47" s="51" t="s">
        <v>1596</v>
      </c>
      <c r="E47" s="58"/>
      <c r="F47" s="45"/>
      <c r="G47" s="48">
        <v>9662.5</v>
      </c>
      <c r="H47" s="53"/>
      <c r="I47" s="47">
        <f t="shared" ca="1" si="0"/>
        <v>142534.50880915698</v>
      </c>
      <c r="J47" s="41"/>
      <c r="K47" s="244"/>
      <c r="L47" s="91" t="b">
        <f>Table1345678910111213345678910111213345678910111213[[#This Row],[Withdrawal,
Payment (-)]]=K47</f>
        <v>0</v>
      </c>
    </row>
    <row r="48" spans="1:12" s="55" customFormat="1" ht="12.75" x14ac:dyDescent="0.2">
      <c r="A48" s="184">
        <v>43083</v>
      </c>
      <c r="B48" s="218"/>
      <c r="C48" s="219" t="s">
        <v>1613</v>
      </c>
      <c r="D48" s="51" t="s">
        <v>47</v>
      </c>
      <c r="E48" s="221"/>
      <c r="F48" s="219"/>
      <c r="G48" s="226">
        <v>13161.27</v>
      </c>
      <c r="H48" s="223"/>
      <c r="I48" s="47">
        <f t="shared" ca="1" si="0"/>
        <v>129373.23880915697</v>
      </c>
      <c r="J48" s="41"/>
      <c r="K48" s="244"/>
      <c r="L48" s="91" t="b">
        <f>Table1345678910111213345678910111213345678910111213[[#This Row],[Withdrawal,
Payment (-)]]=K48</f>
        <v>0</v>
      </c>
    </row>
    <row r="49" spans="1:11" s="55" customFormat="1" ht="12.75" x14ac:dyDescent="0.2">
      <c r="A49" s="184">
        <v>43083</v>
      </c>
      <c r="B49" s="218"/>
      <c r="C49" s="45" t="s">
        <v>1614</v>
      </c>
      <c r="D49" s="51" t="s">
        <v>283</v>
      </c>
      <c r="E49" s="221"/>
      <c r="F49" s="219"/>
      <c r="G49" s="226">
        <v>3710</v>
      </c>
      <c r="H49" s="223"/>
      <c r="I49" s="47">
        <f t="shared" ca="1" si="0"/>
        <v>125663.23880915697</v>
      </c>
      <c r="J49" s="224"/>
      <c r="K49" s="244"/>
    </row>
    <row r="50" spans="1:11" s="55" customFormat="1" ht="12.75" x14ac:dyDescent="0.2">
      <c r="A50" s="184">
        <v>43083</v>
      </c>
      <c r="B50" s="50"/>
      <c r="C50" s="45" t="s">
        <v>1615</v>
      </c>
      <c r="D50" s="51" t="s">
        <v>1596</v>
      </c>
      <c r="E50" s="58"/>
      <c r="F50" s="45"/>
      <c r="G50" s="48">
        <v>7660</v>
      </c>
      <c r="H50" s="53"/>
      <c r="I50" s="47">
        <f t="shared" ca="1" si="0"/>
        <v>118003.23880915697</v>
      </c>
      <c r="J50" s="41"/>
      <c r="K50" s="244"/>
    </row>
    <row r="51" spans="1:11" s="55" customFormat="1" ht="12.75" x14ac:dyDescent="0.2">
      <c r="A51" s="184">
        <v>43083</v>
      </c>
      <c r="B51" s="229"/>
      <c r="C51" s="45" t="s">
        <v>1616</v>
      </c>
      <c r="D51" s="51" t="s">
        <v>641</v>
      </c>
      <c r="E51" s="233"/>
      <c r="F51" s="230"/>
      <c r="G51" s="248">
        <v>36.4</v>
      </c>
      <c r="H51" s="243"/>
      <c r="I51" s="47">
        <f t="shared" ca="1" si="0"/>
        <v>117966.83880915698</v>
      </c>
      <c r="J51" s="232"/>
      <c r="K51" s="244"/>
    </row>
    <row r="52" spans="1:11" s="55" customFormat="1" ht="24" x14ac:dyDescent="0.2">
      <c r="A52" s="184">
        <v>43083</v>
      </c>
      <c r="B52" s="218"/>
      <c r="C52" s="45" t="s">
        <v>1617</v>
      </c>
      <c r="D52" s="51" t="s">
        <v>1597</v>
      </c>
      <c r="E52" s="221"/>
      <c r="F52" s="219"/>
      <c r="G52" s="226">
        <v>2000</v>
      </c>
      <c r="H52" s="223"/>
      <c r="I52" s="47">
        <f t="shared" ca="1" si="0"/>
        <v>115966.83880915698</v>
      </c>
      <c r="J52" s="41"/>
      <c r="K52" s="244"/>
    </row>
    <row r="53" spans="1:11" s="55" customFormat="1" ht="12.75" x14ac:dyDescent="0.2">
      <c r="A53" s="184">
        <v>43083</v>
      </c>
      <c r="B53" s="218"/>
      <c r="C53" s="45" t="s">
        <v>1618</v>
      </c>
      <c r="D53" s="51" t="s">
        <v>50</v>
      </c>
      <c r="E53" s="221"/>
      <c r="F53" s="219"/>
      <c r="G53" s="226">
        <v>17.5</v>
      </c>
      <c r="H53" s="223"/>
      <c r="I53" s="47">
        <f t="shared" ca="1" si="0"/>
        <v>115949.33880915698</v>
      </c>
      <c r="J53" s="224"/>
      <c r="K53" s="244"/>
    </row>
    <row r="54" spans="1:11" s="55" customFormat="1" ht="12.75" x14ac:dyDescent="0.2">
      <c r="A54" s="184">
        <v>43083</v>
      </c>
      <c r="B54" s="50"/>
      <c r="C54" s="45" t="s">
        <v>1619</v>
      </c>
      <c r="D54" s="51" t="s">
        <v>1598</v>
      </c>
      <c r="E54" s="58"/>
      <c r="F54" s="45"/>
      <c r="G54" s="48">
        <v>3000</v>
      </c>
      <c r="H54" s="53"/>
      <c r="I54" s="47">
        <f t="shared" ca="1" si="0"/>
        <v>112949.33880915698</v>
      </c>
      <c r="J54" s="41"/>
      <c r="K54" s="244"/>
    </row>
    <row r="55" spans="1:11" s="55" customFormat="1" ht="12.75" x14ac:dyDescent="0.2">
      <c r="A55" s="184">
        <v>43083</v>
      </c>
      <c r="B55" s="229"/>
      <c r="C55" s="230" t="s">
        <v>1620</v>
      </c>
      <c r="D55" s="51" t="s">
        <v>52</v>
      </c>
      <c r="E55" s="233"/>
      <c r="F55" s="230"/>
      <c r="G55" s="248">
        <v>720</v>
      </c>
      <c r="H55" s="243"/>
      <c r="I55" s="47">
        <f t="shared" ca="1" si="0"/>
        <v>112229.33880915698</v>
      </c>
      <c r="J55" s="41"/>
      <c r="K55" s="244"/>
    </row>
    <row r="56" spans="1:11" s="55" customFormat="1" ht="12.75" x14ac:dyDescent="0.2">
      <c r="A56" s="184">
        <v>43083</v>
      </c>
      <c r="B56" s="229"/>
      <c r="C56" s="230" t="s">
        <v>1621</v>
      </c>
      <c r="D56" s="51" t="s">
        <v>1494</v>
      </c>
      <c r="E56" s="233"/>
      <c r="F56" s="230"/>
      <c r="G56" s="248">
        <v>360</v>
      </c>
      <c r="H56" s="243"/>
      <c r="I56" s="47">
        <f t="shared" ca="1" si="0"/>
        <v>111869.33880915698</v>
      </c>
      <c r="J56" s="41"/>
      <c r="K56" s="244"/>
    </row>
    <row r="57" spans="1:11" s="55" customFormat="1" ht="24" x14ac:dyDescent="0.2">
      <c r="A57" s="184">
        <v>43083</v>
      </c>
      <c r="B57" s="229"/>
      <c r="C57" s="230" t="s">
        <v>1622</v>
      </c>
      <c r="D57" s="51" t="s">
        <v>531</v>
      </c>
      <c r="E57" s="233"/>
      <c r="F57" s="230"/>
      <c r="G57" s="248">
        <v>9000</v>
      </c>
      <c r="H57" s="243"/>
      <c r="I57" s="47">
        <f t="shared" ca="1" si="0"/>
        <v>102869.33880915698</v>
      </c>
      <c r="J57" s="41"/>
      <c r="K57" s="244"/>
    </row>
    <row r="58" spans="1:11" s="55" customFormat="1" ht="12.75" x14ac:dyDescent="0.2">
      <c r="A58" s="184">
        <v>43083</v>
      </c>
      <c r="B58" s="50"/>
      <c r="C58" s="45" t="s">
        <v>1623</v>
      </c>
      <c r="D58" s="51" t="s">
        <v>1599</v>
      </c>
      <c r="E58" s="58"/>
      <c r="F58" s="45"/>
      <c r="G58" s="48">
        <v>3364</v>
      </c>
      <c r="H58" s="53"/>
      <c r="I58" s="47">
        <f t="shared" ca="1" si="0"/>
        <v>99505.33880915698</v>
      </c>
      <c r="J58" s="41"/>
      <c r="K58" s="244"/>
    </row>
    <row r="59" spans="1:11" s="55" customFormat="1" ht="12.75" x14ac:dyDescent="0.2">
      <c r="A59" s="184">
        <v>43083</v>
      </c>
      <c r="B59" s="50"/>
      <c r="C59" s="45" t="s">
        <v>1624</v>
      </c>
      <c r="D59" s="51" t="s">
        <v>1348</v>
      </c>
      <c r="E59" s="58"/>
      <c r="F59" s="45"/>
      <c r="G59" s="48">
        <v>1000</v>
      </c>
      <c r="H59" s="53"/>
      <c r="I59" s="47">
        <f t="shared" ca="1" si="0"/>
        <v>98505.33880915698</v>
      </c>
      <c r="J59" s="41"/>
      <c r="K59" s="244"/>
    </row>
    <row r="60" spans="1:11" s="55" customFormat="1" ht="12.75" x14ac:dyDescent="0.2">
      <c r="A60" s="184">
        <v>43083</v>
      </c>
      <c r="B60" s="50"/>
      <c r="C60" s="45" t="s">
        <v>1625</v>
      </c>
      <c r="D60" s="51" t="s">
        <v>285</v>
      </c>
      <c r="E60" s="58"/>
      <c r="F60" s="45"/>
      <c r="G60" s="48">
        <v>5300</v>
      </c>
      <c r="H60" s="53"/>
      <c r="I60" s="47">
        <f t="shared" ca="1" si="0"/>
        <v>93205.33880915698</v>
      </c>
      <c r="J60" s="41"/>
      <c r="K60" s="244"/>
    </row>
    <row r="61" spans="1:11" s="55" customFormat="1" ht="12.75" x14ac:dyDescent="0.2">
      <c r="A61" s="184">
        <v>43083</v>
      </c>
      <c r="B61" s="331"/>
      <c r="C61" s="332" t="s">
        <v>1626</v>
      </c>
      <c r="D61" s="51" t="s">
        <v>443</v>
      </c>
      <c r="E61" s="334"/>
      <c r="F61" s="332"/>
      <c r="G61" s="372">
        <v>61.6</v>
      </c>
      <c r="H61" s="357"/>
      <c r="I61" s="47">
        <f t="shared" ca="1" si="0"/>
        <v>93143.738809156974</v>
      </c>
      <c r="J61" s="336"/>
      <c r="K61" s="244"/>
    </row>
    <row r="62" spans="1:11" s="55" customFormat="1" ht="12.75" x14ac:dyDescent="0.2">
      <c r="A62" s="184">
        <v>43083</v>
      </c>
      <c r="B62" s="50"/>
      <c r="C62" s="45" t="s">
        <v>1627</v>
      </c>
      <c r="D62" s="51" t="s">
        <v>1600</v>
      </c>
      <c r="E62" s="58"/>
      <c r="F62" s="45"/>
      <c r="G62" s="48">
        <v>840</v>
      </c>
      <c r="H62" s="53"/>
      <c r="I62" s="47">
        <f t="shared" ca="1" si="0"/>
        <v>92303.738809156974</v>
      </c>
      <c r="J62" s="41"/>
      <c r="K62" s="244"/>
    </row>
    <row r="63" spans="1:11" s="55" customFormat="1" ht="12.75" x14ac:dyDescent="0.2">
      <c r="A63" s="184">
        <v>43083</v>
      </c>
      <c r="B63" s="50"/>
      <c r="C63" s="45" t="s">
        <v>1628</v>
      </c>
      <c r="D63" s="51" t="s">
        <v>1580</v>
      </c>
      <c r="E63" s="58"/>
      <c r="F63" s="45"/>
      <c r="G63" s="48">
        <v>2000</v>
      </c>
      <c r="H63" s="53"/>
      <c r="I63" s="47">
        <f t="shared" ca="1" si="0"/>
        <v>90303.738809156974</v>
      </c>
      <c r="J63" s="41"/>
      <c r="K63" s="244"/>
    </row>
    <row r="64" spans="1:11" s="55" customFormat="1" ht="12.75" x14ac:dyDescent="0.2">
      <c r="A64" s="184">
        <v>43083</v>
      </c>
      <c r="B64" s="198"/>
      <c r="C64" s="199" t="s">
        <v>1629</v>
      </c>
      <c r="D64" s="51" t="s">
        <v>1601</v>
      </c>
      <c r="E64" s="201"/>
      <c r="F64" s="199"/>
      <c r="G64" s="205">
        <v>637.6</v>
      </c>
      <c r="H64" s="203"/>
      <c r="I64" s="47">
        <f t="shared" ca="1" si="0"/>
        <v>89666.138809156968</v>
      </c>
      <c r="J64" s="41"/>
      <c r="K64" s="244"/>
    </row>
    <row r="65" spans="1:11" s="55" customFormat="1" ht="12.75" x14ac:dyDescent="0.2">
      <c r="A65" s="184">
        <v>43083</v>
      </c>
      <c r="B65" s="234"/>
      <c r="C65" s="235" t="s">
        <v>1630</v>
      </c>
      <c r="D65" s="51" t="s">
        <v>349</v>
      </c>
      <c r="E65" s="237"/>
      <c r="F65" s="235"/>
      <c r="G65" s="330">
        <v>65</v>
      </c>
      <c r="H65" s="239"/>
      <c r="I65" s="47">
        <f t="shared" ca="1" si="0"/>
        <v>89601.138809156968</v>
      </c>
      <c r="J65" s="240"/>
      <c r="K65" s="244"/>
    </row>
    <row r="66" spans="1:11" s="55" customFormat="1" ht="12.75" x14ac:dyDescent="0.2">
      <c r="A66" s="184">
        <v>43083</v>
      </c>
      <c r="B66" s="234"/>
      <c r="C66" s="235" t="s">
        <v>1631</v>
      </c>
      <c r="D66" s="51" t="s">
        <v>122</v>
      </c>
      <c r="E66" s="237"/>
      <c r="F66" s="235"/>
      <c r="G66" s="330">
        <v>3180</v>
      </c>
      <c r="H66" s="239"/>
      <c r="I66" s="47">
        <f t="shared" ca="1" si="0"/>
        <v>86421.138809156968</v>
      </c>
      <c r="J66" s="240"/>
      <c r="K66" s="244"/>
    </row>
    <row r="67" spans="1:11" s="55" customFormat="1" ht="12.75" x14ac:dyDescent="0.2">
      <c r="A67" s="184">
        <v>43083</v>
      </c>
      <c r="B67" s="234"/>
      <c r="C67" s="235" t="s">
        <v>1632</v>
      </c>
      <c r="D67" s="51" t="s">
        <v>156</v>
      </c>
      <c r="E67" s="237"/>
      <c r="F67" s="235"/>
      <c r="G67" s="330">
        <v>352.1</v>
      </c>
      <c r="H67" s="239"/>
      <c r="I67" s="47">
        <f t="shared" ca="1" si="0"/>
        <v>86069.038809156962</v>
      </c>
      <c r="J67" s="240"/>
      <c r="K67" s="244"/>
    </row>
    <row r="68" spans="1:11" s="55" customFormat="1" ht="12.75" x14ac:dyDescent="0.2">
      <c r="A68" s="184">
        <v>43083</v>
      </c>
      <c r="B68" s="234"/>
      <c r="C68" s="235" t="s">
        <v>1633</v>
      </c>
      <c r="D68" s="51" t="s">
        <v>1602</v>
      </c>
      <c r="E68" s="237"/>
      <c r="F68" s="235"/>
      <c r="G68" s="330">
        <v>1150</v>
      </c>
      <c r="H68" s="239"/>
      <c r="I68" s="47">
        <f t="shared" ca="1" si="0"/>
        <v>84919.038809156962</v>
      </c>
      <c r="J68" s="240"/>
      <c r="K68" s="244"/>
    </row>
    <row r="69" spans="1:11" s="55" customFormat="1" ht="12.75" x14ac:dyDescent="0.2">
      <c r="A69" s="184">
        <v>43083</v>
      </c>
      <c r="B69" s="50"/>
      <c r="C69" s="45" t="s">
        <v>1634</v>
      </c>
      <c r="D69" s="51" t="s">
        <v>864</v>
      </c>
      <c r="E69" s="58"/>
      <c r="F69" s="45"/>
      <c r="G69" s="48">
        <v>80.5</v>
      </c>
      <c r="H69" s="53"/>
      <c r="I69" s="47">
        <f t="shared" ca="1" si="0"/>
        <v>84838.538809156962</v>
      </c>
      <c r="J69" s="41"/>
      <c r="K69" s="244"/>
    </row>
    <row r="70" spans="1:11" s="55" customFormat="1" ht="12.75" x14ac:dyDescent="0.2">
      <c r="A70" s="184">
        <v>43083</v>
      </c>
      <c r="B70" s="50"/>
      <c r="C70" s="45" t="s">
        <v>1635</v>
      </c>
      <c r="D70" s="51" t="s">
        <v>157</v>
      </c>
      <c r="E70" s="58"/>
      <c r="F70" s="45"/>
      <c r="G70" s="48">
        <v>3037.36</v>
      </c>
      <c r="H70" s="53"/>
      <c r="I70" s="47">
        <f t="shared" ca="1" si="0"/>
        <v>81801.178809156962</v>
      </c>
      <c r="J70" s="41"/>
      <c r="K70" s="244"/>
    </row>
    <row r="71" spans="1:11" s="55" customFormat="1" ht="12.75" x14ac:dyDescent="0.2">
      <c r="A71" s="184">
        <v>43083</v>
      </c>
      <c r="B71" s="373"/>
      <c r="C71" s="374" t="s">
        <v>1636</v>
      </c>
      <c r="D71" s="51" t="s">
        <v>67</v>
      </c>
      <c r="E71" s="376"/>
      <c r="F71" s="374"/>
      <c r="G71" s="390">
        <v>1325.25</v>
      </c>
      <c r="H71" s="378"/>
      <c r="I71" s="47">
        <f t="shared" ca="1" si="0"/>
        <v>80475.928809156962</v>
      </c>
      <c r="J71" s="380"/>
      <c r="K71" s="244"/>
    </row>
    <row r="72" spans="1:11" s="55" customFormat="1" ht="12.75" x14ac:dyDescent="0.2">
      <c r="A72" s="184">
        <v>43083</v>
      </c>
      <c r="B72" s="234"/>
      <c r="C72" s="235" t="s">
        <v>1637</v>
      </c>
      <c r="D72" s="51" t="s">
        <v>67</v>
      </c>
      <c r="E72" s="237"/>
      <c r="F72" s="235"/>
      <c r="G72" s="330">
        <v>2654.75</v>
      </c>
      <c r="H72" s="239"/>
      <c r="I72" s="47">
        <f t="shared" ca="1" si="0"/>
        <v>77821.178809156962</v>
      </c>
      <c r="J72" s="240"/>
      <c r="K72" s="244"/>
    </row>
    <row r="73" spans="1:11" s="55" customFormat="1" ht="12.75" x14ac:dyDescent="0.2">
      <c r="A73" s="184">
        <v>43083</v>
      </c>
      <c r="B73" s="234"/>
      <c r="C73" s="235" t="s">
        <v>1638</v>
      </c>
      <c r="D73" s="51" t="s">
        <v>67</v>
      </c>
      <c r="E73" s="237"/>
      <c r="F73" s="235"/>
      <c r="G73" s="330">
        <v>28.9</v>
      </c>
      <c r="H73" s="239"/>
      <c r="I73" s="47">
        <f t="shared" ca="1" si="0"/>
        <v>77792.278809156967</v>
      </c>
      <c r="J73" s="240"/>
      <c r="K73" s="244"/>
    </row>
    <row r="74" spans="1:11" s="55" customFormat="1" ht="12.75" x14ac:dyDescent="0.2">
      <c r="A74" s="184">
        <v>43083</v>
      </c>
      <c r="B74" s="373"/>
      <c r="C74" s="374" t="s">
        <v>1639</v>
      </c>
      <c r="D74" s="51" t="s">
        <v>64</v>
      </c>
      <c r="E74" s="376"/>
      <c r="F74" s="374"/>
      <c r="G74" s="390">
        <v>720</v>
      </c>
      <c r="H74" s="378"/>
      <c r="I74" s="47">
        <f t="shared" ca="1" si="0"/>
        <v>77072.278809156967</v>
      </c>
      <c r="J74" s="380"/>
      <c r="K74" s="244"/>
    </row>
    <row r="75" spans="1:11" s="55" customFormat="1" ht="12.75" x14ac:dyDescent="0.2">
      <c r="A75" s="184">
        <v>43083</v>
      </c>
      <c r="B75" s="234"/>
      <c r="C75" s="235" t="s">
        <v>1640</v>
      </c>
      <c r="D75" s="236" t="s">
        <v>159</v>
      </c>
      <c r="E75" s="237"/>
      <c r="F75" s="235"/>
      <c r="G75" s="330">
        <v>207.65</v>
      </c>
      <c r="H75" s="239"/>
      <c r="I75" s="47">
        <f t="shared" ca="1" si="0"/>
        <v>76864.628809156973</v>
      </c>
      <c r="J75" s="240"/>
      <c r="K75" s="244"/>
    </row>
    <row r="76" spans="1:11" s="55" customFormat="1" ht="12.75" x14ac:dyDescent="0.2">
      <c r="A76" s="184">
        <v>43089</v>
      </c>
      <c r="B76" s="234"/>
      <c r="C76" s="235" t="s">
        <v>1641</v>
      </c>
      <c r="D76" s="236" t="s">
        <v>1003</v>
      </c>
      <c r="E76" s="237"/>
      <c r="F76" s="235"/>
      <c r="G76" s="330">
        <v>1980</v>
      </c>
      <c r="H76" s="239"/>
      <c r="I76" s="47">
        <f t="shared" ca="1" si="0"/>
        <v>74884.628809156973</v>
      </c>
      <c r="J76" s="240"/>
      <c r="K76" s="244"/>
    </row>
    <row r="77" spans="1:11" s="55" customFormat="1" ht="16.5" customHeight="1" x14ac:dyDescent="0.2">
      <c r="A77" s="184">
        <v>43089</v>
      </c>
      <c r="B77" s="234"/>
      <c r="C77" s="235" t="s">
        <v>1642</v>
      </c>
      <c r="D77" s="236" t="s">
        <v>1643</v>
      </c>
      <c r="E77" s="237"/>
      <c r="F77" s="235"/>
      <c r="G77" s="330">
        <v>360.4</v>
      </c>
      <c r="H77" s="239"/>
      <c r="I77" s="47">
        <f t="shared" ca="1" si="0"/>
        <v>74524.228809156979</v>
      </c>
      <c r="J77" s="240"/>
      <c r="K77" s="244"/>
    </row>
    <row r="78" spans="1:11" s="55" customFormat="1" ht="12.75" x14ac:dyDescent="0.2">
      <c r="A78" s="184">
        <v>43089</v>
      </c>
      <c r="B78" s="234"/>
      <c r="C78" s="235" t="s">
        <v>1644</v>
      </c>
      <c r="D78" s="236" t="s">
        <v>1645</v>
      </c>
      <c r="E78" s="237"/>
      <c r="F78" s="235"/>
      <c r="G78" s="330">
        <v>1272</v>
      </c>
      <c r="H78" s="239"/>
      <c r="I78" s="47">
        <f t="shared" ca="1" si="0"/>
        <v>73252.228809156979</v>
      </c>
      <c r="J78" s="240"/>
      <c r="K78" s="244"/>
    </row>
    <row r="79" spans="1:11" s="55" customFormat="1" ht="12.75" x14ac:dyDescent="0.2">
      <c r="A79" s="184">
        <v>43089</v>
      </c>
      <c r="B79" s="234"/>
      <c r="C79" s="235" t="s">
        <v>1646</v>
      </c>
      <c r="D79" s="236" t="s">
        <v>235</v>
      </c>
      <c r="E79" s="237"/>
      <c r="F79" s="235"/>
      <c r="G79" s="330">
        <v>1720</v>
      </c>
      <c r="H79" s="239"/>
      <c r="I79" s="47">
        <f t="shared" ca="1" si="0"/>
        <v>71532.228809156979</v>
      </c>
      <c r="J79" s="240"/>
      <c r="K79" s="244"/>
    </row>
    <row r="80" spans="1:11" s="55" customFormat="1" ht="12.75" x14ac:dyDescent="0.2">
      <c r="A80" s="184">
        <v>43089</v>
      </c>
      <c r="B80" s="234"/>
      <c r="C80" s="235" t="s">
        <v>1647</v>
      </c>
      <c r="D80" s="236" t="s">
        <v>561</v>
      </c>
      <c r="E80" s="237"/>
      <c r="F80" s="235"/>
      <c r="G80" s="330">
        <v>7800</v>
      </c>
      <c r="H80" s="239"/>
      <c r="I80" s="47">
        <f t="shared" ca="1" si="0"/>
        <v>63732.228809156979</v>
      </c>
      <c r="J80" s="41"/>
      <c r="K80" s="244"/>
    </row>
    <row r="81" spans="1:11" s="55" customFormat="1" ht="12.75" x14ac:dyDescent="0.2">
      <c r="A81" s="184">
        <v>43089</v>
      </c>
      <c r="B81" s="234"/>
      <c r="C81" s="235" t="s">
        <v>1648</v>
      </c>
      <c r="D81" s="236" t="s">
        <v>1649</v>
      </c>
      <c r="E81" s="237"/>
      <c r="F81" s="235"/>
      <c r="G81" s="330">
        <v>395.47</v>
      </c>
      <c r="H81" s="239"/>
      <c r="I81" s="47">
        <f t="shared" ca="1" si="0"/>
        <v>63336.758809156978</v>
      </c>
      <c r="J81" s="41"/>
      <c r="K81" s="244"/>
    </row>
    <row r="82" spans="1:11" s="55" customFormat="1" ht="12.75" x14ac:dyDescent="0.2">
      <c r="A82" s="184">
        <v>43089</v>
      </c>
      <c r="B82" s="234"/>
      <c r="C82" s="235" t="s">
        <v>1650</v>
      </c>
      <c r="D82" s="236" t="s">
        <v>377</v>
      </c>
      <c r="E82" s="237"/>
      <c r="F82" s="235"/>
      <c r="G82" s="330">
        <v>5353</v>
      </c>
      <c r="H82" s="239"/>
      <c r="I82" s="47">
        <f t="shared" ref="I82:I144" ca="1" si="1">IF(AND(ISBLANK(G82),ISBLANK(H82))," - ",OFFSET(I82,-1,0,1,1)+H82-G82)</f>
        <v>57983.758809156978</v>
      </c>
      <c r="J82" s="41"/>
      <c r="K82" s="244"/>
    </row>
    <row r="83" spans="1:11" s="55" customFormat="1" ht="12.75" x14ac:dyDescent="0.2">
      <c r="A83" s="184">
        <v>43089</v>
      </c>
      <c r="B83" s="234"/>
      <c r="C83" s="235" t="s">
        <v>1651</v>
      </c>
      <c r="D83" s="236" t="s">
        <v>1652</v>
      </c>
      <c r="E83" s="237"/>
      <c r="F83" s="235"/>
      <c r="G83" s="330">
        <v>1540</v>
      </c>
      <c r="H83" s="239"/>
      <c r="I83" s="47">
        <f t="shared" ca="1" si="1"/>
        <v>56443.758809156978</v>
      </c>
      <c r="J83" s="41"/>
      <c r="K83" s="244"/>
    </row>
    <row r="84" spans="1:11" s="55" customFormat="1" ht="12.75" x14ac:dyDescent="0.2">
      <c r="A84" s="184">
        <v>43089</v>
      </c>
      <c r="B84" s="234"/>
      <c r="C84" s="235" t="s">
        <v>1653</v>
      </c>
      <c r="D84" s="236" t="s">
        <v>375</v>
      </c>
      <c r="E84" s="237"/>
      <c r="F84" s="235"/>
      <c r="G84" s="330">
        <v>2438</v>
      </c>
      <c r="H84" s="239"/>
      <c r="I84" s="47">
        <f t="shared" ca="1" si="1"/>
        <v>54005.758809156978</v>
      </c>
      <c r="J84" s="240"/>
      <c r="K84" s="244"/>
    </row>
    <row r="85" spans="1:11" s="55" customFormat="1" ht="12.75" x14ac:dyDescent="0.2">
      <c r="A85" s="184">
        <v>43089</v>
      </c>
      <c r="B85" s="331"/>
      <c r="C85" s="332" t="s">
        <v>1654</v>
      </c>
      <c r="D85" s="333" t="s">
        <v>287</v>
      </c>
      <c r="E85" s="334"/>
      <c r="F85" s="332"/>
      <c r="G85" s="372">
        <v>339.2</v>
      </c>
      <c r="H85" s="357"/>
      <c r="I85" s="47">
        <f t="shared" ca="1" si="1"/>
        <v>53666.558809156981</v>
      </c>
      <c r="J85" s="336"/>
      <c r="K85" s="244"/>
    </row>
    <row r="86" spans="1:11" s="55" customFormat="1" ht="12.75" x14ac:dyDescent="0.2">
      <c r="A86" s="184">
        <v>43089</v>
      </c>
      <c r="B86" s="234"/>
      <c r="C86" s="45" t="s">
        <v>1655</v>
      </c>
      <c r="D86" s="51" t="s">
        <v>161</v>
      </c>
      <c r="E86" s="237"/>
      <c r="F86" s="235"/>
      <c r="G86" s="330">
        <v>104.1</v>
      </c>
      <c r="H86" s="239"/>
      <c r="I86" s="47">
        <f t="shared" ca="1" si="1"/>
        <v>53562.458809156982</v>
      </c>
      <c r="J86" s="41"/>
      <c r="K86" s="244"/>
    </row>
    <row r="87" spans="1:11" s="55" customFormat="1" ht="12.75" x14ac:dyDescent="0.2">
      <c r="A87" s="184">
        <v>43089</v>
      </c>
      <c r="B87" s="338"/>
      <c r="C87" s="339" t="s">
        <v>1656</v>
      </c>
      <c r="D87" s="340" t="s">
        <v>68</v>
      </c>
      <c r="E87" s="341"/>
      <c r="F87" s="339"/>
      <c r="G87" s="346">
        <v>207.8</v>
      </c>
      <c r="H87" s="343"/>
      <c r="I87" s="47">
        <f t="shared" ca="1" si="1"/>
        <v>53354.658809156979</v>
      </c>
      <c r="J87" s="344"/>
      <c r="K87" s="244"/>
    </row>
    <row r="88" spans="1:11" s="55" customFormat="1" ht="12.75" x14ac:dyDescent="0.2">
      <c r="A88" s="184">
        <v>43089</v>
      </c>
      <c r="B88" s="234"/>
      <c r="C88" s="45" t="s">
        <v>1657</v>
      </c>
      <c r="D88" s="236" t="s">
        <v>1518</v>
      </c>
      <c r="E88" s="237"/>
      <c r="F88" s="235"/>
      <c r="G88" s="330">
        <v>1020</v>
      </c>
      <c r="H88" s="239"/>
      <c r="I88" s="47">
        <f t="shared" ca="1" si="1"/>
        <v>52334.658809156979</v>
      </c>
      <c r="J88" s="240"/>
      <c r="K88" s="244"/>
    </row>
    <row r="89" spans="1:11" s="55" customFormat="1" ht="12.75" x14ac:dyDescent="0.2">
      <c r="A89" s="184">
        <v>43090</v>
      </c>
      <c r="B89" s="50"/>
      <c r="C89" s="45" t="s">
        <v>28</v>
      </c>
      <c r="D89" s="51" t="s">
        <v>1678</v>
      </c>
      <c r="E89" s="58"/>
      <c r="F89" s="45"/>
      <c r="G89" s="49"/>
      <c r="H89" s="92">
        <v>208.05</v>
      </c>
      <c r="I89" s="47">
        <f t="shared" ca="1" si="1"/>
        <v>52542.708809156982</v>
      </c>
      <c r="J89" s="41"/>
      <c r="K89" s="244"/>
    </row>
    <row r="90" spans="1:11" s="55" customFormat="1" ht="12.75" x14ac:dyDescent="0.2">
      <c r="A90" s="184">
        <v>43091</v>
      </c>
      <c r="B90" s="234"/>
      <c r="C90" s="45" t="s">
        <v>143</v>
      </c>
      <c r="D90" s="51" t="s">
        <v>1679</v>
      </c>
      <c r="E90" s="237"/>
      <c r="F90" s="235"/>
      <c r="G90" s="330">
        <v>36459.016393442624</v>
      </c>
      <c r="H90" s="239"/>
      <c r="I90" s="47">
        <f t="shared" ca="1" si="1"/>
        <v>16083.692415714359</v>
      </c>
      <c r="J90" s="240"/>
      <c r="K90" s="244"/>
    </row>
    <row r="91" spans="1:11" s="55" customFormat="1" ht="12.75" x14ac:dyDescent="0.2">
      <c r="A91" s="184">
        <v>43091</v>
      </c>
      <c r="B91" s="392"/>
      <c r="C91" s="393" t="s">
        <v>28</v>
      </c>
      <c r="D91" s="394" t="s">
        <v>1003</v>
      </c>
      <c r="E91" s="395"/>
      <c r="F91" s="393"/>
      <c r="G91" s="396"/>
      <c r="H91" s="397">
        <v>180</v>
      </c>
      <c r="I91" s="47">
        <f t="shared" ca="1" si="1"/>
        <v>16263.692415714359</v>
      </c>
      <c r="J91" s="398"/>
      <c r="K91" s="244"/>
    </row>
    <row r="92" spans="1:11" s="55" customFormat="1" ht="12.75" x14ac:dyDescent="0.2">
      <c r="A92" s="184">
        <v>43091</v>
      </c>
      <c r="B92" s="383"/>
      <c r="C92" s="384" t="s">
        <v>128</v>
      </c>
      <c r="D92" s="385" t="s">
        <v>1591</v>
      </c>
      <c r="E92" s="386"/>
      <c r="F92" s="384"/>
      <c r="G92" s="387"/>
      <c r="H92" s="391">
        <v>270000</v>
      </c>
      <c r="I92" s="47">
        <f t="shared" ca="1" si="1"/>
        <v>286263.69241571438</v>
      </c>
      <c r="J92" s="388"/>
      <c r="K92" s="244"/>
    </row>
    <row r="93" spans="1:11" s="55" customFormat="1" ht="12.75" x14ac:dyDescent="0.2">
      <c r="A93" s="184">
        <v>43095</v>
      </c>
      <c r="B93" s="234"/>
      <c r="C93" s="235">
        <v>688089</v>
      </c>
      <c r="D93" s="236" t="s">
        <v>163</v>
      </c>
      <c r="E93" s="237"/>
      <c r="F93" s="235"/>
      <c r="G93" s="330">
        <v>36323.699999999997</v>
      </c>
      <c r="H93" s="239"/>
      <c r="I93" s="47">
        <f t="shared" ca="1" si="1"/>
        <v>249939.99241571437</v>
      </c>
      <c r="J93" s="240"/>
      <c r="K93" s="244"/>
    </row>
    <row r="94" spans="1:11" s="55" customFormat="1" ht="12.75" x14ac:dyDescent="0.2">
      <c r="A94" s="184">
        <v>43095</v>
      </c>
      <c r="B94" s="234"/>
      <c r="C94" s="235" t="s">
        <v>1658</v>
      </c>
      <c r="D94" s="236" t="s">
        <v>60</v>
      </c>
      <c r="E94" s="237"/>
      <c r="F94" s="235"/>
      <c r="G94" s="330">
        <v>11766</v>
      </c>
      <c r="H94" s="239"/>
      <c r="I94" s="47">
        <f t="shared" ca="1" si="1"/>
        <v>238173.99241571437</v>
      </c>
      <c r="J94" s="240"/>
      <c r="K94" s="244"/>
    </row>
    <row r="95" spans="1:11" s="55" customFormat="1" ht="12.75" x14ac:dyDescent="0.2">
      <c r="A95" s="184">
        <v>43099</v>
      </c>
      <c r="B95" s="234"/>
      <c r="C95" s="235" t="s">
        <v>143</v>
      </c>
      <c r="D95" s="236" t="s">
        <v>325</v>
      </c>
      <c r="E95" s="389"/>
      <c r="F95" s="235"/>
      <c r="G95" s="330">
        <v>84707.49</v>
      </c>
      <c r="H95" s="239"/>
      <c r="I95" s="47">
        <f t="shared" ca="1" si="1"/>
        <v>153466.50241571438</v>
      </c>
      <c r="J95" s="41"/>
      <c r="K95" s="244"/>
    </row>
    <row r="96" spans="1:11" s="55" customFormat="1" ht="12.75" x14ac:dyDescent="0.2">
      <c r="A96" s="184">
        <v>43099</v>
      </c>
      <c r="B96" s="234"/>
      <c r="C96" s="235" t="s">
        <v>1659</v>
      </c>
      <c r="D96" s="236" t="s">
        <v>166</v>
      </c>
      <c r="E96" s="389"/>
      <c r="F96" s="235"/>
      <c r="G96" s="330">
        <v>22237</v>
      </c>
      <c r="H96" s="239"/>
      <c r="I96" s="47">
        <f t="shared" ca="1" si="1"/>
        <v>131229.50241571438</v>
      </c>
      <c r="J96" s="240"/>
      <c r="K96" s="244"/>
    </row>
    <row r="97" spans="1:11" s="55" customFormat="1" ht="12.75" x14ac:dyDescent="0.2">
      <c r="A97" s="184">
        <v>43099</v>
      </c>
      <c r="B97" s="234"/>
      <c r="C97" s="235" t="s">
        <v>1660</v>
      </c>
      <c r="D97" s="236" t="s">
        <v>167</v>
      </c>
      <c r="E97" s="389"/>
      <c r="F97" s="235"/>
      <c r="G97" s="330">
        <v>1569.9</v>
      </c>
      <c r="H97" s="239"/>
      <c r="I97" s="47">
        <f t="shared" ca="1" si="1"/>
        <v>129659.60241571438</v>
      </c>
      <c r="J97" s="240"/>
      <c r="K97" s="244"/>
    </row>
    <row r="98" spans="1:11" s="55" customFormat="1" ht="12.75" x14ac:dyDescent="0.2">
      <c r="A98" s="184">
        <v>43099</v>
      </c>
      <c r="B98" s="234"/>
      <c r="C98" s="235" t="s">
        <v>1661</v>
      </c>
      <c r="D98" s="236" t="s">
        <v>27</v>
      </c>
      <c r="E98" s="389"/>
      <c r="F98" s="235"/>
      <c r="G98" s="330">
        <v>4729</v>
      </c>
      <c r="H98" s="239"/>
      <c r="I98" s="47">
        <f t="shared" ca="1" si="1"/>
        <v>124930.60241571438</v>
      </c>
      <c r="J98" s="240"/>
      <c r="K98" s="244"/>
    </row>
    <row r="99" spans="1:11" s="55" customFormat="1" ht="12.75" x14ac:dyDescent="0.2">
      <c r="A99" s="184">
        <v>43099</v>
      </c>
      <c r="B99" s="234"/>
      <c r="C99" s="235" t="s">
        <v>1662</v>
      </c>
      <c r="D99" s="236" t="s">
        <v>326</v>
      </c>
      <c r="E99" s="237"/>
      <c r="F99" s="235"/>
      <c r="G99" s="330">
        <v>362.09</v>
      </c>
      <c r="H99" s="239"/>
      <c r="I99" s="47">
        <f t="shared" ca="1" si="1"/>
        <v>124568.51241571439</v>
      </c>
      <c r="J99" s="240"/>
      <c r="K99" s="244"/>
    </row>
    <row r="100" spans="1:11" s="55" customFormat="1" ht="12.75" x14ac:dyDescent="0.2">
      <c r="A100" s="184">
        <v>43090</v>
      </c>
      <c r="B100" s="234"/>
      <c r="C100" s="235" t="s">
        <v>1663</v>
      </c>
      <c r="D100" s="236" t="s">
        <v>1003</v>
      </c>
      <c r="E100" s="237"/>
      <c r="F100" s="235"/>
      <c r="G100" s="330">
        <v>30</v>
      </c>
      <c r="H100" s="239"/>
      <c r="I100" s="47">
        <f t="shared" ca="1" si="1"/>
        <v>124538.51241571439</v>
      </c>
      <c r="J100" s="240"/>
      <c r="K100" s="244"/>
    </row>
    <row r="101" spans="1:11" s="55" customFormat="1" ht="12.75" x14ac:dyDescent="0.2">
      <c r="A101" s="184">
        <v>43090</v>
      </c>
      <c r="B101" s="234"/>
      <c r="C101" s="235" t="s">
        <v>1664</v>
      </c>
      <c r="D101" s="236" t="s">
        <v>1665</v>
      </c>
      <c r="E101" s="237"/>
      <c r="F101" s="235"/>
      <c r="G101" s="330">
        <v>3500</v>
      </c>
      <c r="H101" s="239"/>
      <c r="I101" s="47">
        <f t="shared" ca="1" si="1"/>
        <v>121038.51241571439</v>
      </c>
      <c r="J101" s="240"/>
      <c r="K101" s="400"/>
    </row>
    <row r="102" spans="1:11" s="55" customFormat="1" ht="15" customHeight="1" x14ac:dyDescent="0.2">
      <c r="A102" s="184">
        <v>43090</v>
      </c>
      <c r="B102" s="234"/>
      <c r="C102" s="235" t="s">
        <v>1666</v>
      </c>
      <c r="D102" s="236" t="s">
        <v>882</v>
      </c>
      <c r="E102" s="237"/>
      <c r="F102" s="235"/>
      <c r="G102" s="330">
        <v>583</v>
      </c>
      <c r="H102" s="239"/>
      <c r="I102" s="47">
        <f t="shared" ca="1" si="1"/>
        <v>120455.51241571439</v>
      </c>
      <c r="J102" s="240"/>
      <c r="K102" s="244"/>
    </row>
    <row r="103" spans="1:11" s="55" customFormat="1" ht="12.75" x14ac:dyDescent="0.2">
      <c r="A103" s="184">
        <v>43090</v>
      </c>
      <c r="B103" s="234"/>
      <c r="C103" s="235" t="s">
        <v>1667</v>
      </c>
      <c r="D103" s="236" t="s">
        <v>1128</v>
      </c>
      <c r="E103" s="237"/>
      <c r="F103" s="235"/>
      <c r="G103" s="330">
        <v>209.1</v>
      </c>
      <c r="H103" s="239"/>
      <c r="I103" s="47">
        <f t="shared" ca="1" si="1"/>
        <v>120246.41241571438</v>
      </c>
      <c r="J103" s="240"/>
      <c r="K103" s="244"/>
    </row>
    <row r="104" spans="1:11" s="55" customFormat="1" ht="12.75" x14ac:dyDescent="0.2">
      <c r="A104" s="184">
        <v>43090</v>
      </c>
      <c r="B104" s="234"/>
      <c r="C104" s="235" t="s">
        <v>1668</v>
      </c>
      <c r="D104" s="236" t="s">
        <v>152</v>
      </c>
      <c r="E104" s="237"/>
      <c r="F104" s="235"/>
      <c r="G104" s="330">
        <v>207.65</v>
      </c>
      <c r="H104" s="239"/>
      <c r="I104" s="47">
        <f t="shared" ca="1" si="1"/>
        <v>120038.76241571439</v>
      </c>
      <c r="J104" s="240"/>
      <c r="K104" s="244"/>
    </row>
    <row r="105" spans="1:11" s="55" customFormat="1" ht="12.75" x14ac:dyDescent="0.2">
      <c r="A105" s="184">
        <v>43090</v>
      </c>
      <c r="B105" s="234"/>
      <c r="C105" s="235" t="s">
        <v>1669</v>
      </c>
      <c r="D105" s="236" t="s">
        <v>53</v>
      </c>
      <c r="E105" s="237"/>
      <c r="F105" s="235"/>
      <c r="G105" s="330">
        <v>500</v>
      </c>
      <c r="H105" s="239"/>
      <c r="I105" s="47">
        <f t="shared" ca="1" si="1"/>
        <v>119538.76241571439</v>
      </c>
      <c r="J105" s="240"/>
      <c r="K105" s="244"/>
    </row>
    <row r="106" spans="1:11" s="55" customFormat="1" ht="12.75" x14ac:dyDescent="0.2">
      <c r="A106" s="184">
        <v>43090</v>
      </c>
      <c r="B106" s="198"/>
      <c r="C106" s="199" t="s">
        <v>1670</v>
      </c>
      <c r="D106" s="200" t="s">
        <v>54</v>
      </c>
      <c r="E106" s="201"/>
      <c r="F106" s="199"/>
      <c r="G106" s="205">
        <v>1396.07</v>
      </c>
      <c r="H106" s="203"/>
      <c r="I106" s="47">
        <f t="shared" ca="1" si="1"/>
        <v>118142.69241571438</v>
      </c>
      <c r="J106" s="204"/>
      <c r="K106" s="244"/>
    </row>
    <row r="107" spans="1:11" s="55" customFormat="1" ht="12.75" x14ac:dyDescent="0.2">
      <c r="A107" s="184">
        <v>43090</v>
      </c>
      <c r="B107" s="198"/>
      <c r="C107" s="199" t="s">
        <v>1671</v>
      </c>
      <c r="D107" s="200" t="s">
        <v>741</v>
      </c>
      <c r="E107" s="201"/>
      <c r="F107" s="199"/>
      <c r="G107" s="205">
        <v>224.25</v>
      </c>
      <c r="H107" s="203"/>
      <c r="I107" s="47">
        <f t="shared" ca="1" si="1"/>
        <v>117918.44241571438</v>
      </c>
      <c r="J107" s="41"/>
      <c r="K107" s="244"/>
    </row>
    <row r="108" spans="1:11" s="55" customFormat="1" ht="12.75" x14ac:dyDescent="0.2">
      <c r="A108" s="184">
        <v>43090</v>
      </c>
      <c r="B108" s="50"/>
      <c r="C108" s="45" t="s">
        <v>1672</v>
      </c>
      <c r="D108" s="51" t="s">
        <v>158</v>
      </c>
      <c r="E108" s="58"/>
      <c r="F108" s="45"/>
      <c r="G108" s="48">
        <v>299.95999999999998</v>
      </c>
      <c r="H108" s="53"/>
      <c r="I108" s="47">
        <f t="shared" ca="1" si="1"/>
        <v>117618.48241571437</v>
      </c>
      <c r="J108" s="41"/>
      <c r="K108" s="244"/>
    </row>
    <row r="109" spans="1:11" s="55" customFormat="1" ht="12.75" x14ac:dyDescent="0.2">
      <c r="A109" s="184">
        <v>43090</v>
      </c>
      <c r="B109" s="50"/>
      <c r="C109" s="45" t="s">
        <v>1673</v>
      </c>
      <c r="D109" s="51" t="s">
        <v>1572</v>
      </c>
      <c r="E109" s="58"/>
      <c r="F109" s="45"/>
      <c r="G109" s="48">
        <v>2940.1</v>
      </c>
      <c r="H109" s="53"/>
      <c r="I109" s="47">
        <f t="shared" ca="1" si="1"/>
        <v>114678.38241571437</v>
      </c>
      <c r="J109" s="41"/>
      <c r="K109" s="244"/>
    </row>
    <row r="110" spans="1:11" s="55" customFormat="1" ht="12.75" x14ac:dyDescent="0.2">
      <c r="A110" s="184">
        <v>43090</v>
      </c>
      <c r="B110" s="50"/>
      <c r="C110" s="45" t="s">
        <v>1674</v>
      </c>
      <c r="D110" s="51" t="s">
        <v>1675</v>
      </c>
      <c r="E110" s="58"/>
      <c r="F110" s="45"/>
      <c r="G110" s="49">
        <v>0</v>
      </c>
      <c r="H110" s="53"/>
      <c r="I110" s="47">
        <f t="shared" ca="1" si="1"/>
        <v>114678.38241571437</v>
      </c>
      <c r="J110" s="41"/>
    </row>
    <row r="111" spans="1:11" s="55" customFormat="1" ht="12.75" x14ac:dyDescent="0.2">
      <c r="A111" s="184">
        <v>43090</v>
      </c>
      <c r="B111" s="234"/>
      <c r="C111" s="235">
        <v>688094</v>
      </c>
      <c r="D111" s="236" t="s">
        <v>1676</v>
      </c>
      <c r="E111" s="237"/>
      <c r="F111" s="235"/>
      <c r="G111" s="330">
        <v>11723.88</v>
      </c>
      <c r="H111" s="239"/>
      <c r="I111" s="47">
        <f t="shared" ca="1" si="1"/>
        <v>102954.50241571436</v>
      </c>
      <c r="J111" s="240"/>
      <c r="K111" s="244"/>
    </row>
    <row r="112" spans="1:11" s="55" customFormat="1" ht="12.75" x14ac:dyDescent="0.2">
      <c r="A112" s="184">
        <v>43090</v>
      </c>
      <c r="B112" s="50"/>
      <c r="C112" s="45">
        <v>688095</v>
      </c>
      <c r="D112" s="51" t="s">
        <v>979</v>
      </c>
      <c r="E112" s="155"/>
      <c r="F112" s="143"/>
      <c r="G112" s="161">
        <v>21499.200000000001</v>
      </c>
      <c r="H112" s="53"/>
      <c r="I112" s="47">
        <f t="shared" ca="1" si="1"/>
        <v>81455.302415714366</v>
      </c>
      <c r="J112" s="41"/>
      <c r="K112" s="244"/>
    </row>
    <row r="113" spans="1:11" s="55" customFormat="1" ht="12.75" x14ac:dyDescent="0.2">
      <c r="A113" s="184">
        <v>43090</v>
      </c>
      <c r="B113" s="50"/>
      <c r="C113" s="45">
        <v>688096</v>
      </c>
      <c r="D113" s="51" t="s">
        <v>108</v>
      </c>
      <c r="E113" s="155"/>
      <c r="F113" s="143"/>
      <c r="G113" s="161">
        <v>24216.880000000001</v>
      </c>
      <c r="H113" s="53"/>
      <c r="I113" s="47">
        <f t="shared" ca="1" si="1"/>
        <v>57238.422415714362</v>
      </c>
      <c r="J113" s="41"/>
      <c r="K113" s="244"/>
    </row>
    <row r="114" spans="1:11" s="55" customFormat="1" ht="12.75" x14ac:dyDescent="0.2">
      <c r="A114" s="184">
        <v>43096</v>
      </c>
      <c r="B114" s="198"/>
      <c r="C114" s="199" t="s">
        <v>144</v>
      </c>
      <c r="D114" s="51" t="s">
        <v>980</v>
      </c>
      <c r="E114" s="201"/>
      <c r="F114" s="199"/>
      <c r="G114" s="205">
        <v>12507.69</v>
      </c>
      <c r="H114" s="203"/>
      <c r="I114" s="47">
        <f t="shared" ca="1" si="1"/>
        <v>44730.732415714359</v>
      </c>
      <c r="J114" s="41"/>
      <c r="K114" s="244"/>
    </row>
    <row r="115" spans="1:11" s="55" customFormat="1" ht="12.75" x14ac:dyDescent="0.2">
      <c r="A115" s="184">
        <v>43096</v>
      </c>
      <c r="B115" s="338"/>
      <c r="C115" s="339" t="s">
        <v>1674</v>
      </c>
      <c r="D115" s="340" t="s">
        <v>1681</v>
      </c>
      <c r="E115" s="341"/>
      <c r="F115" s="339"/>
      <c r="G115" s="346">
        <v>4770</v>
      </c>
      <c r="H115" s="343"/>
      <c r="I115" s="47">
        <f t="shared" ca="1" si="1"/>
        <v>39960.732415714359</v>
      </c>
      <c r="J115" s="344"/>
      <c r="K115" s="244"/>
    </row>
    <row r="116" spans="1:11" s="55" customFormat="1" ht="12.75" x14ac:dyDescent="0.2">
      <c r="A116" s="184">
        <v>43096</v>
      </c>
      <c r="B116" s="198"/>
      <c r="C116" s="45" t="s">
        <v>1682</v>
      </c>
      <c r="D116" s="200" t="s">
        <v>1683</v>
      </c>
      <c r="E116" s="201"/>
      <c r="F116" s="199"/>
      <c r="G116" s="205">
        <v>390</v>
      </c>
      <c r="H116" s="203"/>
      <c r="I116" s="47">
        <f t="shared" ca="1" si="1"/>
        <v>39570.732415714359</v>
      </c>
      <c r="J116" s="41"/>
      <c r="K116" s="244"/>
    </row>
    <row r="117" spans="1:11" s="55" customFormat="1" ht="12.75" x14ac:dyDescent="0.2">
      <c r="A117" s="184">
        <v>43096</v>
      </c>
      <c r="B117" s="198"/>
      <c r="C117" s="45" t="s">
        <v>1684</v>
      </c>
      <c r="D117" s="200" t="s">
        <v>560</v>
      </c>
      <c r="E117" s="201"/>
      <c r="F117" s="199"/>
      <c r="G117" s="205">
        <v>1257.3399999999999</v>
      </c>
      <c r="H117" s="203"/>
      <c r="I117" s="47">
        <f t="shared" ca="1" si="1"/>
        <v>38313.392415714363</v>
      </c>
      <c r="J117" s="41"/>
      <c r="K117" s="244"/>
    </row>
    <row r="118" spans="1:11" s="55" customFormat="1" ht="12.75" x14ac:dyDescent="0.2">
      <c r="A118" s="184">
        <v>43096</v>
      </c>
      <c r="B118" s="50"/>
      <c r="C118" s="45" t="s">
        <v>1685</v>
      </c>
      <c r="D118" s="51" t="s">
        <v>154</v>
      </c>
      <c r="E118" s="58"/>
      <c r="F118" s="45"/>
      <c r="G118" s="48">
        <v>2173</v>
      </c>
      <c r="H118" s="53"/>
      <c r="I118" s="47">
        <f t="shared" ca="1" si="1"/>
        <v>36140.392415714363</v>
      </c>
      <c r="J118" s="41"/>
      <c r="K118" s="244"/>
    </row>
    <row r="119" spans="1:11" s="55" customFormat="1" ht="12.75" x14ac:dyDescent="0.2">
      <c r="A119" s="184">
        <v>43096</v>
      </c>
      <c r="B119" s="50"/>
      <c r="C119" s="45" t="s">
        <v>1686</v>
      </c>
      <c r="D119" s="51" t="s">
        <v>48</v>
      </c>
      <c r="E119" s="58"/>
      <c r="F119" s="45"/>
      <c r="G119" s="48">
        <v>2748.09</v>
      </c>
      <c r="H119" s="53"/>
      <c r="I119" s="47">
        <f t="shared" ca="1" si="1"/>
        <v>33392.302415714366</v>
      </c>
      <c r="J119" s="41"/>
      <c r="K119" s="244"/>
    </row>
    <row r="120" spans="1:11" s="55" customFormat="1" ht="12.75" x14ac:dyDescent="0.2">
      <c r="A120" s="184">
        <v>43096</v>
      </c>
      <c r="B120" s="338"/>
      <c r="C120" s="339" t="s">
        <v>1687</v>
      </c>
      <c r="D120" s="340" t="s">
        <v>1346</v>
      </c>
      <c r="E120" s="341"/>
      <c r="F120" s="339"/>
      <c r="G120" s="346">
        <v>850</v>
      </c>
      <c r="H120" s="53"/>
      <c r="I120" s="47">
        <f t="shared" ca="1" si="1"/>
        <v>32542.302415714366</v>
      </c>
      <c r="J120" s="344"/>
      <c r="K120" s="244"/>
    </row>
    <row r="121" spans="1:11" s="55" customFormat="1" ht="12.75" x14ac:dyDescent="0.2">
      <c r="A121" s="184">
        <v>43096</v>
      </c>
      <c r="B121" s="338"/>
      <c r="C121" s="339" t="s">
        <v>1688</v>
      </c>
      <c r="D121" s="340" t="s">
        <v>1689</v>
      </c>
      <c r="E121" s="341"/>
      <c r="F121" s="339"/>
      <c r="G121" s="346">
        <v>3500</v>
      </c>
      <c r="H121" s="343"/>
      <c r="I121" s="47">
        <f t="shared" ca="1" si="1"/>
        <v>29042.302415714366</v>
      </c>
      <c r="J121" s="344"/>
      <c r="K121" s="244"/>
    </row>
    <row r="122" spans="1:11" s="55" customFormat="1" ht="12.75" x14ac:dyDescent="0.2">
      <c r="A122" s="184">
        <v>43096</v>
      </c>
      <c r="B122" s="50"/>
      <c r="C122" s="45" t="s">
        <v>1690</v>
      </c>
      <c r="D122" s="51" t="s">
        <v>775</v>
      </c>
      <c r="E122" s="58"/>
      <c r="F122" s="45"/>
      <c r="G122" s="48">
        <v>1800</v>
      </c>
      <c r="H122" s="53"/>
      <c r="I122" s="47">
        <f t="shared" ca="1" si="1"/>
        <v>27242.302415714366</v>
      </c>
      <c r="J122" s="41"/>
      <c r="K122" s="244"/>
    </row>
    <row r="123" spans="1:11" s="55" customFormat="1" ht="12.75" x14ac:dyDescent="0.2">
      <c r="A123" s="184">
        <v>43096</v>
      </c>
      <c r="B123" s="338"/>
      <c r="C123" s="339" t="s">
        <v>1691</v>
      </c>
      <c r="D123" s="340" t="s">
        <v>52</v>
      </c>
      <c r="E123" s="341"/>
      <c r="F123" s="339"/>
      <c r="G123" s="346">
        <v>270</v>
      </c>
      <c r="H123" s="343"/>
      <c r="I123" s="47">
        <f t="shared" ca="1" si="1"/>
        <v>26972.302415714366</v>
      </c>
      <c r="J123" s="344"/>
      <c r="K123" s="244"/>
    </row>
    <row r="124" spans="1:11" s="55" customFormat="1" ht="12.75" x14ac:dyDescent="0.2">
      <c r="A124" s="184">
        <v>43096</v>
      </c>
      <c r="B124" s="338"/>
      <c r="C124" s="339" t="s">
        <v>1692</v>
      </c>
      <c r="D124" s="340" t="s">
        <v>1494</v>
      </c>
      <c r="E124" s="341"/>
      <c r="F124" s="339"/>
      <c r="G124" s="346">
        <v>90</v>
      </c>
      <c r="H124" s="343"/>
      <c r="I124" s="47">
        <f t="shared" ca="1" si="1"/>
        <v>26882.302415714366</v>
      </c>
      <c r="J124" s="344"/>
      <c r="K124" s="244"/>
    </row>
    <row r="125" spans="1:11" s="55" customFormat="1" ht="12.75" x14ac:dyDescent="0.2">
      <c r="A125" s="184">
        <v>43096</v>
      </c>
      <c r="B125" s="348"/>
      <c r="C125" s="349" t="s">
        <v>1693</v>
      </c>
      <c r="D125" s="350" t="s">
        <v>442</v>
      </c>
      <c r="E125" s="351"/>
      <c r="F125" s="349"/>
      <c r="G125" s="368">
        <v>572.4</v>
      </c>
      <c r="H125" s="353"/>
      <c r="I125" s="47">
        <f t="shared" ca="1" si="1"/>
        <v>26309.902415714365</v>
      </c>
      <c r="J125" s="355"/>
      <c r="K125" s="244"/>
    </row>
    <row r="126" spans="1:11" s="55" customFormat="1" ht="24" x14ac:dyDescent="0.2">
      <c r="A126" s="184">
        <v>43096</v>
      </c>
      <c r="B126" s="348"/>
      <c r="C126" s="349" t="s">
        <v>1694</v>
      </c>
      <c r="D126" s="350" t="s">
        <v>1695</v>
      </c>
      <c r="E126" s="351"/>
      <c r="F126" s="349"/>
      <c r="G126" s="368">
        <v>207.76</v>
      </c>
      <c r="H126" s="353"/>
      <c r="I126" s="47">
        <f t="shared" ca="1" si="1"/>
        <v>26102.142415714367</v>
      </c>
      <c r="J126" s="355"/>
      <c r="K126" s="244"/>
    </row>
    <row r="127" spans="1:11" s="55" customFormat="1" ht="12.75" x14ac:dyDescent="0.2">
      <c r="A127" s="184">
        <v>43096</v>
      </c>
      <c r="B127" s="348"/>
      <c r="C127" s="349" t="s">
        <v>1696</v>
      </c>
      <c r="D127" s="350" t="s">
        <v>108</v>
      </c>
      <c r="E127" s="351"/>
      <c r="F127" s="349"/>
      <c r="G127" s="368">
        <v>318</v>
      </c>
      <c r="H127" s="353"/>
      <c r="I127" s="47">
        <f t="shared" ca="1" si="1"/>
        <v>25784.142415714367</v>
      </c>
      <c r="J127" s="355"/>
      <c r="K127" s="244"/>
    </row>
    <row r="128" spans="1:11" s="55" customFormat="1" ht="13.5" customHeight="1" x14ac:dyDescent="0.2">
      <c r="A128" s="184">
        <v>43096</v>
      </c>
      <c r="B128" s="348"/>
      <c r="C128" s="349" t="s">
        <v>1697</v>
      </c>
      <c r="D128" s="350" t="s">
        <v>59</v>
      </c>
      <c r="E128" s="351"/>
      <c r="F128" s="349"/>
      <c r="G128" s="368">
        <v>1270.94</v>
      </c>
      <c r="H128" s="353"/>
      <c r="I128" s="47">
        <f t="shared" ca="1" si="1"/>
        <v>24513.202415714368</v>
      </c>
      <c r="J128" s="355"/>
      <c r="K128" s="244"/>
    </row>
    <row r="129" spans="1:11" s="55" customFormat="1" ht="12.75" x14ac:dyDescent="0.2">
      <c r="A129" s="184">
        <v>43096</v>
      </c>
      <c r="B129" s="348"/>
      <c r="C129" s="349" t="s">
        <v>1698</v>
      </c>
      <c r="D129" s="350" t="s">
        <v>1580</v>
      </c>
      <c r="E129" s="351"/>
      <c r="F129" s="349"/>
      <c r="G129" s="368">
        <v>2000</v>
      </c>
      <c r="H129" s="353"/>
      <c r="I129" s="47">
        <f t="shared" ca="1" si="1"/>
        <v>22513.202415714368</v>
      </c>
      <c r="J129" s="355"/>
      <c r="K129" s="244"/>
    </row>
    <row r="130" spans="1:11" s="55" customFormat="1" ht="12.75" x14ac:dyDescent="0.2">
      <c r="A130" s="184">
        <v>43096</v>
      </c>
      <c r="B130" s="348"/>
      <c r="C130" s="349" t="s">
        <v>1699</v>
      </c>
      <c r="D130" s="350" t="s">
        <v>1700</v>
      </c>
      <c r="E130" s="351"/>
      <c r="F130" s="349"/>
      <c r="G130" s="368">
        <v>3063</v>
      </c>
      <c r="H130" s="353"/>
      <c r="I130" s="47">
        <f t="shared" ca="1" si="1"/>
        <v>19450.202415714368</v>
      </c>
      <c r="J130" s="355"/>
      <c r="K130" s="244"/>
    </row>
    <row r="131" spans="1:11" s="55" customFormat="1" ht="12.75" x14ac:dyDescent="0.2">
      <c r="A131" s="184">
        <v>43096</v>
      </c>
      <c r="B131" s="348"/>
      <c r="C131" s="349" t="s">
        <v>1701</v>
      </c>
      <c r="D131" s="350" t="s">
        <v>375</v>
      </c>
      <c r="E131" s="351"/>
      <c r="F131" s="349"/>
      <c r="G131" s="368">
        <v>371</v>
      </c>
      <c r="H131" s="353"/>
      <c r="I131" s="47">
        <f t="shared" ca="1" si="1"/>
        <v>19079.202415714368</v>
      </c>
      <c r="J131" s="355"/>
      <c r="K131" s="244"/>
    </row>
    <row r="132" spans="1:11" s="55" customFormat="1" ht="12.75" x14ac:dyDescent="0.2">
      <c r="A132" s="184">
        <v>43096</v>
      </c>
      <c r="B132" s="348"/>
      <c r="C132" s="349" t="s">
        <v>1702</v>
      </c>
      <c r="D132" s="350" t="s">
        <v>563</v>
      </c>
      <c r="E132" s="351"/>
      <c r="F132" s="349"/>
      <c r="G132" s="368">
        <v>1250</v>
      </c>
      <c r="H132" s="353"/>
      <c r="I132" s="47">
        <f t="shared" ca="1" si="1"/>
        <v>17829.202415714368</v>
      </c>
      <c r="J132" s="355"/>
      <c r="K132" s="244"/>
    </row>
    <row r="133" spans="1:11" s="55" customFormat="1" ht="12.75" x14ac:dyDescent="0.2">
      <c r="A133" s="184">
        <v>43096</v>
      </c>
      <c r="B133" s="348"/>
      <c r="C133" s="349" t="s">
        <v>1703</v>
      </c>
      <c r="D133" s="350" t="s">
        <v>64</v>
      </c>
      <c r="E133" s="351"/>
      <c r="F133" s="349"/>
      <c r="G133" s="368">
        <v>360</v>
      </c>
      <c r="H133" s="353"/>
      <c r="I133" s="47">
        <f t="shared" ca="1" si="1"/>
        <v>17469.202415714368</v>
      </c>
      <c r="J133" s="355"/>
      <c r="K133" s="244"/>
    </row>
    <row r="134" spans="1:11" s="55" customFormat="1" ht="12.75" x14ac:dyDescent="0.2">
      <c r="A134" s="184">
        <v>43096</v>
      </c>
      <c r="B134" s="348"/>
      <c r="C134" s="349" t="s">
        <v>1704</v>
      </c>
      <c r="D134" s="350" t="s">
        <v>287</v>
      </c>
      <c r="E134" s="351"/>
      <c r="F134" s="349"/>
      <c r="G134" s="368">
        <v>84.8</v>
      </c>
      <c r="H134" s="353"/>
      <c r="I134" s="47">
        <f t="shared" ca="1" si="1"/>
        <v>17384.402415714369</v>
      </c>
      <c r="J134" s="355"/>
      <c r="K134" s="244"/>
    </row>
    <row r="135" spans="1:11" s="55" customFormat="1" ht="12.75" x14ac:dyDescent="0.2">
      <c r="A135" s="184">
        <v>43096</v>
      </c>
      <c r="B135" s="348"/>
      <c r="C135" s="349" t="s">
        <v>1705</v>
      </c>
      <c r="D135" s="350" t="s">
        <v>160</v>
      </c>
      <c r="E135" s="351"/>
      <c r="F135" s="349"/>
      <c r="G135" s="368">
        <v>1080</v>
      </c>
      <c r="H135" s="353"/>
      <c r="I135" s="47">
        <f t="shared" ca="1" si="1"/>
        <v>16304.402415714369</v>
      </c>
      <c r="J135" s="355"/>
      <c r="K135" s="244"/>
    </row>
    <row r="136" spans="1:11" s="55" customFormat="1" ht="12.75" x14ac:dyDescent="0.2">
      <c r="A136" s="184">
        <v>43096</v>
      </c>
      <c r="B136" s="348"/>
      <c r="C136" s="349" t="s">
        <v>1706</v>
      </c>
      <c r="D136" s="350" t="s">
        <v>276</v>
      </c>
      <c r="E136" s="351"/>
      <c r="F136" s="349"/>
      <c r="G136" s="368">
        <v>499.7</v>
      </c>
      <c r="H136" s="353"/>
      <c r="I136" s="47">
        <f t="shared" ca="1" si="1"/>
        <v>15804.702415714368</v>
      </c>
      <c r="J136" s="355"/>
      <c r="K136" s="244"/>
    </row>
    <row r="137" spans="1:11" s="55" customFormat="1" ht="12.75" x14ac:dyDescent="0.2">
      <c r="A137" s="184">
        <v>43096</v>
      </c>
      <c r="B137" s="348"/>
      <c r="C137" s="349" t="s">
        <v>1707</v>
      </c>
      <c r="D137" s="350" t="s">
        <v>285</v>
      </c>
      <c r="E137" s="351"/>
      <c r="F137" s="349"/>
      <c r="G137" s="368">
        <v>3800</v>
      </c>
      <c r="H137" s="353"/>
      <c r="I137" s="47">
        <f t="shared" ca="1" si="1"/>
        <v>12004.702415714368</v>
      </c>
      <c r="J137" s="355"/>
      <c r="K137" s="244"/>
    </row>
    <row r="138" spans="1:11" s="55" customFormat="1" ht="12.75" x14ac:dyDescent="0.2">
      <c r="A138" s="184">
        <v>43096</v>
      </c>
      <c r="B138" s="348"/>
      <c r="C138" s="349" t="s">
        <v>1708</v>
      </c>
      <c r="D138" s="350" t="s">
        <v>1709</v>
      </c>
      <c r="E138" s="351"/>
      <c r="F138" s="349"/>
      <c r="G138" s="368">
        <v>4918.3999999999996</v>
      </c>
      <c r="H138" s="353"/>
      <c r="I138" s="47">
        <f t="shared" ca="1" si="1"/>
        <v>7086.3024157143682</v>
      </c>
      <c r="J138" s="355"/>
      <c r="K138" s="244"/>
    </row>
    <row r="139" spans="1:11" s="55" customFormat="1" ht="12.75" x14ac:dyDescent="0.2">
      <c r="A139" s="184"/>
      <c r="B139" s="348"/>
      <c r="C139" s="349"/>
      <c r="D139" s="51" t="s">
        <v>1680</v>
      </c>
      <c r="E139" s="351"/>
      <c r="F139" s="349"/>
      <c r="G139" s="352">
        <v>20.70000000000001</v>
      </c>
      <c r="H139" s="353"/>
      <c r="I139" s="47">
        <f t="shared" ca="1" si="1"/>
        <v>7065.6024157143684</v>
      </c>
      <c r="J139" s="355"/>
      <c r="K139" s="244"/>
    </row>
    <row r="140" spans="1:11" s="55" customFormat="1" ht="12.75" x14ac:dyDescent="0.2">
      <c r="A140" s="184"/>
      <c r="B140" s="348"/>
      <c r="C140" s="349"/>
      <c r="D140" s="51" t="s">
        <v>197</v>
      </c>
      <c r="E140" s="351"/>
      <c r="F140" s="349"/>
      <c r="G140" s="352">
        <v>3.71</v>
      </c>
      <c r="H140" s="353"/>
      <c r="I140" s="47">
        <f t="shared" ca="1" si="1"/>
        <v>7061.8924157143683</v>
      </c>
      <c r="J140" s="355"/>
      <c r="K140" s="244"/>
    </row>
    <row r="141" spans="1:11" s="55" customFormat="1" ht="12.75" x14ac:dyDescent="0.2">
      <c r="A141" s="184"/>
      <c r="B141" s="348"/>
      <c r="C141" s="349"/>
      <c r="D141" s="350"/>
      <c r="E141" s="351"/>
      <c r="F141" s="349"/>
      <c r="G141" s="352"/>
      <c r="H141" s="353"/>
      <c r="I141" s="47" t="str">
        <f t="shared" ca="1" si="1"/>
        <v xml:space="preserve"> - </v>
      </c>
      <c r="J141" s="355"/>
      <c r="K141" s="244"/>
    </row>
    <row r="142" spans="1:11" s="55" customFormat="1" ht="12.75" x14ac:dyDescent="0.2">
      <c r="A142" s="184"/>
      <c r="B142" s="348"/>
      <c r="C142" s="349"/>
      <c r="D142" s="350"/>
      <c r="E142" s="351"/>
      <c r="F142" s="349"/>
      <c r="G142" s="352"/>
      <c r="H142" s="353"/>
      <c r="I142" s="47" t="str">
        <f t="shared" ca="1" si="1"/>
        <v xml:space="preserve"> - </v>
      </c>
      <c r="J142" s="355"/>
      <c r="K142" s="244"/>
    </row>
    <row r="143" spans="1:11" s="55" customFormat="1" ht="12.75" x14ac:dyDescent="0.2">
      <c r="A143" s="184"/>
      <c r="B143" s="348"/>
      <c r="C143" s="349"/>
      <c r="D143" s="350"/>
      <c r="E143" s="351"/>
      <c r="F143" s="349"/>
      <c r="G143" s="352"/>
      <c r="H143" s="353"/>
      <c r="I143" s="47" t="str">
        <f t="shared" ca="1" si="1"/>
        <v xml:space="preserve"> - </v>
      </c>
      <c r="J143" s="355"/>
      <c r="K143" s="244"/>
    </row>
    <row r="144" spans="1:11" s="55" customFormat="1" ht="12.75" x14ac:dyDescent="0.2">
      <c r="A144" s="184"/>
      <c r="B144" s="198"/>
      <c r="C144" s="199"/>
      <c r="D144" s="200"/>
      <c r="E144" s="201"/>
      <c r="F144" s="199"/>
      <c r="G144" s="202"/>
      <c r="H144" s="203"/>
      <c r="I144" s="47" t="str">
        <f t="shared" ca="1" si="1"/>
        <v xml:space="preserve"> - </v>
      </c>
      <c r="J144" s="204"/>
      <c r="K144" s="244"/>
    </row>
    <row r="145" spans="1:14" ht="12.75" x14ac:dyDescent="0.2">
      <c r="A145" s="184"/>
      <c r="B145" s="50"/>
      <c r="C145" s="45"/>
      <c r="D145" s="51"/>
      <c r="E145" s="58"/>
      <c r="F145" s="45"/>
      <c r="G145" s="49"/>
      <c r="H145" s="53"/>
      <c r="I145" s="47" t="str">
        <f t="shared" ref="I145:I208" ca="1" si="2">IF(AND(ISBLANK(G145),ISBLANK(H145))," - ",OFFSET(I145,-1,0,1,1)+H145-G145)</f>
        <v xml:space="preserve"> - </v>
      </c>
      <c r="J145" s="41"/>
      <c r="N145" s="8"/>
    </row>
    <row r="146" spans="1:14" ht="12.75" x14ac:dyDescent="0.2">
      <c r="A146" s="184"/>
      <c r="B146" s="50"/>
      <c r="C146" s="45"/>
      <c r="D146" s="51"/>
      <c r="E146" s="58"/>
      <c r="F146" s="45"/>
      <c r="G146" s="49"/>
      <c r="H146" s="53"/>
      <c r="I146" s="47" t="str">
        <f t="shared" ca="1" si="2"/>
        <v xml:space="preserve"> - </v>
      </c>
      <c r="J146" s="41"/>
      <c r="N146" s="8"/>
    </row>
    <row r="147" spans="1:14" ht="12.75" x14ac:dyDescent="0.2">
      <c r="A147" s="184"/>
      <c r="B147" s="50"/>
      <c r="C147" s="45"/>
      <c r="D147" s="51"/>
      <c r="E147" s="58"/>
      <c r="F147" s="45"/>
      <c r="G147" s="49"/>
      <c r="H147" s="53"/>
      <c r="I147" s="47" t="str">
        <f t="shared" ca="1" si="2"/>
        <v xml:space="preserve"> - </v>
      </c>
      <c r="J147" s="41"/>
      <c r="N147" s="8"/>
    </row>
    <row r="148" spans="1:14" ht="12.75" x14ac:dyDescent="0.2">
      <c r="A148" s="184"/>
      <c r="B148" s="50"/>
      <c r="C148" s="45"/>
      <c r="D148" s="51"/>
      <c r="E148" s="58"/>
      <c r="F148" s="45"/>
      <c r="G148" s="49"/>
      <c r="H148" s="53"/>
      <c r="I148" s="47" t="str">
        <f t="shared" ca="1" si="2"/>
        <v xml:space="preserve"> - </v>
      </c>
      <c r="J148" s="41"/>
      <c r="N148" s="8"/>
    </row>
    <row r="149" spans="1:14" ht="12.75" x14ac:dyDescent="0.2">
      <c r="A149" s="184"/>
      <c r="B149" s="50"/>
      <c r="C149" s="45"/>
      <c r="D149" s="51"/>
      <c r="E149" s="58"/>
      <c r="F149" s="45"/>
      <c r="G149" s="49"/>
      <c r="H149" s="53"/>
      <c r="I149" s="47" t="str">
        <f t="shared" ca="1" si="2"/>
        <v xml:space="preserve"> - </v>
      </c>
      <c r="J149" s="41"/>
      <c r="N149" s="8"/>
    </row>
    <row r="150" spans="1:14" ht="12.75" x14ac:dyDescent="0.2">
      <c r="A150" s="184"/>
      <c r="B150" s="50"/>
      <c r="C150" s="45"/>
      <c r="D150" s="51"/>
      <c r="E150" s="58"/>
      <c r="F150" s="45"/>
      <c r="G150" s="49"/>
      <c r="H150" s="53"/>
      <c r="I150" s="47" t="str">
        <f t="shared" ca="1" si="2"/>
        <v xml:space="preserve"> - </v>
      </c>
      <c r="J150" s="41"/>
      <c r="N150" s="8"/>
    </row>
    <row r="151" spans="1:14" ht="12.75" x14ac:dyDescent="0.2">
      <c r="A151" s="159"/>
      <c r="B151" s="142"/>
      <c r="C151" s="143"/>
      <c r="D151" s="51"/>
      <c r="E151" s="155"/>
      <c r="F151" s="143"/>
      <c r="G151" s="49"/>
      <c r="H151" s="156"/>
      <c r="I151" s="47" t="str">
        <f t="shared" ca="1" si="2"/>
        <v xml:space="preserve"> - </v>
      </c>
      <c r="J151" s="148"/>
      <c r="N151" s="8"/>
    </row>
    <row r="152" spans="1:14" ht="12.75" x14ac:dyDescent="0.2">
      <c r="A152" s="159"/>
      <c r="B152" s="142"/>
      <c r="C152" s="45"/>
      <c r="D152" s="51"/>
      <c r="E152" s="155"/>
      <c r="F152" s="143"/>
      <c r="G152" s="146"/>
      <c r="H152" s="53"/>
      <c r="I152" s="47" t="str">
        <f t="shared" ca="1" si="2"/>
        <v xml:space="preserve"> - </v>
      </c>
      <c r="J152" s="148"/>
      <c r="N152" s="8"/>
    </row>
    <row r="153" spans="1:14" ht="12.75" x14ac:dyDescent="0.2">
      <c r="A153" s="159"/>
      <c r="B153" s="142"/>
      <c r="C153" s="143"/>
      <c r="D153" s="51"/>
      <c r="E153" s="155"/>
      <c r="F153" s="143"/>
      <c r="G153" s="49"/>
      <c r="H153" s="156"/>
      <c r="I153" s="47" t="str">
        <f t="shared" ca="1" si="2"/>
        <v xml:space="preserve"> - </v>
      </c>
      <c r="J153" s="148"/>
      <c r="N153" s="8"/>
    </row>
    <row r="154" spans="1:14" ht="12.75" x14ac:dyDescent="0.2">
      <c r="A154" s="159"/>
      <c r="B154" s="142"/>
      <c r="C154" s="143"/>
      <c r="D154" s="144"/>
      <c r="E154" s="155"/>
      <c r="F154" s="143"/>
      <c r="G154" s="146"/>
      <c r="H154" s="156"/>
      <c r="I154" s="47" t="str">
        <f t="shared" ca="1" si="2"/>
        <v xml:space="preserve"> - </v>
      </c>
      <c r="J154" s="148"/>
      <c r="N154" s="8"/>
    </row>
    <row r="155" spans="1:14" ht="12.75" x14ac:dyDescent="0.2">
      <c r="A155" s="159"/>
      <c r="B155" s="142"/>
      <c r="C155" s="143"/>
      <c r="D155" s="144"/>
      <c r="E155" s="155"/>
      <c r="F155" s="143"/>
      <c r="G155" s="146"/>
      <c r="H155" s="156"/>
      <c r="I155" s="47" t="str">
        <f t="shared" ca="1" si="2"/>
        <v xml:space="preserve"> - </v>
      </c>
      <c r="J155" s="148"/>
      <c r="N155" s="8"/>
    </row>
    <row r="156" spans="1:14" ht="12.75" x14ac:dyDescent="0.2">
      <c r="A156" s="159"/>
      <c r="B156" s="142"/>
      <c r="C156" s="143"/>
      <c r="D156" s="144"/>
      <c r="E156" s="155"/>
      <c r="F156" s="143"/>
      <c r="G156" s="146"/>
      <c r="H156" s="156"/>
      <c r="I156" s="47" t="str">
        <f t="shared" ca="1" si="2"/>
        <v xml:space="preserve"> - </v>
      </c>
      <c r="J156" s="148"/>
      <c r="N156" s="8"/>
    </row>
    <row r="157" spans="1:14" ht="12.75" x14ac:dyDescent="0.2">
      <c r="A157" s="159"/>
      <c r="B157" s="142"/>
      <c r="C157" s="143"/>
      <c r="D157" s="144"/>
      <c r="E157" s="155"/>
      <c r="F157" s="143"/>
      <c r="G157" s="146"/>
      <c r="H157" s="156"/>
      <c r="I157" s="47" t="str">
        <f t="shared" ca="1" si="2"/>
        <v xml:space="preserve"> - </v>
      </c>
      <c r="J157" s="148"/>
      <c r="N157" s="8"/>
    </row>
    <row r="158" spans="1:14" ht="12.75" x14ac:dyDescent="0.2">
      <c r="A158" s="159"/>
      <c r="B158" s="142"/>
      <c r="C158" s="143"/>
      <c r="D158" s="144"/>
      <c r="E158" s="155"/>
      <c r="F158" s="143"/>
      <c r="G158" s="146"/>
      <c r="H158" s="156"/>
      <c r="I158" s="47" t="str">
        <f t="shared" ca="1" si="2"/>
        <v xml:space="preserve"> - </v>
      </c>
      <c r="J158" s="148"/>
      <c r="N158" s="8"/>
    </row>
    <row r="159" spans="1:14" ht="12.75" x14ac:dyDescent="0.2">
      <c r="A159" s="159"/>
      <c r="B159" s="142"/>
      <c r="C159" s="143"/>
      <c r="D159" s="144"/>
      <c r="E159" s="155"/>
      <c r="F159" s="143"/>
      <c r="G159" s="146"/>
      <c r="H159" s="156"/>
      <c r="I159" s="47" t="str">
        <f t="shared" ca="1" si="2"/>
        <v xml:space="preserve"> - </v>
      </c>
      <c r="J159" s="148"/>
      <c r="N159" s="8"/>
    </row>
    <row r="160" spans="1:14" ht="12.75" x14ac:dyDescent="0.2">
      <c r="A160" s="159"/>
      <c r="B160" s="142"/>
      <c r="C160" s="45"/>
      <c r="D160" s="144"/>
      <c r="E160" s="155"/>
      <c r="F160" s="143"/>
      <c r="G160" s="146"/>
      <c r="H160" s="156"/>
      <c r="I160" s="47" t="str">
        <f t="shared" ca="1" si="2"/>
        <v xml:space="preserve"> - </v>
      </c>
      <c r="J160" s="148"/>
      <c r="N160" s="8"/>
    </row>
    <row r="161" spans="1:14" ht="12.75" x14ac:dyDescent="0.2">
      <c r="A161" s="35"/>
      <c r="B161" s="50"/>
      <c r="C161" s="45"/>
      <c r="D161" s="51"/>
      <c r="E161" s="58"/>
      <c r="F161" s="45"/>
      <c r="G161" s="49"/>
      <c r="H161" s="53"/>
      <c r="I161" s="47" t="str">
        <f t="shared" ca="1" si="2"/>
        <v xml:space="preserve"> - </v>
      </c>
      <c r="J161" s="41"/>
      <c r="L161" s="9"/>
      <c r="N161" s="8"/>
    </row>
    <row r="162" spans="1:14" ht="12.75" x14ac:dyDescent="0.2">
      <c r="A162" s="162"/>
      <c r="B162" s="142"/>
      <c r="C162" s="143"/>
      <c r="D162" s="144"/>
      <c r="E162" s="155"/>
      <c r="F162" s="143"/>
      <c r="G162" s="146"/>
      <c r="H162" s="163"/>
      <c r="I162" s="47" t="str">
        <f t="shared" ca="1" si="2"/>
        <v xml:space="preserve"> - </v>
      </c>
      <c r="J162" s="148"/>
      <c r="L162" s="9"/>
      <c r="N162" s="8"/>
    </row>
    <row r="163" spans="1:14" ht="12.75" x14ac:dyDescent="0.2">
      <c r="A163" s="162"/>
      <c r="B163" s="142"/>
      <c r="C163" s="143"/>
      <c r="D163" s="144"/>
      <c r="E163" s="155"/>
      <c r="F163" s="143"/>
      <c r="G163" s="146"/>
      <c r="H163" s="163"/>
      <c r="I163" s="47" t="str">
        <f t="shared" ca="1" si="2"/>
        <v xml:space="preserve"> - </v>
      </c>
      <c r="J163" s="148"/>
      <c r="L163" s="9"/>
      <c r="N163" s="8"/>
    </row>
    <row r="164" spans="1:14" s="23" customFormat="1" ht="12.75" x14ac:dyDescent="0.2">
      <c r="A164" s="158"/>
      <c r="B164" s="151"/>
      <c r="C164" s="152"/>
      <c r="D164" s="153"/>
      <c r="E164" s="153"/>
      <c r="F164" s="152"/>
      <c r="G164" s="154"/>
      <c r="H164" s="49"/>
      <c r="I164" s="47" t="str">
        <f t="shared" ca="1" si="2"/>
        <v xml:space="preserve"> - </v>
      </c>
      <c r="J164" s="118"/>
      <c r="K164" s="25"/>
      <c r="N164" s="42"/>
    </row>
    <row r="165" spans="1:14" s="23" customFormat="1" ht="12.75" x14ac:dyDescent="0.2">
      <c r="A165" s="35"/>
      <c r="B165" s="50"/>
      <c r="C165" s="45"/>
      <c r="D165" s="51"/>
      <c r="E165" s="52"/>
      <c r="F165" s="45"/>
      <c r="G165" s="49"/>
      <c r="H165" s="53"/>
      <c r="I165" s="47" t="str">
        <f t="shared" ca="1" si="2"/>
        <v xml:space="preserve"> - </v>
      </c>
      <c r="J165" s="56"/>
      <c r="K165" s="25"/>
      <c r="N165" s="42"/>
    </row>
    <row r="166" spans="1:14" s="23" customFormat="1" ht="12.75" x14ac:dyDescent="0.2">
      <c r="A166" s="35"/>
      <c r="B166" s="165"/>
      <c r="C166" s="166"/>
      <c r="D166" s="167"/>
      <c r="E166" s="168"/>
      <c r="F166" s="166"/>
      <c r="G166" s="169"/>
      <c r="H166" s="170"/>
      <c r="I166" s="47" t="str">
        <f t="shared" ca="1" si="2"/>
        <v xml:space="preserve"> - </v>
      </c>
      <c r="J166" s="171"/>
      <c r="K166" s="25"/>
      <c r="N166" s="42"/>
    </row>
    <row r="167" spans="1:14" s="23" customFormat="1" ht="12.75" x14ac:dyDescent="0.2">
      <c r="A167" s="164"/>
      <c r="B167" s="165"/>
      <c r="C167" s="166"/>
      <c r="D167" s="167"/>
      <c r="E167" s="168"/>
      <c r="F167" s="166"/>
      <c r="G167" s="169"/>
      <c r="H167" s="170"/>
      <c r="I167" s="47" t="str">
        <f t="shared" ca="1" si="2"/>
        <v xml:space="preserve"> - </v>
      </c>
      <c r="J167" s="171"/>
      <c r="K167" s="25"/>
      <c r="N167" s="42"/>
    </row>
    <row r="168" spans="1:14" ht="12.75" x14ac:dyDescent="0.2">
      <c r="A168" s="35"/>
      <c r="B168" s="35"/>
      <c r="C168" s="43"/>
      <c r="D168" s="54"/>
      <c r="E168" s="38"/>
      <c r="F168" s="36"/>
      <c r="G168" s="39"/>
      <c r="H168" s="39"/>
      <c r="I168" s="47" t="str">
        <f t="shared" ca="1" si="2"/>
        <v xml:space="preserve"> - </v>
      </c>
      <c r="J168" s="41"/>
      <c r="L168" s="9"/>
      <c r="N168" s="8"/>
    </row>
    <row r="169" spans="1:14" ht="12.75" x14ac:dyDescent="0.2">
      <c r="A169" s="35"/>
      <c r="B169" s="35"/>
      <c r="C169" s="43"/>
      <c r="D169" s="37"/>
      <c r="E169" s="38"/>
      <c r="F169" s="36"/>
      <c r="G169" s="39"/>
      <c r="H169" s="39"/>
      <c r="I169" s="47" t="str">
        <f t="shared" ca="1" si="2"/>
        <v xml:space="preserve"> - </v>
      </c>
      <c r="J169" s="41"/>
      <c r="L169" s="9"/>
      <c r="N169" s="8"/>
    </row>
    <row r="170" spans="1:14" ht="12.75" x14ac:dyDescent="0.2">
      <c r="A170" s="35"/>
      <c r="B170" s="35"/>
      <c r="C170" s="36"/>
      <c r="D170" s="37"/>
      <c r="E170" s="38"/>
      <c r="F170" s="36"/>
      <c r="G170" s="39"/>
      <c r="H170" s="39"/>
      <c r="I170" s="47" t="str">
        <f t="shared" ca="1" si="2"/>
        <v xml:space="preserve"> - </v>
      </c>
      <c r="J170" s="41"/>
      <c r="L170" s="9"/>
      <c r="N170" s="8"/>
    </row>
    <row r="171" spans="1:14" ht="12.75" x14ac:dyDescent="0.2">
      <c r="A171" s="35"/>
      <c r="B171" s="50"/>
      <c r="C171" s="45"/>
      <c r="D171" s="51"/>
      <c r="E171" s="58"/>
      <c r="F171" s="45"/>
      <c r="G171" s="49"/>
      <c r="H171" s="53"/>
      <c r="I171" s="47" t="str">
        <f t="shared" ca="1" si="2"/>
        <v xml:space="preserve"> - </v>
      </c>
      <c r="J171" s="41"/>
      <c r="L171" s="9"/>
      <c r="N171" s="8"/>
    </row>
    <row r="172" spans="1:14" ht="12.75" x14ac:dyDescent="0.2">
      <c r="A172" s="35"/>
      <c r="B172" s="50"/>
      <c r="C172" s="36"/>
      <c r="D172" s="51"/>
      <c r="E172" s="58"/>
      <c r="F172" s="45"/>
      <c r="G172" s="49"/>
      <c r="H172" s="39"/>
      <c r="I172" s="47" t="str">
        <f t="shared" ca="1" si="2"/>
        <v xml:space="preserve"> - </v>
      </c>
      <c r="J172" s="41"/>
      <c r="L172" s="9"/>
      <c r="N172" s="8"/>
    </row>
    <row r="173" spans="1:14" ht="12.75" x14ac:dyDescent="0.2">
      <c r="A173" s="35"/>
      <c r="B173" s="35"/>
      <c r="C173" s="36"/>
      <c r="D173" s="37"/>
      <c r="E173" s="38"/>
      <c r="F173" s="36"/>
      <c r="G173" s="39"/>
      <c r="H173" s="39"/>
      <c r="I173" s="47" t="str">
        <f t="shared" ca="1" si="2"/>
        <v xml:space="preserve"> - </v>
      </c>
      <c r="J173" s="41"/>
      <c r="N173" s="8"/>
    </row>
    <row r="174" spans="1:14" ht="12.75" x14ac:dyDescent="0.2">
      <c r="A174" s="35"/>
      <c r="B174" s="35"/>
      <c r="C174" s="36"/>
      <c r="D174" s="37"/>
      <c r="E174" s="38"/>
      <c r="F174" s="36"/>
      <c r="G174" s="39"/>
      <c r="H174" s="39"/>
      <c r="I174" s="47" t="str">
        <f t="shared" ca="1" si="2"/>
        <v xml:space="preserve"> - </v>
      </c>
      <c r="J174" s="41"/>
      <c r="N174" s="8"/>
    </row>
    <row r="175" spans="1:14" ht="12.75" x14ac:dyDescent="0.2">
      <c r="A175" s="35"/>
      <c r="B175" s="35"/>
      <c r="C175" s="36"/>
      <c r="D175" s="37"/>
      <c r="E175" s="38"/>
      <c r="F175" s="36"/>
      <c r="G175" s="39"/>
      <c r="H175" s="39"/>
      <c r="I175" s="47" t="str">
        <f t="shared" ca="1" si="2"/>
        <v xml:space="preserve"> - </v>
      </c>
      <c r="J175" s="41"/>
      <c r="N175" s="8"/>
    </row>
    <row r="176" spans="1:14" ht="12.75" x14ac:dyDescent="0.2">
      <c r="A176" s="35"/>
      <c r="B176" s="35"/>
      <c r="C176" s="43"/>
      <c r="D176" s="54"/>
      <c r="E176" s="38"/>
      <c r="F176" s="36"/>
      <c r="G176" s="39"/>
      <c r="H176" s="39"/>
      <c r="I176" s="47" t="str">
        <f t="shared" ca="1" si="2"/>
        <v xml:space="preserve"> - </v>
      </c>
      <c r="J176" s="41"/>
      <c r="N176" s="8"/>
    </row>
    <row r="177" spans="1:14" ht="12.75" x14ac:dyDescent="0.2">
      <c r="A177" s="35"/>
      <c r="B177" s="50"/>
      <c r="C177" s="45"/>
      <c r="D177" s="51"/>
      <c r="E177" s="58"/>
      <c r="F177" s="45"/>
      <c r="G177" s="49"/>
      <c r="H177" s="53"/>
      <c r="I177" s="47" t="str">
        <f t="shared" ca="1" si="2"/>
        <v xml:space="preserve"> - </v>
      </c>
      <c r="J177" s="41"/>
      <c r="N177" s="8"/>
    </row>
    <row r="178" spans="1:14" ht="12.75" x14ac:dyDescent="0.2">
      <c r="A178" s="35"/>
      <c r="B178" s="50"/>
      <c r="C178" s="45"/>
      <c r="D178" s="51"/>
      <c r="E178" s="58"/>
      <c r="F178" s="45"/>
      <c r="G178" s="49"/>
      <c r="H178" s="53"/>
      <c r="I178" s="47" t="str">
        <f t="shared" ca="1" si="2"/>
        <v xml:space="preserve"> - </v>
      </c>
      <c r="J178" s="41"/>
      <c r="N178" s="8"/>
    </row>
    <row r="179" spans="1:14" ht="12.75" x14ac:dyDescent="0.2">
      <c r="A179" s="35"/>
      <c r="B179" s="50"/>
      <c r="C179" s="45"/>
      <c r="D179" s="51"/>
      <c r="E179" s="58"/>
      <c r="F179" s="45"/>
      <c r="G179" s="49"/>
      <c r="H179" s="53"/>
      <c r="I179" s="47" t="str">
        <f t="shared" ca="1" si="2"/>
        <v xml:space="preserve"> - </v>
      </c>
      <c r="J179" s="41"/>
      <c r="N179" s="8"/>
    </row>
    <row r="180" spans="1:14" ht="12.75" x14ac:dyDescent="0.2">
      <c r="A180" s="35"/>
      <c r="B180" s="115"/>
      <c r="C180" s="45"/>
      <c r="D180" s="37"/>
      <c r="E180" s="38"/>
      <c r="F180" s="36"/>
      <c r="G180" s="39"/>
      <c r="H180" s="117"/>
      <c r="I180" s="47" t="str">
        <f t="shared" ca="1" si="2"/>
        <v xml:space="preserve"> - </v>
      </c>
      <c r="J180" s="118"/>
      <c r="N180" s="8"/>
    </row>
    <row r="181" spans="1:14" ht="12.75" x14ac:dyDescent="0.2">
      <c r="A181" s="35"/>
      <c r="B181" s="115"/>
      <c r="C181" s="45"/>
      <c r="D181" s="37"/>
      <c r="E181" s="38"/>
      <c r="F181" s="36"/>
      <c r="G181" s="39"/>
      <c r="H181" s="117"/>
      <c r="I181" s="47" t="str">
        <f t="shared" ca="1" si="2"/>
        <v xml:space="preserve"> - </v>
      </c>
      <c r="J181" s="118"/>
      <c r="N181" s="8"/>
    </row>
    <row r="182" spans="1:14" ht="12.75" x14ac:dyDescent="0.2">
      <c r="A182" s="35"/>
      <c r="B182" s="50"/>
      <c r="C182" s="45"/>
      <c r="D182" s="51"/>
      <c r="E182" s="58"/>
      <c r="F182" s="45"/>
      <c r="G182" s="49"/>
      <c r="H182" s="53"/>
      <c r="I182" s="47" t="str">
        <f t="shared" ca="1" si="2"/>
        <v xml:space="preserve"> - </v>
      </c>
      <c r="J182" s="41"/>
      <c r="N182" s="8"/>
    </row>
    <row r="183" spans="1:14" ht="12.75" x14ac:dyDescent="0.2">
      <c r="A183" s="35"/>
      <c r="B183" s="50"/>
      <c r="C183" s="45"/>
      <c r="D183" s="51"/>
      <c r="E183" s="58"/>
      <c r="F183" s="45"/>
      <c r="G183" s="49"/>
      <c r="H183" s="53"/>
      <c r="I183" s="47" t="str">
        <f t="shared" ca="1" si="2"/>
        <v xml:space="preserve"> - </v>
      </c>
      <c r="J183" s="41"/>
      <c r="N183" s="8"/>
    </row>
    <row r="184" spans="1:14" ht="12.75" x14ac:dyDescent="0.2">
      <c r="A184" s="35"/>
      <c r="B184" s="50"/>
      <c r="C184" s="45"/>
      <c r="D184" s="51"/>
      <c r="E184" s="58"/>
      <c r="F184" s="45"/>
      <c r="G184" s="49"/>
      <c r="H184" s="53"/>
      <c r="I184" s="47" t="str">
        <f t="shared" ca="1" si="2"/>
        <v xml:space="preserve"> - </v>
      </c>
      <c r="J184" s="41"/>
      <c r="N184" s="8"/>
    </row>
    <row r="185" spans="1:14" ht="12.75" x14ac:dyDescent="0.2">
      <c r="A185" s="35"/>
      <c r="B185" s="115"/>
      <c r="C185" s="116"/>
      <c r="D185" s="119"/>
      <c r="E185" s="120"/>
      <c r="F185" s="116"/>
      <c r="G185" s="121"/>
      <c r="H185" s="117"/>
      <c r="I185" s="47" t="str">
        <f t="shared" ca="1" si="2"/>
        <v xml:space="preserve"> - </v>
      </c>
      <c r="J185" s="118"/>
      <c r="N185" s="8"/>
    </row>
    <row r="186" spans="1:14" ht="12.75" x14ac:dyDescent="0.2">
      <c r="A186" s="35"/>
      <c r="B186" s="115"/>
      <c r="C186" s="116"/>
      <c r="D186" s="119"/>
      <c r="E186" s="120"/>
      <c r="F186" s="116"/>
      <c r="G186" s="121"/>
      <c r="H186" s="117"/>
      <c r="I186" s="47" t="str">
        <f t="shared" ca="1" si="2"/>
        <v xml:space="preserve"> - </v>
      </c>
      <c r="J186" s="118"/>
      <c r="N186" s="8"/>
    </row>
    <row r="187" spans="1:14" ht="12.75" x14ac:dyDescent="0.2">
      <c r="A187" s="35"/>
      <c r="B187" s="115"/>
      <c r="C187" s="116"/>
      <c r="D187" s="119"/>
      <c r="E187" s="120"/>
      <c r="F187" s="116"/>
      <c r="G187" s="121"/>
      <c r="H187" s="117"/>
      <c r="I187" s="47" t="str">
        <f t="shared" ca="1" si="2"/>
        <v xml:space="preserve"> - </v>
      </c>
      <c r="J187" s="118"/>
      <c r="N187" s="8"/>
    </row>
    <row r="188" spans="1:14" ht="12.75" x14ac:dyDescent="0.2">
      <c r="A188" s="35"/>
      <c r="B188" s="115"/>
      <c r="C188" s="116"/>
      <c r="D188" s="119"/>
      <c r="E188" s="120"/>
      <c r="F188" s="116"/>
      <c r="G188" s="121"/>
      <c r="H188" s="117"/>
      <c r="I188" s="47" t="str">
        <f t="shared" ca="1" si="2"/>
        <v xml:space="preserve"> - </v>
      </c>
      <c r="J188" s="118"/>
      <c r="N188" s="8"/>
    </row>
    <row r="189" spans="1:14" ht="12.75" x14ac:dyDescent="0.2">
      <c r="A189" s="35"/>
      <c r="B189" s="115"/>
      <c r="C189" s="116"/>
      <c r="D189" s="119"/>
      <c r="E189" s="120"/>
      <c r="F189" s="116"/>
      <c r="G189" s="121"/>
      <c r="H189" s="117"/>
      <c r="I189" s="47" t="str">
        <f t="shared" ca="1" si="2"/>
        <v xml:space="preserve"> - </v>
      </c>
      <c r="J189" s="118"/>
      <c r="N189" s="8"/>
    </row>
    <row r="190" spans="1:14" ht="12.75" x14ac:dyDescent="0.2">
      <c r="A190" s="35"/>
      <c r="B190" s="115"/>
      <c r="C190" s="116"/>
      <c r="D190" s="51"/>
      <c r="E190" s="120"/>
      <c r="F190" s="116"/>
      <c r="G190" s="121"/>
      <c r="H190" s="117"/>
      <c r="I190" s="47" t="str">
        <f t="shared" ca="1" si="2"/>
        <v xml:space="preserve"> - </v>
      </c>
      <c r="J190" s="118"/>
      <c r="N190" s="8"/>
    </row>
    <row r="191" spans="1:14" ht="12.75" x14ac:dyDescent="0.2">
      <c r="A191" s="35"/>
      <c r="B191" s="115"/>
      <c r="C191" s="116"/>
      <c r="D191" s="119"/>
      <c r="E191" s="120"/>
      <c r="F191" s="116"/>
      <c r="G191" s="121"/>
      <c r="H191" s="117"/>
      <c r="I191" s="47" t="str">
        <f t="shared" ca="1" si="2"/>
        <v xml:space="preserve"> - </v>
      </c>
      <c r="J191" s="118"/>
      <c r="N191" s="8"/>
    </row>
    <row r="192" spans="1:14" ht="12.75" x14ac:dyDescent="0.2">
      <c r="A192" s="35"/>
      <c r="B192" s="115"/>
      <c r="C192" s="116"/>
      <c r="D192" s="119"/>
      <c r="E192" s="120"/>
      <c r="F192" s="116"/>
      <c r="G192" s="121"/>
      <c r="H192" s="117"/>
      <c r="I192" s="47" t="str">
        <f t="shared" ca="1" si="2"/>
        <v xml:space="preserve"> - </v>
      </c>
      <c r="J192" s="118"/>
      <c r="N192" s="8"/>
    </row>
    <row r="193" spans="1:14" ht="12.75" x14ac:dyDescent="0.2">
      <c r="A193" s="35"/>
      <c r="B193" s="115"/>
      <c r="C193" s="116"/>
      <c r="D193" s="119"/>
      <c r="E193" s="120"/>
      <c r="F193" s="116"/>
      <c r="G193" s="121"/>
      <c r="H193" s="117"/>
      <c r="I193" s="47" t="str">
        <f t="shared" ca="1" si="2"/>
        <v xml:space="preserve"> - </v>
      </c>
      <c r="J193" s="118"/>
      <c r="N193" s="8"/>
    </row>
    <row r="194" spans="1:14" ht="12.75" x14ac:dyDescent="0.2">
      <c r="A194" s="35"/>
      <c r="B194" s="115"/>
      <c r="C194" s="116"/>
      <c r="D194" s="119"/>
      <c r="E194" s="120"/>
      <c r="F194" s="116"/>
      <c r="G194" s="121"/>
      <c r="H194" s="117"/>
      <c r="I194" s="47" t="str">
        <f t="shared" ca="1" si="2"/>
        <v xml:space="preserve"> - </v>
      </c>
      <c r="J194" s="118"/>
      <c r="N194" s="8"/>
    </row>
    <row r="195" spans="1:14" ht="12.75" x14ac:dyDescent="0.2">
      <c r="A195" s="35"/>
      <c r="B195" s="115"/>
      <c r="C195" s="116"/>
      <c r="D195" s="119"/>
      <c r="E195" s="120"/>
      <c r="F195" s="116"/>
      <c r="G195" s="121"/>
      <c r="H195" s="117"/>
      <c r="I195" s="47" t="str">
        <f t="shared" ca="1" si="2"/>
        <v xml:space="preserve"> - </v>
      </c>
      <c r="J195" s="118"/>
      <c r="N195" s="8"/>
    </row>
    <row r="196" spans="1:14" ht="12.75" x14ac:dyDescent="0.2">
      <c r="A196" s="35"/>
      <c r="B196" s="115"/>
      <c r="C196" s="116"/>
      <c r="D196" s="119"/>
      <c r="E196" s="120"/>
      <c r="F196" s="116"/>
      <c r="G196" s="121"/>
      <c r="H196" s="117"/>
      <c r="I196" s="47" t="str">
        <f t="shared" ca="1" si="2"/>
        <v xml:space="preserve"> - </v>
      </c>
      <c r="J196" s="118"/>
      <c r="N196" s="8"/>
    </row>
    <row r="197" spans="1:14" ht="12.75" x14ac:dyDescent="0.2">
      <c r="A197" s="35"/>
      <c r="B197" s="115"/>
      <c r="C197" s="116"/>
      <c r="D197" s="119"/>
      <c r="E197" s="120"/>
      <c r="F197" s="116"/>
      <c r="G197" s="121"/>
      <c r="H197" s="117"/>
      <c r="I197" s="47" t="str">
        <f t="shared" ca="1" si="2"/>
        <v xml:space="preserve"> - </v>
      </c>
      <c r="J197" s="118"/>
      <c r="N197" s="8"/>
    </row>
    <row r="198" spans="1:14" ht="12.75" x14ac:dyDescent="0.2">
      <c r="A198" s="35"/>
      <c r="B198" s="115"/>
      <c r="C198" s="116"/>
      <c r="D198" s="119"/>
      <c r="E198" s="120"/>
      <c r="F198" s="116"/>
      <c r="G198" s="121"/>
      <c r="H198" s="117"/>
      <c r="I198" s="47" t="str">
        <f t="shared" ca="1" si="2"/>
        <v xml:space="preserve"> - </v>
      </c>
      <c r="J198" s="118"/>
      <c r="N198" s="8"/>
    </row>
    <row r="199" spans="1:14" ht="12.75" x14ac:dyDescent="0.2">
      <c r="A199" s="35"/>
      <c r="B199" s="115"/>
      <c r="C199" s="116"/>
      <c r="D199" s="119"/>
      <c r="E199" s="120"/>
      <c r="F199" s="116"/>
      <c r="G199" s="121"/>
      <c r="H199" s="117"/>
      <c r="I199" s="47" t="str">
        <f t="shared" ca="1" si="2"/>
        <v xml:space="preserve"> - </v>
      </c>
      <c r="J199" s="118"/>
      <c r="N199" s="8"/>
    </row>
    <row r="200" spans="1:14" ht="12.75" x14ac:dyDescent="0.2">
      <c r="A200" s="35"/>
      <c r="B200" s="115"/>
      <c r="C200" s="116"/>
      <c r="D200" s="119"/>
      <c r="E200" s="120"/>
      <c r="F200" s="116"/>
      <c r="G200" s="121"/>
      <c r="H200" s="117"/>
      <c r="I200" s="47" t="str">
        <f t="shared" ca="1" si="2"/>
        <v xml:space="preserve"> - </v>
      </c>
      <c r="J200" s="118"/>
      <c r="N200" s="8"/>
    </row>
    <row r="201" spans="1:14" ht="12.75" x14ac:dyDescent="0.2">
      <c r="A201" s="35"/>
      <c r="B201" s="115"/>
      <c r="C201" s="116"/>
      <c r="D201" s="119"/>
      <c r="E201" s="120"/>
      <c r="F201" s="116"/>
      <c r="G201" s="121"/>
      <c r="H201" s="117"/>
      <c r="I201" s="47" t="str">
        <f t="shared" ca="1" si="2"/>
        <v xml:space="preserve"> - </v>
      </c>
      <c r="J201" s="118"/>
      <c r="N201" s="8"/>
    </row>
    <row r="202" spans="1:14" ht="12.75" x14ac:dyDescent="0.2">
      <c r="A202" s="35"/>
      <c r="B202" s="115"/>
      <c r="C202" s="116"/>
      <c r="D202" s="119"/>
      <c r="E202" s="120"/>
      <c r="F202" s="116"/>
      <c r="G202" s="121"/>
      <c r="H202" s="117"/>
      <c r="I202" s="47" t="str">
        <f t="shared" ca="1" si="2"/>
        <v xml:space="preserve"> - </v>
      </c>
      <c r="J202" s="118"/>
      <c r="N202" s="8"/>
    </row>
    <row r="203" spans="1:14" ht="12.75" x14ac:dyDescent="0.2">
      <c r="A203" s="35"/>
      <c r="B203" s="115"/>
      <c r="C203" s="116"/>
      <c r="D203" s="119"/>
      <c r="E203" s="120"/>
      <c r="F203" s="116"/>
      <c r="G203" s="121"/>
      <c r="H203" s="117"/>
      <c r="I203" s="47" t="str">
        <f t="shared" ca="1" si="2"/>
        <v xml:space="preserve"> - </v>
      </c>
      <c r="J203" s="118"/>
      <c r="N203" s="8"/>
    </row>
    <row r="204" spans="1:14" ht="12.75" x14ac:dyDescent="0.2">
      <c r="A204" s="35"/>
      <c r="B204" s="115"/>
      <c r="C204" s="116"/>
      <c r="D204" s="119"/>
      <c r="E204" s="120"/>
      <c r="F204" s="116"/>
      <c r="G204" s="121"/>
      <c r="H204" s="117"/>
      <c r="I204" s="47" t="str">
        <f t="shared" ca="1" si="2"/>
        <v xml:space="preserve"> - </v>
      </c>
      <c r="J204" s="118"/>
      <c r="N204" s="8"/>
    </row>
    <row r="205" spans="1:14" ht="12.75" x14ac:dyDescent="0.2">
      <c r="A205" s="35"/>
      <c r="B205" s="115"/>
      <c r="C205" s="116"/>
      <c r="D205" s="119"/>
      <c r="E205" s="120"/>
      <c r="F205" s="116"/>
      <c r="G205" s="121"/>
      <c r="H205" s="117"/>
      <c r="I205" s="47" t="str">
        <f t="shared" ca="1" si="2"/>
        <v xml:space="preserve"> - </v>
      </c>
      <c r="J205" s="118"/>
      <c r="N205" s="8"/>
    </row>
    <row r="206" spans="1:14" ht="12.75" x14ac:dyDescent="0.2">
      <c r="A206" s="35"/>
      <c r="B206" s="115"/>
      <c r="C206" s="116"/>
      <c r="D206" s="119"/>
      <c r="E206" s="120"/>
      <c r="F206" s="116"/>
      <c r="G206" s="121"/>
      <c r="H206" s="117"/>
      <c r="I206" s="47" t="str">
        <f t="shared" ca="1" si="2"/>
        <v xml:space="preserve"> - </v>
      </c>
      <c r="J206" s="118"/>
      <c r="N206" s="8"/>
    </row>
    <row r="207" spans="1:14" ht="12.75" x14ac:dyDescent="0.2">
      <c r="A207" s="35"/>
      <c r="B207" s="35"/>
      <c r="C207" s="45"/>
      <c r="D207" s="54"/>
      <c r="E207" s="44"/>
      <c r="F207" s="43"/>
      <c r="G207" s="57"/>
      <c r="H207" s="39"/>
      <c r="I207" s="47" t="str">
        <f t="shared" ca="1" si="2"/>
        <v xml:space="preserve"> - </v>
      </c>
      <c r="J207" s="118"/>
      <c r="N207" s="8"/>
    </row>
    <row r="208" spans="1:14" ht="12.75" x14ac:dyDescent="0.2">
      <c r="A208" s="35"/>
      <c r="B208" s="35"/>
      <c r="C208" s="45"/>
      <c r="D208" s="54"/>
      <c r="E208" s="44"/>
      <c r="F208" s="43"/>
      <c r="G208" s="57"/>
      <c r="H208" s="39"/>
      <c r="I208" s="47" t="str">
        <f t="shared" ca="1" si="2"/>
        <v xml:space="preserve"> - </v>
      </c>
      <c r="J208" s="118"/>
      <c r="N208" s="8"/>
    </row>
    <row r="209" spans="1:14" ht="12.75" x14ac:dyDescent="0.2">
      <c r="A209" s="35"/>
      <c r="B209" s="35"/>
      <c r="C209" s="45"/>
      <c r="D209" s="37"/>
      <c r="E209" s="44"/>
      <c r="F209" s="36"/>
      <c r="G209" s="57"/>
      <c r="H209" s="39"/>
      <c r="I209" s="47" t="str">
        <f t="shared" ref="I209:I236" ca="1" si="3">IF(AND(ISBLANK(G209),ISBLANK(H209))," - ",OFFSET(I209,-1,0,1,1)+H209-G209)</f>
        <v xml:space="preserve"> - </v>
      </c>
      <c r="J209" s="118"/>
      <c r="N209" s="8"/>
    </row>
    <row r="210" spans="1:14" ht="12.75" x14ac:dyDescent="0.2">
      <c r="A210" s="35"/>
      <c r="B210" s="50"/>
      <c r="C210" s="45"/>
      <c r="D210" s="51"/>
      <c r="E210" s="52"/>
      <c r="F210" s="45"/>
      <c r="G210" s="60"/>
      <c r="H210" s="49"/>
      <c r="I210" s="47" t="str">
        <f t="shared" ca="1" si="3"/>
        <v xml:space="preserve"> - </v>
      </c>
      <c r="J210" s="118"/>
      <c r="N210" s="8"/>
    </row>
    <row r="211" spans="1:14" ht="12.75" x14ac:dyDescent="0.2">
      <c r="A211" s="35"/>
      <c r="B211" s="35"/>
      <c r="C211" s="45"/>
      <c r="D211" s="37"/>
      <c r="E211" s="38"/>
      <c r="F211" s="43"/>
      <c r="G211" s="39"/>
      <c r="H211" s="39"/>
      <c r="I211" s="47" t="str">
        <f t="shared" ca="1" si="3"/>
        <v xml:space="preserve"> - </v>
      </c>
      <c r="J211" s="118"/>
      <c r="N211" s="8"/>
    </row>
    <row r="212" spans="1:14" ht="12.75" x14ac:dyDescent="0.2">
      <c r="A212" s="35"/>
      <c r="B212" s="35"/>
      <c r="C212" s="45"/>
      <c r="D212" s="37"/>
      <c r="E212" s="38"/>
      <c r="F212" s="36"/>
      <c r="G212" s="39"/>
      <c r="H212" s="39"/>
      <c r="I212" s="47" t="str">
        <f t="shared" ca="1" si="3"/>
        <v xml:space="preserve"> - </v>
      </c>
      <c r="J212" s="56"/>
      <c r="N212" s="8"/>
    </row>
    <row r="213" spans="1:14" ht="12.75" x14ac:dyDescent="0.2">
      <c r="A213" s="35"/>
      <c r="B213" s="35"/>
      <c r="C213" s="45"/>
      <c r="D213" s="37"/>
      <c r="E213" s="38"/>
      <c r="F213" s="36"/>
      <c r="G213" s="39"/>
      <c r="H213" s="39"/>
      <c r="I213" s="47" t="str">
        <f t="shared" ca="1" si="3"/>
        <v xml:space="preserve"> - </v>
      </c>
      <c r="J213" s="56"/>
      <c r="N213" s="8"/>
    </row>
    <row r="214" spans="1:14" ht="12.75" x14ac:dyDescent="0.2">
      <c r="A214" s="35"/>
      <c r="B214" s="35"/>
      <c r="C214" s="45"/>
      <c r="D214" s="54"/>
      <c r="E214" s="38"/>
      <c r="F214" s="36"/>
      <c r="G214" s="57"/>
      <c r="H214" s="57"/>
      <c r="I214" s="47" t="str">
        <f t="shared" ca="1" si="3"/>
        <v xml:space="preserve"> - </v>
      </c>
      <c r="J214" s="118"/>
      <c r="N214" s="8"/>
    </row>
    <row r="215" spans="1:14" ht="12.75" x14ac:dyDescent="0.2">
      <c r="A215" s="35"/>
      <c r="B215" s="50"/>
      <c r="C215" s="45"/>
      <c r="D215" s="51"/>
      <c r="E215" s="58"/>
      <c r="F215" s="45"/>
      <c r="G215" s="60"/>
      <c r="H215" s="59"/>
      <c r="I215" s="47" t="str">
        <f t="shared" ca="1" si="3"/>
        <v xml:space="preserve"> - </v>
      </c>
      <c r="J215" s="118"/>
      <c r="N215" s="8"/>
    </row>
    <row r="216" spans="1:14" ht="12.75" x14ac:dyDescent="0.2">
      <c r="A216" s="35"/>
      <c r="B216" s="35"/>
      <c r="C216" s="45"/>
      <c r="D216" s="54"/>
      <c r="E216" s="38"/>
      <c r="F216" s="36"/>
      <c r="G216" s="57"/>
      <c r="H216" s="57"/>
      <c r="I216" s="47" t="str">
        <f t="shared" ca="1" si="3"/>
        <v xml:space="preserve"> - </v>
      </c>
      <c r="J216" s="118"/>
      <c r="N216" s="8"/>
    </row>
    <row r="217" spans="1:14" ht="12.75" x14ac:dyDescent="0.2">
      <c r="A217" s="35"/>
      <c r="B217" s="35"/>
      <c r="C217" s="45"/>
      <c r="D217" s="54"/>
      <c r="E217" s="38"/>
      <c r="F217" s="36"/>
      <c r="G217" s="57"/>
      <c r="H217" s="57"/>
      <c r="I217" s="47" t="str">
        <f t="shared" ca="1" si="3"/>
        <v xml:space="preserve"> - </v>
      </c>
      <c r="J217" s="118"/>
      <c r="N217" s="8"/>
    </row>
    <row r="218" spans="1:14" ht="12.75" x14ac:dyDescent="0.2">
      <c r="A218" s="35"/>
      <c r="B218" s="35"/>
      <c r="C218" s="45"/>
      <c r="D218" s="54"/>
      <c r="E218" s="38"/>
      <c r="F218" s="36"/>
      <c r="G218" s="57"/>
      <c r="H218" s="57"/>
      <c r="I218" s="47" t="str">
        <f t="shared" ca="1" si="3"/>
        <v xml:space="preserve"> - </v>
      </c>
      <c r="J218" s="118"/>
      <c r="N218" s="8"/>
    </row>
    <row r="219" spans="1:14" ht="12.75" x14ac:dyDescent="0.2">
      <c r="A219" s="35"/>
      <c r="B219" s="50"/>
      <c r="C219" s="45"/>
      <c r="D219" s="51"/>
      <c r="E219" s="58"/>
      <c r="F219" s="45"/>
      <c r="G219" s="60"/>
      <c r="H219" s="59"/>
      <c r="I219" s="47" t="str">
        <f t="shared" ca="1" si="3"/>
        <v xml:space="preserve"> - </v>
      </c>
      <c r="J219" s="118"/>
      <c r="N219" s="8"/>
    </row>
    <row r="220" spans="1:14" ht="12.75" x14ac:dyDescent="0.2">
      <c r="A220" s="35"/>
      <c r="B220" s="35"/>
      <c r="C220" s="45"/>
      <c r="D220" s="54"/>
      <c r="E220" s="44"/>
      <c r="F220" s="36"/>
      <c r="G220" s="57"/>
      <c r="H220" s="57"/>
      <c r="I220" s="47" t="str">
        <f t="shared" ca="1" si="3"/>
        <v xml:space="preserve"> - </v>
      </c>
      <c r="J220" s="118"/>
      <c r="N220" s="8"/>
    </row>
    <row r="221" spans="1:14" ht="12.75" x14ac:dyDescent="0.2">
      <c r="A221" s="35"/>
      <c r="B221" s="35"/>
      <c r="C221" s="45"/>
      <c r="D221" s="54"/>
      <c r="E221" s="38"/>
      <c r="F221" s="36"/>
      <c r="G221" s="57"/>
      <c r="H221" s="57"/>
      <c r="I221" s="47" t="str">
        <f t="shared" ca="1" si="3"/>
        <v xml:space="preserve"> - </v>
      </c>
      <c r="J221" s="118"/>
      <c r="N221" s="8"/>
    </row>
    <row r="222" spans="1:14" ht="12.75" x14ac:dyDescent="0.2">
      <c r="A222" s="35"/>
      <c r="B222" s="35"/>
      <c r="C222" s="45"/>
      <c r="D222" s="54"/>
      <c r="E222" s="38"/>
      <c r="F222" s="43"/>
      <c r="G222" s="57"/>
      <c r="H222" s="57"/>
      <c r="I222" s="47" t="str">
        <f t="shared" ca="1" si="3"/>
        <v xml:space="preserve"> - </v>
      </c>
      <c r="J222" s="118"/>
      <c r="N222" s="8"/>
    </row>
    <row r="223" spans="1:14" ht="12.75" x14ac:dyDescent="0.2">
      <c r="A223" s="35"/>
      <c r="B223" s="50"/>
      <c r="C223" s="45"/>
      <c r="D223" s="51"/>
      <c r="E223" s="58"/>
      <c r="F223" s="45"/>
      <c r="G223" s="49"/>
      <c r="H223" s="59"/>
      <c r="I223" s="47" t="str">
        <f t="shared" ca="1" si="3"/>
        <v xml:space="preserve"> - </v>
      </c>
      <c r="J223" s="118"/>
      <c r="N223" s="8"/>
    </row>
    <row r="224" spans="1:14" ht="12.75" x14ac:dyDescent="0.2">
      <c r="A224" s="35"/>
      <c r="B224" s="35"/>
      <c r="C224" s="45"/>
      <c r="D224" s="54"/>
      <c r="E224" s="38"/>
      <c r="F224" s="36"/>
      <c r="G224" s="39"/>
      <c r="H224" s="57"/>
      <c r="I224" s="47" t="str">
        <f t="shared" ca="1" si="3"/>
        <v xml:space="preserve"> - </v>
      </c>
      <c r="J224" s="118"/>
      <c r="N224" s="8"/>
    </row>
    <row r="225" spans="1:14" ht="12.75" x14ac:dyDescent="0.2">
      <c r="A225" s="35"/>
      <c r="B225" s="35"/>
      <c r="C225" s="45"/>
      <c r="D225" s="54"/>
      <c r="E225" s="38"/>
      <c r="F225" s="36"/>
      <c r="G225" s="39"/>
      <c r="H225" s="57"/>
      <c r="I225" s="47" t="str">
        <f t="shared" ca="1" si="3"/>
        <v xml:space="preserve"> - </v>
      </c>
      <c r="J225" s="118"/>
      <c r="N225" s="8"/>
    </row>
    <row r="226" spans="1:14" ht="12.75" x14ac:dyDescent="0.2">
      <c r="A226" s="35"/>
      <c r="B226" s="35"/>
      <c r="C226" s="43"/>
      <c r="D226" s="54"/>
      <c r="E226" s="38"/>
      <c r="F226" s="36"/>
      <c r="G226" s="39"/>
      <c r="H226" s="57"/>
      <c r="I226" s="47" t="str">
        <f t="shared" ca="1" si="3"/>
        <v xml:space="preserve"> - </v>
      </c>
      <c r="J226" s="118"/>
      <c r="N226" s="8"/>
    </row>
    <row r="227" spans="1:14" ht="12.75" x14ac:dyDescent="0.2">
      <c r="A227" s="35"/>
      <c r="B227" s="35"/>
      <c r="C227" s="43"/>
      <c r="D227" s="54"/>
      <c r="E227" s="38"/>
      <c r="F227" s="36"/>
      <c r="G227" s="39"/>
      <c r="H227" s="57"/>
      <c r="I227" s="47" t="str">
        <f t="shared" ca="1" si="3"/>
        <v xml:space="preserve"> - </v>
      </c>
      <c r="J227" s="118"/>
      <c r="N227" s="8"/>
    </row>
    <row r="228" spans="1:14" ht="12.75" x14ac:dyDescent="0.2">
      <c r="A228" s="83"/>
      <c r="B228" s="50"/>
      <c r="C228" s="45"/>
      <c r="D228" s="51"/>
      <c r="E228" s="58"/>
      <c r="F228" s="45"/>
      <c r="G228" s="60"/>
      <c r="H228" s="59"/>
      <c r="I228" s="47" t="str">
        <f t="shared" ca="1" si="3"/>
        <v xml:space="preserve"> - </v>
      </c>
      <c r="J228" s="56"/>
      <c r="N228" s="8"/>
    </row>
    <row r="229" spans="1:14" ht="12.75" x14ac:dyDescent="0.2">
      <c r="A229" s="83"/>
      <c r="B229" s="50"/>
      <c r="C229" s="45"/>
      <c r="D229" s="51"/>
      <c r="E229" s="58"/>
      <c r="F229" s="45"/>
      <c r="G229" s="49"/>
      <c r="H229" s="59"/>
      <c r="I229" s="47" t="str">
        <f t="shared" ca="1" si="3"/>
        <v xml:space="preserve"> - </v>
      </c>
      <c r="J229" s="56"/>
      <c r="N229" s="8"/>
    </row>
    <row r="230" spans="1:14" ht="12.75" x14ac:dyDescent="0.2">
      <c r="A230" s="83"/>
      <c r="B230" s="50"/>
      <c r="C230" s="45"/>
      <c r="D230" s="51"/>
      <c r="E230" s="58"/>
      <c r="F230" s="45"/>
      <c r="G230" s="49"/>
      <c r="H230" s="59"/>
      <c r="I230" s="47" t="str">
        <f t="shared" ca="1" si="3"/>
        <v xml:space="preserve"> - </v>
      </c>
      <c r="J230" s="56"/>
      <c r="N230" s="8"/>
    </row>
    <row r="231" spans="1:14" ht="12.75" x14ac:dyDescent="0.2">
      <c r="A231" s="83"/>
      <c r="B231" s="50"/>
      <c r="C231" s="45"/>
      <c r="D231" s="51"/>
      <c r="E231" s="58"/>
      <c r="F231" s="45"/>
      <c r="G231" s="49"/>
      <c r="H231" s="59"/>
      <c r="I231" s="47" t="str">
        <f t="shared" ca="1" si="3"/>
        <v xml:space="preserve"> - </v>
      </c>
      <c r="J231" s="56"/>
      <c r="N231" s="8"/>
    </row>
    <row r="232" spans="1:14" ht="12.75" x14ac:dyDescent="0.2">
      <c r="A232" s="35"/>
      <c r="B232" s="35"/>
      <c r="C232" s="43"/>
      <c r="D232" s="54"/>
      <c r="E232" s="38"/>
      <c r="F232" s="36"/>
      <c r="G232" s="39"/>
      <c r="H232" s="57"/>
      <c r="I232" s="47" t="str">
        <f t="shared" ca="1" si="3"/>
        <v xml:space="preserve"> - </v>
      </c>
      <c r="J232" s="56"/>
      <c r="N232" s="8"/>
    </row>
    <row r="233" spans="1:14" ht="12.75" x14ac:dyDescent="0.2">
      <c r="A233" s="35"/>
      <c r="B233" s="35"/>
      <c r="C233" s="43"/>
      <c r="D233" s="54"/>
      <c r="E233" s="38"/>
      <c r="F233" s="43"/>
      <c r="G233" s="39"/>
      <c r="H233" s="57"/>
      <c r="I233" s="47" t="str">
        <f t="shared" ca="1" si="3"/>
        <v xml:space="preserve"> - </v>
      </c>
      <c r="J233" s="56"/>
      <c r="N233" s="8"/>
    </row>
    <row r="234" spans="1:14" ht="12.75" x14ac:dyDescent="0.2">
      <c r="A234" s="35"/>
      <c r="B234" s="35"/>
      <c r="C234" s="43"/>
      <c r="D234" s="54"/>
      <c r="E234" s="38"/>
      <c r="F234" s="36"/>
      <c r="G234" s="39"/>
      <c r="H234" s="57"/>
      <c r="I234" s="47" t="str">
        <f t="shared" ca="1" si="3"/>
        <v xml:space="preserve"> - </v>
      </c>
      <c r="J234" s="56"/>
      <c r="N234" s="8"/>
    </row>
    <row r="235" spans="1:14" ht="12.75" x14ac:dyDescent="0.2">
      <c r="A235" s="76"/>
      <c r="B235" s="50"/>
      <c r="C235" s="45"/>
      <c r="D235" s="51"/>
      <c r="E235" s="52"/>
      <c r="F235" s="45"/>
      <c r="G235" s="60"/>
      <c r="H235" s="60"/>
      <c r="I235" s="47" t="str">
        <f t="shared" ca="1" si="3"/>
        <v xml:space="preserve"> - </v>
      </c>
      <c r="J235" s="56"/>
      <c r="N235" s="8"/>
    </row>
    <row r="236" spans="1:14" ht="12.75" x14ac:dyDescent="0.2">
      <c r="A236" s="83"/>
      <c r="B236" s="50"/>
      <c r="C236" s="45"/>
      <c r="D236" s="51"/>
      <c r="E236" s="52"/>
      <c r="F236" s="45"/>
      <c r="G236" s="60"/>
      <c r="H236" s="60"/>
      <c r="I236" s="47" t="str">
        <f t="shared" ca="1" si="3"/>
        <v xml:space="preserve"> - </v>
      </c>
      <c r="J236" s="56"/>
      <c r="N236" s="8"/>
    </row>
    <row r="237" spans="1:14" ht="14.25" x14ac:dyDescent="0.2">
      <c r="A237" s="84"/>
      <c r="B237" s="85"/>
      <c r="C237" s="86"/>
      <c r="D237" s="87"/>
      <c r="E237" s="88"/>
      <c r="F237" s="86"/>
      <c r="G237" s="89"/>
      <c r="H237" s="89"/>
      <c r="I237" s="90"/>
      <c r="J237"/>
      <c r="N237" s="8"/>
    </row>
    <row r="238" spans="1:14" ht="12.75" x14ac:dyDescent="0.2">
      <c r="G238" s="9">
        <f>SUBTOTAL(9, G17:G237)</f>
        <v>567843.93639344256</v>
      </c>
      <c r="H238" s="9">
        <f>SUBTOTAL(9, H20:H234)</f>
        <v>475979.89</v>
      </c>
      <c r="N238" s="8"/>
    </row>
    <row r="239" spans="1:14" ht="12.75" x14ac:dyDescent="0.2">
      <c r="G239" s="9">
        <f>G238-H238</f>
        <v>91864.04639344255</v>
      </c>
      <c r="N239" s="8"/>
    </row>
    <row r="241" spans="1:15" x14ac:dyDescent="0.25">
      <c r="G241" s="9">
        <v>312415.13</v>
      </c>
    </row>
    <row r="243" spans="1:15" x14ac:dyDescent="0.25">
      <c r="G243" s="9">
        <v>862280.07545015798</v>
      </c>
    </row>
    <row r="244" spans="1:15" x14ac:dyDescent="0.25">
      <c r="G244" s="9">
        <v>39827.659999999996</v>
      </c>
    </row>
    <row r="245" spans="1:15" x14ac:dyDescent="0.25">
      <c r="G245" s="9">
        <f>G244-G243</f>
        <v>-822452.41545015795</v>
      </c>
    </row>
    <row r="246" spans="1:15" s="9" customFormat="1" x14ac:dyDescent="0.25">
      <c r="A246" s="8"/>
      <c r="B246" s="13"/>
      <c r="C246" s="8"/>
      <c r="D246" s="8"/>
      <c r="E246" s="8"/>
      <c r="F246" s="8"/>
      <c r="J246" s="8"/>
      <c r="L246" s="8"/>
      <c r="M246" s="8"/>
      <c r="N246" s="82"/>
      <c r="O246" s="8"/>
    </row>
    <row r="247" spans="1:15" s="9" customFormat="1" x14ac:dyDescent="0.25">
      <c r="A247" s="8"/>
      <c r="B247" s="13"/>
      <c r="C247" s="8"/>
      <c r="D247" s="8"/>
      <c r="E247" s="8"/>
      <c r="F247" s="8"/>
      <c r="J247" s="8"/>
      <c r="L247" s="8"/>
      <c r="M247" s="8"/>
      <c r="N247" s="82"/>
      <c r="O247" s="8"/>
    </row>
    <row r="248" spans="1:15" s="9" customFormat="1" x14ac:dyDescent="0.25">
      <c r="A248" s="8"/>
      <c r="B248" s="13"/>
      <c r="C248" s="8"/>
      <c r="D248" s="8"/>
      <c r="E248" s="8"/>
      <c r="F248" s="8"/>
      <c r="J248" s="8"/>
      <c r="L248" s="8"/>
      <c r="M248" s="8"/>
      <c r="N248" s="82"/>
      <c r="O248" s="8"/>
    </row>
  </sheetData>
  <conditionalFormatting sqref="I15:I236">
    <cfRule type="cellIs" dxfId="10" priority="3" stopIfTrue="1" operator="lessThan">
      <formula>0</formula>
    </cfRule>
  </conditionalFormatting>
  <conditionalFormatting sqref="I3">
    <cfRule type="cellIs" dxfId="9" priority="1" stopIfTrue="1" operator="lessThan">
      <formula>0</formula>
    </cfRule>
  </conditionalFormatting>
  <dataValidations count="5">
    <dataValidation type="list" allowBlank="1" showInputMessage="1" showErrorMessage="1" sqref="D221 D169:D213 D161:D163 D145:D150 D15:D19 D25:D111">
      <formula1>payeeList</formula1>
    </dataValidation>
    <dataValidation type="list" allowBlank="1" showInputMessage="1" showErrorMessage="1" sqref="C214:C215 C170:C211 C161:C167 C15:C150">
      <formula1>numList</formula1>
    </dataValidation>
    <dataValidation type="list" allowBlank="1" showInputMessage="1" showErrorMessage="1" sqref="A173:A234 B173:B236 A15:B172">
      <formula1>dateList</formula1>
    </dataValidation>
    <dataValidation type="list" allowBlank="1" showInputMessage="1" showErrorMessage="1" sqref="E221:E234 E15:E19 G229:G234 E211:E219 G211 G17:G19 G223:G227 E168:E206 G173:G179 G153 G144:G151 G25:G111 E25:E163">
      <formula1>categoryList</formula1>
    </dataValidation>
    <dataValidation type="list" allowBlank="1" showInputMessage="1" showErrorMessage="1" sqref="F15:F234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EB19A83F-B07A-4138-91AE-3D1130CB91D7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201" id="{99C5E262-8D14-47A7-9DE8-32AA4FAE1CEA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I15:I236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>
      <selection activeCell="G24" sqref="G24"/>
    </sheetView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125"/>
  <sheetViews>
    <sheetView showGridLines="0" zoomScale="115" zoomScaleNormal="115" workbookViewId="0">
      <pane ySplit="14" topLeftCell="A90" activePane="bottomLeft" state="frozen"/>
      <selection activeCell="B18" sqref="B18"/>
      <selection pane="bottomLeft" activeCell="J94" sqref="J94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1" width="20.875" style="9" customWidth="1"/>
    <col min="12" max="12" width="9.625" style="8" customWidth="1"/>
    <col min="13" max="13" width="9" style="8"/>
    <col min="14" max="14" width="9" style="82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42767</v>
      </c>
      <c r="N1" s="10" t="s">
        <v>1</v>
      </c>
      <c r="O1" s="11" t="s">
        <v>2</v>
      </c>
    </row>
    <row r="2" spans="1:15" ht="18.75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VLOOKUP(9E+100,Table13456789101112133456789101112133[Balance],1)</f>
        <v>148222.91000000056</v>
      </c>
      <c r="K3" s="16"/>
      <c r="N3" s="12">
        <f>IFERROR(LARGE(Table13456789101112133456789101112133[[#All],[Cheque /EFT Number]],1)+1,1)</f>
        <v>1</v>
      </c>
      <c r="O3" s="11" t="s">
        <v>5</v>
      </c>
    </row>
    <row r="4" spans="1:15" hidden="1" x14ac:dyDescent="0.25">
      <c r="H4" s="17" t="s">
        <v>6</v>
      </c>
      <c r="I4" s="18">
        <f>SUMIF(Table13456789101112133456789101112133[R],"=r",Table13456789101112133456789101112133[Deposit,
Credit (+)])+SUMIF(Table13456789101112133456789101112133[R],"=c",Table13456789101112133456789101112133[Deposit,
Credit (+)])-SUMIF(Table13456789101112133456789101112133[R],"=R",Table13456789101112133456789101112133[Withdrawal,
Payment (-)])-SUMIF(Table13456789101112133456789101112133[R],"=C",Table13456789101112133456789101112133[Withdrawal,
Payment (-)])</f>
        <v>0</v>
      </c>
      <c r="K4" s="19"/>
      <c r="N4" s="12">
        <f>N3-1</f>
        <v>0</v>
      </c>
      <c r="O4" s="11" t="s">
        <v>7</v>
      </c>
    </row>
    <row r="5" spans="1:15" hidden="1" x14ac:dyDescent="0.25">
      <c r="H5" s="20"/>
      <c r="N5" s="12">
        <f>N4-1</f>
        <v>-1</v>
      </c>
    </row>
    <row r="6" spans="1:15" hidden="1" x14ac:dyDescent="0.25">
      <c r="H6" s="20"/>
      <c r="N6" s="12">
        <f>N5-1</f>
        <v>-2</v>
      </c>
    </row>
    <row r="7" spans="1:15" hidden="1" x14ac:dyDescent="0.25">
      <c r="H7" s="20"/>
      <c r="N7" s="12">
        <f>N6-1</f>
        <v>-3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  <c r="N14" s="12"/>
    </row>
    <row r="15" spans="1:15" s="23" customFormat="1" ht="12.75" x14ac:dyDescent="0.2">
      <c r="A15" s="34"/>
      <c r="B15" s="35"/>
      <c r="C15" s="36"/>
      <c r="D15" s="37" t="s">
        <v>199</v>
      </c>
      <c r="E15" s="38"/>
      <c r="F15" s="36"/>
      <c r="G15" s="39">
        <v>0</v>
      </c>
      <c r="H15" s="39"/>
      <c r="I15" s="40">
        <v>759168.20000000019</v>
      </c>
      <c r="J15" s="41"/>
      <c r="K15" s="25"/>
      <c r="N15" s="42"/>
    </row>
    <row r="16" spans="1:15" s="23" customFormat="1" ht="12.75" x14ac:dyDescent="0.2">
      <c r="A16" s="35">
        <v>42768</v>
      </c>
      <c r="B16" s="50"/>
      <c r="C16" s="45" t="s">
        <v>200</v>
      </c>
      <c r="D16" s="51" t="s">
        <v>25</v>
      </c>
      <c r="E16" s="58"/>
      <c r="F16" s="45"/>
      <c r="G16" s="48">
        <v>10667.84</v>
      </c>
      <c r="H16" s="53"/>
      <c r="I16" s="47">
        <f t="shared" ref="I16:I35" ca="1" si="0">IF(AND(ISBLANK(G16),ISBLANK(H16))," - ",OFFSET(I16,-1,0,1,1)+H16-G16)</f>
        <v>748500.36000000022</v>
      </c>
      <c r="J16" s="56"/>
      <c r="K16" s="25"/>
      <c r="N16" s="42"/>
    </row>
    <row r="17" spans="1:14" s="23" customFormat="1" ht="12.75" x14ac:dyDescent="0.2">
      <c r="A17" s="35">
        <v>42768</v>
      </c>
      <c r="B17" s="50"/>
      <c r="C17" s="45" t="s">
        <v>201</v>
      </c>
      <c r="D17" s="51" t="s">
        <v>27</v>
      </c>
      <c r="E17" s="58"/>
      <c r="F17" s="45"/>
      <c r="G17" s="48">
        <v>122</v>
      </c>
      <c r="H17" s="53"/>
      <c r="I17" s="47">
        <f t="shared" ca="1" si="0"/>
        <v>748378.36000000022</v>
      </c>
      <c r="J17" s="41"/>
      <c r="K17" s="25"/>
      <c r="N17" s="42"/>
    </row>
    <row r="18" spans="1:14" s="23" customFormat="1" ht="12.75" x14ac:dyDescent="0.2">
      <c r="A18" s="35">
        <v>42768</v>
      </c>
      <c r="B18" s="35"/>
      <c r="C18" s="43" t="s">
        <v>202</v>
      </c>
      <c r="D18" s="44" t="s">
        <v>205</v>
      </c>
      <c r="E18" s="44"/>
      <c r="F18" s="45"/>
      <c r="G18" s="46">
        <v>3480</v>
      </c>
      <c r="H18" s="39"/>
      <c r="I18" s="47">
        <f t="shared" ca="1" si="0"/>
        <v>744898.36000000022</v>
      </c>
      <c r="J18" s="41"/>
      <c r="K18" s="25"/>
      <c r="L18" s="91">
        <v>39952.449999999997</v>
      </c>
      <c r="N18" s="42"/>
    </row>
    <row r="19" spans="1:14" s="23" customFormat="1" ht="12.75" x14ac:dyDescent="0.2">
      <c r="A19" s="35">
        <v>42769</v>
      </c>
      <c r="B19" s="35"/>
      <c r="C19" s="43" t="s">
        <v>203</v>
      </c>
      <c r="D19" s="44" t="s">
        <v>206</v>
      </c>
      <c r="E19" s="44"/>
      <c r="F19" s="45"/>
      <c r="G19" s="46">
        <v>350</v>
      </c>
      <c r="H19" s="39"/>
      <c r="I19" s="47">
        <f t="shared" ca="1" si="0"/>
        <v>744548.36000000022</v>
      </c>
      <c r="J19" s="56"/>
      <c r="K19" s="25"/>
      <c r="L19" s="91">
        <v>10667.84</v>
      </c>
      <c r="N19" s="42"/>
    </row>
    <row r="20" spans="1:14" s="23" customFormat="1" ht="12.75" x14ac:dyDescent="0.2">
      <c r="A20" s="35">
        <v>42769</v>
      </c>
      <c r="B20" s="35"/>
      <c r="C20" s="36" t="s">
        <v>204</v>
      </c>
      <c r="D20" s="44" t="s">
        <v>207</v>
      </c>
      <c r="E20" s="44"/>
      <c r="F20" s="36"/>
      <c r="G20" s="48">
        <v>350</v>
      </c>
      <c r="H20" s="49"/>
      <c r="I20" s="47">
        <f t="shared" ca="1" si="0"/>
        <v>744198.36000000022</v>
      </c>
      <c r="J20" s="56"/>
      <c r="K20" s="25"/>
      <c r="L20" s="23">
        <f>SUM(L18:L19)</f>
        <v>50620.289999999994</v>
      </c>
      <c r="N20" s="42"/>
    </row>
    <row r="21" spans="1:14" s="23" customFormat="1" ht="12.75" x14ac:dyDescent="0.2">
      <c r="A21" s="35">
        <v>42772</v>
      </c>
      <c r="B21" s="50"/>
      <c r="C21" s="45" t="s">
        <v>402</v>
      </c>
      <c r="D21" s="51" t="s">
        <v>391</v>
      </c>
      <c r="E21" s="52"/>
      <c r="F21" s="45"/>
      <c r="G21" s="49"/>
      <c r="H21" s="92">
        <v>750</v>
      </c>
      <c r="I21" s="47">
        <f t="shared" ca="1" si="0"/>
        <v>744948.36000000022</v>
      </c>
      <c r="J21" s="56"/>
      <c r="K21" s="25"/>
      <c r="N21" s="42"/>
    </row>
    <row r="22" spans="1:14" s="23" customFormat="1" ht="12.75" x14ac:dyDescent="0.2">
      <c r="A22" s="35">
        <v>42772</v>
      </c>
      <c r="B22" s="50"/>
      <c r="C22" s="45" t="s">
        <v>398</v>
      </c>
      <c r="D22" s="51" t="s">
        <v>29</v>
      </c>
      <c r="E22" s="52"/>
      <c r="F22" s="45"/>
      <c r="G22" s="49"/>
      <c r="H22" s="92">
        <v>171.99</v>
      </c>
      <c r="I22" s="47">
        <f t="shared" ca="1" si="0"/>
        <v>745120.35000000021</v>
      </c>
      <c r="J22" s="56"/>
      <c r="K22" s="25"/>
      <c r="N22" s="42"/>
    </row>
    <row r="23" spans="1:14" s="23" customFormat="1" ht="24" x14ac:dyDescent="0.2">
      <c r="A23" s="35">
        <v>42772</v>
      </c>
      <c r="B23" s="50"/>
      <c r="C23" s="45" t="s">
        <v>401</v>
      </c>
      <c r="D23" s="51" t="s">
        <v>392</v>
      </c>
      <c r="E23" s="52"/>
      <c r="F23" s="45"/>
      <c r="G23" s="49"/>
      <c r="H23" s="92">
        <v>2000</v>
      </c>
      <c r="I23" s="47">
        <f t="shared" ca="1" si="0"/>
        <v>747120.35000000021</v>
      </c>
      <c r="J23" s="56"/>
      <c r="K23" s="25"/>
      <c r="N23" s="42"/>
    </row>
    <row r="24" spans="1:14" s="23" customFormat="1" ht="24" x14ac:dyDescent="0.2">
      <c r="A24" s="35">
        <v>42772</v>
      </c>
      <c r="B24" s="50"/>
      <c r="C24" s="45" t="s">
        <v>401</v>
      </c>
      <c r="D24" s="51" t="s">
        <v>392</v>
      </c>
      <c r="E24" s="52"/>
      <c r="F24" s="45"/>
      <c r="G24" s="49"/>
      <c r="H24" s="92">
        <v>5000</v>
      </c>
      <c r="I24" s="47">
        <f t="shared" ca="1" si="0"/>
        <v>752120.35000000021</v>
      </c>
      <c r="J24" s="56"/>
      <c r="K24" s="25"/>
      <c r="N24" s="42"/>
    </row>
    <row r="25" spans="1:14" s="23" customFormat="1" ht="12.75" x14ac:dyDescent="0.2">
      <c r="A25" s="35">
        <v>42773</v>
      </c>
      <c r="B25" s="50"/>
      <c r="C25" s="45" t="s">
        <v>400</v>
      </c>
      <c r="D25" s="51" t="s">
        <v>393</v>
      </c>
      <c r="E25" s="52"/>
      <c r="F25" s="45"/>
      <c r="G25" s="49"/>
      <c r="H25" s="92">
        <v>500</v>
      </c>
      <c r="I25" s="47">
        <f t="shared" ca="1" si="0"/>
        <v>752620.35000000021</v>
      </c>
      <c r="J25" s="56"/>
      <c r="K25" s="25"/>
      <c r="N25" s="42"/>
    </row>
    <row r="26" spans="1:14" s="23" customFormat="1" ht="12.75" x14ac:dyDescent="0.2">
      <c r="A26" s="35">
        <v>42773</v>
      </c>
      <c r="B26" s="50"/>
      <c r="C26" s="45" t="s">
        <v>254</v>
      </c>
      <c r="D26" s="51" t="s">
        <v>235</v>
      </c>
      <c r="E26" s="52"/>
      <c r="F26" s="45"/>
      <c r="G26" s="48">
        <v>360</v>
      </c>
      <c r="H26" s="53"/>
      <c r="I26" s="47">
        <f t="shared" ca="1" si="0"/>
        <v>752260.35000000021</v>
      </c>
      <c r="J26" s="41"/>
      <c r="K26" s="25"/>
      <c r="N26" s="42"/>
    </row>
    <row r="27" spans="1:14" s="23" customFormat="1" ht="24" x14ac:dyDescent="0.2">
      <c r="A27" s="35">
        <v>42773</v>
      </c>
      <c r="B27" s="50"/>
      <c r="C27" s="45" t="s">
        <v>255</v>
      </c>
      <c r="D27" s="51" t="s">
        <v>236</v>
      </c>
      <c r="E27" s="52"/>
      <c r="F27" s="45"/>
      <c r="G27" s="48">
        <v>1905</v>
      </c>
      <c r="H27" s="53"/>
      <c r="I27" s="47">
        <f t="shared" ca="1" si="0"/>
        <v>750355.35000000021</v>
      </c>
      <c r="J27" s="41"/>
      <c r="K27" s="25"/>
      <c r="N27" s="42"/>
    </row>
    <row r="28" spans="1:14" s="23" customFormat="1" ht="12.75" x14ac:dyDescent="0.2">
      <c r="A28" s="35">
        <v>42773</v>
      </c>
      <c r="B28" s="35"/>
      <c r="C28" s="36" t="s">
        <v>256</v>
      </c>
      <c r="D28" s="44" t="s">
        <v>237</v>
      </c>
      <c r="E28" s="44"/>
      <c r="F28" s="36"/>
      <c r="G28" s="46">
        <v>54</v>
      </c>
      <c r="H28" s="39"/>
      <c r="I28" s="47">
        <f t="shared" ca="1" si="0"/>
        <v>750301.35000000021</v>
      </c>
      <c r="J28" s="41"/>
      <c r="K28" s="25"/>
      <c r="N28" s="42"/>
    </row>
    <row r="29" spans="1:14" s="23" customFormat="1" ht="12.75" x14ac:dyDescent="0.2">
      <c r="A29" s="35">
        <v>42773</v>
      </c>
      <c r="B29" s="50"/>
      <c r="C29" s="45" t="s">
        <v>257</v>
      </c>
      <c r="D29" s="51" t="s">
        <v>238</v>
      </c>
      <c r="E29" s="52"/>
      <c r="F29" s="45"/>
      <c r="G29" s="48">
        <v>3127.3</v>
      </c>
      <c r="H29" s="53"/>
      <c r="I29" s="47">
        <f t="shared" ca="1" si="0"/>
        <v>747174.05000000016</v>
      </c>
      <c r="J29" s="41"/>
      <c r="K29" s="25"/>
      <c r="N29" s="42"/>
    </row>
    <row r="30" spans="1:14" s="23" customFormat="1" ht="12.75" x14ac:dyDescent="0.2">
      <c r="A30" s="35">
        <v>42773</v>
      </c>
      <c r="B30" s="50"/>
      <c r="C30" s="45" t="s">
        <v>258</v>
      </c>
      <c r="D30" s="51" t="s">
        <v>239</v>
      </c>
      <c r="E30" s="52"/>
      <c r="F30" s="45"/>
      <c r="G30" s="48">
        <v>850</v>
      </c>
      <c r="H30" s="53"/>
      <c r="I30" s="47">
        <f t="shared" ca="1" si="0"/>
        <v>746324.05000000016</v>
      </c>
      <c r="J30" s="41"/>
      <c r="K30" s="25"/>
      <c r="N30" s="42"/>
    </row>
    <row r="31" spans="1:14" s="23" customFormat="1" ht="12.75" x14ac:dyDescent="0.2">
      <c r="A31" s="35">
        <v>42773</v>
      </c>
      <c r="B31" s="50"/>
      <c r="C31" s="45" t="s">
        <v>259</v>
      </c>
      <c r="D31" s="51" t="s">
        <v>51</v>
      </c>
      <c r="E31" s="52"/>
      <c r="F31" s="45"/>
      <c r="G31" s="48">
        <v>720</v>
      </c>
      <c r="H31" s="53"/>
      <c r="I31" s="47">
        <f t="shared" ca="1" si="0"/>
        <v>745604.05000000016</v>
      </c>
      <c r="J31" s="41"/>
      <c r="K31" s="25"/>
      <c r="N31" s="42"/>
    </row>
    <row r="32" spans="1:14" s="23" customFormat="1" ht="12.75" x14ac:dyDescent="0.2">
      <c r="A32" s="35">
        <v>42773</v>
      </c>
      <c r="B32" s="50"/>
      <c r="C32" s="45" t="s">
        <v>260</v>
      </c>
      <c r="D32" s="51" t="s">
        <v>240</v>
      </c>
      <c r="E32" s="52"/>
      <c r="F32" s="45"/>
      <c r="G32" s="48">
        <v>2500</v>
      </c>
      <c r="H32" s="53"/>
      <c r="I32" s="47">
        <f t="shared" ca="1" si="0"/>
        <v>743104.05000000016</v>
      </c>
      <c r="J32" s="41"/>
      <c r="K32" s="25"/>
      <c r="N32" s="42"/>
    </row>
    <row r="33" spans="1:14" s="23" customFormat="1" ht="24" x14ac:dyDescent="0.2">
      <c r="A33" s="35">
        <v>42773</v>
      </c>
      <c r="B33" s="50"/>
      <c r="C33" s="45" t="s">
        <v>261</v>
      </c>
      <c r="D33" s="51" t="s">
        <v>241</v>
      </c>
      <c r="E33" s="52"/>
      <c r="F33" s="45"/>
      <c r="G33" s="48">
        <v>3000</v>
      </c>
      <c r="H33" s="53"/>
      <c r="I33" s="47">
        <f t="shared" ca="1" si="0"/>
        <v>740104.05000000016</v>
      </c>
      <c r="J33" s="41"/>
      <c r="K33" s="25"/>
      <c r="N33" s="42"/>
    </row>
    <row r="34" spans="1:14" s="23" customFormat="1" ht="12.75" x14ac:dyDescent="0.2">
      <c r="A34" s="35">
        <v>42773</v>
      </c>
      <c r="B34" s="50"/>
      <c r="C34" s="45" t="s">
        <v>262</v>
      </c>
      <c r="D34" s="51" t="s">
        <v>122</v>
      </c>
      <c r="E34" s="52"/>
      <c r="F34" s="45"/>
      <c r="G34" s="48">
        <v>3180</v>
      </c>
      <c r="H34" s="53"/>
      <c r="I34" s="47">
        <f t="shared" ca="1" si="0"/>
        <v>736924.05000000016</v>
      </c>
      <c r="J34" s="41"/>
      <c r="K34" s="25"/>
      <c r="N34" s="42"/>
    </row>
    <row r="35" spans="1:14" s="23" customFormat="1" ht="12.75" x14ac:dyDescent="0.2">
      <c r="A35" s="35">
        <v>42773</v>
      </c>
      <c r="B35" s="50"/>
      <c r="C35" s="45" t="s">
        <v>263</v>
      </c>
      <c r="D35" s="51" t="s">
        <v>158</v>
      </c>
      <c r="E35" s="52"/>
      <c r="F35" s="45"/>
      <c r="G35" s="48">
        <v>5421.71</v>
      </c>
      <c r="H35" s="53"/>
      <c r="I35" s="47">
        <f t="shared" ca="1" si="0"/>
        <v>731502.3400000002</v>
      </c>
      <c r="J35" s="41"/>
      <c r="K35" s="25"/>
      <c r="N35" s="42"/>
    </row>
    <row r="36" spans="1:14" s="23" customFormat="1" ht="12.75" x14ac:dyDescent="0.2">
      <c r="A36" s="35">
        <v>42773</v>
      </c>
      <c r="B36" s="50"/>
      <c r="C36" s="45" t="s">
        <v>264</v>
      </c>
      <c r="D36" s="51" t="s">
        <v>242</v>
      </c>
      <c r="E36" s="52"/>
      <c r="F36" s="45"/>
      <c r="G36" s="48">
        <v>476</v>
      </c>
      <c r="H36" s="53"/>
      <c r="I36" s="47">
        <f ca="1">IF(AND(ISBLANK(G36),ISBLANK(H36))," - ",OFFSET(I36,-1,0,1,1)+H36-G36)</f>
        <v>731026.3400000002</v>
      </c>
      <c r="J36" s="41"/>
      <c r="K36" s="25"/>
      <c r="N36" s="42"/>
    </row>
    <row r="37" spans="1:14" s="23" customFormat="1" ht="12.75" x14ac:dyDescent="0.2">
      <c r="A37" s="35">
        <v>42773</v>
      </c>
      <c r="B37" s="35"/>
      <c r="C37" s="36" t="s">
        <v>265</v>
      </c>
      <c r="D37" s="44" t="s">
        <v>163</v>
      </c>
      <c r="E37" s="44"/>
      <c r="F37" s="36"/>
      <c r="G37" s="102">
        <v>319577.63</v>
      </c>
      <c r="H37" s="39"/>
      <c r="I37" s="47">
        <f t="shared" ref="I37:I106" ca="1" si="1">IF(AND(ISBLANK(G37),ISBLANK(H37))," - ",OFFSET(I37,-1,0,1,1)+H37-G37)</f>
        <v>411448.7100000002</v>
      </c>
      <c r="J37" s="41"/>
      <c r="K37" s="25"/>
      <c r="N37" s="42"/>
    </row>
    <row r="38" spans="1:14" s="23" customFormat="1" ht="12.75" x14ac:dyDescent="0.2">
      <c r="A38" s="35">
        <v>42773</v>
      </c>
      <c r="B38" s="35"/>
      <c r="C38" s="36" t="s">
        <v>266</v>
      </c>
      <c r="D38" s="54" t="s">
        <v>243</v>
      </c>
      <c r="E38" s="44"/>
      <c r="F38" s="45"/>
      <c r="G38" s="102">
        <v>27536</v>
      </c>
      <c r="H38" s="49"/>
      <c r="I38" s="47">
        <f t="shared" ca="1" si="1"/>
        <v>383912.7100000002</v>
      </c>
      <c r="J38" s="41"/>
      <c r="K38" s="25"/>
      <c r="N38" s="42"/>
    </row>
    <row r="39" spans="1:14" s="23" customFormat="1" ht="12.75" x14ac:dyDescent="0.2">
      <c r="A39" s="35">
        <v>42773</v>
      </c>
      <c r="B39" s="35"/>
      <c r="C39" s="45" t="s">
        <v>267</v>
      </c>
      <c r="D39" s="51" t="s">
        <v>244</v>
      </c>
      <c r="E39" s="44"/>
      <c r="F39" s="45"/>
      <c r="G39" s="102">
        <v>30100</v>
      </c>
      <c r="H39" s="49"/>
      <c r="I39" s="47">
        <f t="shared" ca="1" si="1"/>
        <v>353812.7100000002</v>
      </c>
      <c r="J39" s="41"/>
      <c r="K39" s="25"/>
      <c r="N39" s="42"/>
    </row>
    <row r="40" spans="1:14" s="23" customFormat="1" ht="12.75" x14ac:dyDescent="0.2">
      <c r="A40" s="35">
        <v>42773</v>
      </c>
      <c r="B40" s="35"/>
      <c r="C40" s="45" t="s">
        <v>268</v>
      </c>
      <c r="D40" s="44" t="s">
        <v>245</v>
      </c>
      <c r="E40" s="44"/>
      <c r="F40" s="45"/>
      <c r="G40" s="102">
        <v>35893.86</v>
      </c>
      <c r="H40" s="49"/>
      <c r="I40" s="47">
        <f t="shared" ca="1" si="1"/>
        <v>317918.85000000021</v>
      </c>
      <c r="J40" s="41"/>
      <c r="K40" s="25"/>
      <c r="N40" s="42"/>
    </row>
    <row r="41" spans="1:14" s="23" customFormat="1" ht="12.75" x14ac:dyDescent="0.2">
      <c r="A41" s="35">
        <v>42774</v>
      </c>
      <c r="B41" s="50"/>
      <c r="C41" s="45" t="s">
        <v>399</v>
      </c>
      <c r="D41" s="51" t="s">
        <v>394</v>
      </c>
      <c r="E41" s="52"/>
      <c r="F41" s="45"/>
      <c r="G41" s="60"/>
      <c r="H41" s="92">
        <v>750</v>
      </c>
      <c r="I41" s="47">
        <f t="shared" ca="1" si="1"/>
        <v>318668.85000000021</v>
      </c>
      <c r="J41" s="41"/>
      <c r="K41" s="25"/>
      <c r="N41" s="42"/>
    </row>
    <row r="42" spans="1:14" s="23" customFormat="1" ht="12.75" x14ac:dyDescent="0.2">
      <c r="A42" s="35">
        <v>42774</v>
      </c>
      <c r="B42" s="35"/>
      <c r="C42" s="45" t="s">
        <v>144</v>
      </c>
      <c r="D42" s="54" t="s">
        <v>145</v>
      </c>
      <c r="E42" s="44"/>
      <c r="F42" s="43"/>
      <c r="G42" s="102">
        <v>35906.199999999997</v>
      </c>
      <c r="H42" s="39"/>
      <c r="I42" s="47">
        <f t="shared" ca="1" si="1"/>
        <v>282762.6500000002</v>
      </c>
      <c r="J42" s="41"/>
      <c r="K42" s="25"/>
      <c r="N42" s="42"/>
    </row>
    <row r="43" spans="1:14" s="23" customFormat="1" ht="12.75" x14ac:dyDescent="0.2">
      <c r="A43" s="35">
        <v>42774</v>
      </c>
      <c r="B43" s="35"/>
      <c r="C43" s="45" t="s">
        <v>144</v>
      </c>
      <c r="D43" s="54" t="s">
        <v>246</v>
      </c>
      <c r="E43" s="44"/>
      <c r="F43" s="43"/>
      <c r="G43" s="102">
        <v>9033.7999999999993</v>
      </c>
      <c r="H43" s="39"/>
      <c r="I43" s="47">
        <f t="shared" ca="1" si="1"/>
        <v>273728.85000000021</v>
      </c>
      <c r="J43" s="41"/>
      <c r="K43" s="25"/>
      <c r="N43" s="42"/>
    </row>
    <row r="44" spans="1:14" s="23" customFormat="1" ht="12.75" x14ac:dyDescent="0.2">
      <c r="A44" s="35">
        <v>42774</v>
      </c>
      <c r="B44" s="35"/>
      <c r="C44" s="45" t="s">
        <v>144</v>
      </c>
      <c r="D44" s="54" t="s">
        <v>247</v>
      </c>
      <c r="E44" s="44"/>
      <c r="F44" s="43"/>
      <c r="G44" s="102">
        <v>30318.65</v>
      </c>
      <c r="H44" s="39"/>
      <c r="I44" s="47">
        <f t="shared" ca="1" si="1"/>
        <v>243410.20000000022</v>
      </c>
      <c r="J44" s="41"/>
      <c r="K44" s="25"/>
      <c r="N44" s="42"/>
    </row>
    <row r="45" spans="1:14" s="23" customFormat="1" ht="12.75" x14ac:dyDescent="0.2">
      <c r="A45" s="35">
        <v>42774</v>
      </c>
      <c r="B45" s="35"/>
      <c r="C45" s="45" t="s">
        <v>144</v>
      </c>
      <c r="D45" s="54" t="s">
        <v>248</v>
      </c>
      <c r="E45" s="44"/>
      <c r="F45" s="43"/>
      <c r="G45" s="102">
        <v>67441.8</v>
      </c>
      <c r="H45" s="39"/>
      <c r="I45" s="47">
        <f t="shared" ca="1" si="1"/>
        <v>175968.4000000002</v>
      </c>
      <c r="J45" s="41"/>
      <c r="K45" s="25"/>
      <c r="N45" s="42"/>
    </row>
    <row r="46" spans="1:14" s="23" customFormat="1" ht="12.75" x14ac:dyDescent="0.2">
      <c r="A46" s="35">
        <v>42774</v>
      </c>
      <c r="B46" s="35"/>
      <c r="C46" s="45" t="s">
        <v>144</v>
      </c>
      <c r="D46" s="54" t="s">
        <v>249</v>
      </c>
      <c r="E46" s="44"/>
      <c r="F46" s="43"/>
      <c r="G46" s="102">
        <v>57606.2</v>
      </c>
      <c r="H46" s="39"/>
      <c r="I46" s="47">
        <f t="shared" ca="1" si="1"/>
        <v>118362.2000000002</v>
      </c>
      <c r="J46" s="41"/>
      <c r="K46" s="25"/>
      <c r="N46" s="42"/>
    </row>
    <row r="47" spans="1:14" s="23" customFormat="1" ht="25.5" x14ac:dyDescent="0.2">
      <c r="A47" s="35">
        <v>42774</v>
      </c>
      <c r="B47" s="35"/>
      <c r="C47" s="45" t="s">
        <v>144</v>
      </c>
      <c r="D47" s="54" t="s">
        <v>250</v>
      </c>
      <c r="E47" s="44"/>
      <c r="F47" s="43"/>
      <c r="G47" s="102">
        <v>26031.8</v>
      </c>
      <c r="H47" s="39"/>
      <c r="I47" s="47">
        <f t="shared" ca="1" si="1"/>
        <v>92330.400000000198</v>
      </c>
      <c r="J47" s="41"/>
      <c r="K47" s="25"/>
      <c r="N47" s="42"/>
    </row>
    <row r="48" spans="1:14" s="23" customFormat="1" ht="12.75" x14ac:dyDescent="0.2">
      <c r="A48" s="35">
        <v>42774</v>
      </c>
      <c r="B48" s="35"/>
      <c r="C48" s="45" t="s">
        <v>269</v>
      </c>
      <c r="D48" s="54" t="s">
        <v>70</v>
      </c>
      <c r="E48" s="44"/>
      <c r="F48" s="36"/>
      <c r="G48" s="102">
        <v>3735.05</v>
      </c>
      <c r="H48" s="39"/>
      <c r="I48" s="47">
        <f t="shared" ca="1" si="1"/>
        <v>88595.350000000195</v>
      </c>
      <c r="J48" s="41"/>
      <c r="K48" s="25"/>
      <c r="N48" s="42"/>
    </row>
    <row r="49" spans="1:14" s="23" customFormat="1" ht="12.75" x14ac:dyDescent="0.2">
      <c r="A49" s="35">
        <v>42776</v>
      </c>
      <c r="B49" s="35"/>
      <c r="C49" s="45" t="s">
        <v>270</v>
      </c>
      <c r="D49" s="38" t="s">
        <v>251</v>
      </c>
      <c r="E49" s="44"/>
      <c r="F49" s="36"/>
      <c r="G49" s="102">
        <v>3487.4</v>
      </c>
      <c r="H49" s="39"/>
      <c r="I49" s="47">
        <f t="shared" ca="1" si="1"/>
        <v>85107.950000000201</v>
      </c>
      <c r="J49" s="41"/>
      <c r="K49" s="25"/>
      <c r="N49" s="55"/>
    </row>
    <row r="50" spans="1:14" s="23" customFormat="1" ht="12.75" x14ac:dyDescent="0.2">
      <c r="A50" s="35">
        <v>42776</v>
      </c>
      <c r="B50" s="35"/>
      <c r="C50" s="45" t="s">
        <v>271</v>
      </c>
      <c r="D50" s="37" t="s">
        <v>252</v>
      </c>
      <c r="E50" s="44"/>
      <c r="F50" s="36"/>
      <c r="G50" s="102">
        <v>3000</v>
      </c>
      <c r="H50" s="39"/>
      <c r="I50" s="47">
        <f t="shared" ca="1" si="1"/>
        <v>82107.950000000201</v>
      </c>
      <c r="J50" s="41"/>
      <c r="K50" s="25"/>
      <c r="N50" s="8"/>
    </row>
    <row r="51" spans="1:14" s="23" customFormat="1" ht="25.5" x14ac:dyDescent="0.2">
      <c r="A51" s="35">
        <v>42779</v>
      </c>
      <c r="B51" s="35"/>
      <c r="C51" s="45" t="s">
        <v>144</v>
      </c>
      <c r="D51" s="37" t="s">
        <v>253</v>
      </c>
      <c r="E51" s="44"/>
      <c r="F51" s="36"/>
      <c r="G51" s="102">
        <v>3308.93</v>
      </c>
      <c r="H51" s="39"/>
      <c r="I51" s="47">
        <f t="shared" ca="1" si="1"/>
        <v>78799.020000000208</v>
      </c>
      <c r="J51" s="41"/>
      <c r="K51" s="25"/>
      <c r="N51" s="8"/>
    </row>
    <row r="52" spans="1:14" s="23" customFormat="1" ht="25.5" x14ac:dyDescent="0.2">
      <c r="A52" s="35">
        <v>42781</v>
      </c>
      <c r="B52" s="35"/>
      <c r="C52" s="45" t="s">
        <v>272</v>
      </c>
      <c r="D52" s="37" t="s">
        <v>107</v>
      </c>
      <c r="E52" s="44"/>
      <c r="F52" s="36"/>
      <c r="G52" s="102">
        <v>3000</v>
      </c>
      <c r="H52" s="39"/>
      <c r="I52" s="47">
        <f t="shared" ca="1" si="1"/>
        <v>75799.020000000208</v>
      </c>
      <c r="J52" s="41"/>
      <c r="K52" s="25"/>
      <c r="N52" s="8"/>
    </row>
    <row r="53" spans="1:14" s="23" customFormat="1" ht="12.75" x14ac:dyDescent="0.2">
      <c r="A53" s="35">
        <v>42782</v>
      </c>
      <c r="B53" s="35"/>
      <c r="C53" s="45" t="s">
        <v>144</v>
      </c>
      <c r="D53" s="37" t="s">
        <v>247</v>
      </c>
      <c r="E53" s="44"/>
      <c r="F53" s="36"/>
      <c r="G53" s="102">
        <v>6110.85</v>
      </c>
      <c r="H53" s="39"/>
      <c r="I53" s="47">
        <f t="shared" ca="1" si="1"/>
        <v>69688.170000000202</v>
      </c>
      <c r="J53" s="41"/>
      <c r="K53" s="25"/>
      <c r="N53" s="8"/>
    </row>
    <row r="54" spans="1:14" s="23" customFormat="1" ht="12.75" x14ac:dyDescent="0.2">
      <c r="A54" s="35">
        <v>42783</v>
      </c>
      <c r="B54" s="50"/>
      <c r="C54" s="45" t="s">
        <v>397</v>
      </c>
      <c r="D54" s="51" t="s">
        <v>407</v>
      </c>
      <c r="E54" s="52"/>
      <c r="F54" s="45"/>
      <c r="G54" s="60"/>
      <c r="H54" s="92">
        <v>750</v>
      </c>
      <c r="I54" s="47">
        <f t="shared" ca="1" si="1"/>
        <v>70438.170000000202</v>
      </c>
      <c r="J54" s="41"/>
      <c r="K54" s="25"/>
      <c r="N54" s="8"/>
    </row>
    <row r="55" spans="1:14" s="23" customFormat="1" ht="12.75" x14ac:dyDescent="0.2">
      <c r="A55" s="35">
        <v>42786</v>
      </c>
      <c r="B55" s="50"/>
      <c r="C55" s="45" t="s">
        <v>128</v>
      </c>
      <c r="D55" s="51" t="s">
        <v>273</v>
      </c>
      <c r="E55" s="52"/>
      <c r="F55" s="45"/>
      <c r="G55" s="60"/>
      <c r="H55" s="92">
        <v>1008554.98</v>
      </c>
      <c r="I55" s="47">
        <f t="shared" ca="1" si="1"/>
        <v>1078993.1500000001</v>
      </c>
      <c r="J55" s="41"/>
      <c r="K55" s="25"/>
      <c r="N55" s="8"/>
    </row>
    <row r="56" spans="1:14" s="23" customFormat="1" ht="12.75" x14ac:dyDescent="0.2">
      <c r="A56" s="35">
        <v>42786</v>
      </c>
      <c r="B56" s="50"/>
      <c r="C56" s="45" t="s">
        <v>128</v>
      </c>
      <c r="D56" s="51" t="s">
        <v>273</v>
      </c>
      <c r="E56" s="52"/>
      <c r="F56" s="45"/>
      <c r="G56" s="60"/>
      <c r="H56" s="92">
        <v>1205327.6200000001</v>
      </c>
      <c r="I56" s="47">
        <f t="shared" ca="1" si="1"/>
        <v>2284320.7700000005</v>
      </c>
      <c r="J56" s="41"/>
      <c r="K56" s="25"/>
      <c r="N56" s="8"/>
    </row>
    <row r="57" spans="1:14" s="23" customFormat="1" ht="12.75" x14ac:dyDescent="0.2">
      <c r="A57" s="35">
        <v>42786</v>
      </c>
      <c r="B57" s="50"/>
      <c r="C57" s="45" t="s">
        <v>403</v>
      </c>
      <c r="D57" s="51" t="s">
        <v>405</v>
      </c>
      <c r="E57" s="52"/>
      <c r="F57" s="45"/>
      <c r="G57" s="60"/>
      <c r="H57" s="92">
        <v>3000</v>
      </c>
      <c r="I57" s="47">
        <f t="shared" ca="1" si="1"/>
        <v>2287320.7700000005</v>
      </c>
      <c r="J57" s="41"/>
      <c r="K57" s="25"/>
      <c r="N57" s="8"/>
    </row>
    <row r="58" spans="1:14" s="23" customFormat="1" ht="12.75" x14ac:dyDescent="0.2">
      <c r="A58" s="35">
        <v>42786</v>
      </c>
      <c r="B58" s="50"/>
      <c r="C58" s="45" t="s">
        <v>275</v>
      </c>
      <c r="D58" s="51" t="s">
        <v>274</v>
      </c>
      <c r="E58" s="52"/>
      <c r="F58" s="45"/>
      <c r="G58" s="103">
        <v>1880000</v>
      </c>
      <c r="H58" s="53"/>
      <c r="I58" s="47">
        <f t="shared" ca="1" si="1"/>
        <v>407320.77000000048</v>
      </c>
      <c r="J58" s="41"/>
      <c r="K58" s="25"/>
      <c r="N58" s="8"/>
    </row>
    <row r="59" spans="1:14" s="23" customFormat="1" ht="12.75" x14ac:dyDescent="0.2">
      <c r="A59" s="35">
        <v>42787</v>
      </c>
      <c r="B59" s="35"/>
      <c r="C59" s="45" t="s">
        <v>292</v>
      </c>
      <c r="D59" s="37" t="s">
        <v>153</v>
      </c>
      <c r="E59" s="44"/>
      <c r="F59" s="36"/>
      <c r="G59" s="102">
        <v>390</v>
      </c>
      <c r="H59" s="39"/>
      <c r="I59" s="47">
        <f t="shared" ca="1" si="1"/>
        <v>406930.77000000048</v>
      </c>
      <c r="J59" s="41"/>
      <c r="K59" s="25"/>
      <c r="N59" s="8"/>
    </row>
    <row r="60" spans="1:14" s="23" customFormat="1" ht="12.75" x14ac:dyDescent="0.2">
      <c r="A60" s="35">
        <v>42787</v>
      </c>
      <c r="B60" s="35"/>
      <c r="C60" s="45" t="s">
        <v>293</v>
      </c>
      <c r="D60" s="54" t="s">
        <v>276</v>
      </c>
      <c r="E60" s="44"/>
      <c r="F60" s="43"/>
      <c r="G60" s="102">
        <v>1755.35</v>
      </c>
      <c r="H60" s="39"/>
      <c r="I60" s="47">
        <f t="shared" ca="1" si="1"/>
        <v>405175.42000000051</v>
      </c>
      <c r="J60" s="41"/>
      <c r="K60" s="25"/>
      <c r="N60" s="8"/>
    </row>
    <row r="61" spans="1:14" s="23" customFormat="1" ht="12.75" x14ac:dyDescent="0.2">
      <c r="A61" s="35">
        <v>42787</v>
      </c>
      <c r="B61" s="35"/>
      <c r="C61" s="45" t="s">
        <v>294</v>
      </c>
      <c r="D61" s="54" t="s">
        <v>276</v>
      </c>
      <c r="E61" s="44"/>
      <c r="F61" s="43"/>
      <c r="G61" s="102">
        <v>912.05</v>
      </c>
      <c r="H61" s="39"/>
      <c r="I61" s="47">
        <f t="shared" ca="1" si="1"/>
        <v>404263.37000000052</v>
      </c>
      <c r="J61" s="41"/>
      <c r="K61" s="25"/>
      <c r="N61" s="8"/>
    </row>
    <row r="62" spans="1:14" s="23" customFormat="1" ht="12.75" x14ac:dyDescent="0.2">
      <c r="A62" s="35">
        <v>42787</v>
      </c>
      <c r="B62" s="35"/>
      <c r="C62" s="45" t="s">
        <v>295</v>
      </c>
      <c r="D62" s="37" t="s">
        <v>277</v>
      </c>
      <c r="E62" s="44"/>
      <c r="F62" s="36"/>
      <c r="G62" s="102">
        <v>2824</v>
      </c>
      <c r="H62" s="39"/>
      <c r="I62" s="47">
        <f t="shared" ca="1" si="1"/>
        <v>401439.37000000052</v>
      </c>
      <c r="J62" s="41"/>
      <c r="K62" s="25"/>
      <c r="N62" s="8"/>
    </row>
    <row r="63" spans="1:14" s="23" customFormat="1" ht="12.75" x14ac:dyDescent="0.2">
      <c r="A63" s="35">
        <v>42787</v>
      </c>
      <c r="B63" s="50"/>
      <c r="C63" s="45" t="s">
        <v>296</v>
      </c>
      <c r="D63" s="51" t="s">
        <v>278</v>
      </c>
      <c r="E63" s="52"/>
      <c r="F63" s="45"/>
      <c r="G63" s="103">
        <v>385</v>
      </c>
      <c r="H63" s="49"/>
      <c r="I63" s="47">
        <f t="shared" ca="1" si="1"/>
        <v>401054.37000000052</v>
      </c>
      <c r="J63" s="41"/>
      <c r="K63" s="25"/>
      <c r="N63" s="8"/>
    </row>
    <row r="64" spans="1:14" ht="12.75" x14ac:dyDescent="0.2">
      <c r="A64" s="35">
        <v>42787</v>
      </c>
      <c r="B64" s="35"/>
      <c r="C64" s="45" t="s">
        <v>297</v>
      </c>
      <c r="D64" s="37" t="s">
        <v>237</v>
      </c>
      <c r="E64" s="38"/>
      <c r="F64" s="43"/>
      <c r="G64" s="46">
        <v>18</v>
      </c>
      <c r="H64" s="39"/>
      <c r="I64" s="47">
        <f t="shared" ca="1" si="1"/>
        <v>401036.37000000052</v>
      </c>
      <c r="J64" s="56"/>
      <c r="N64" s="8"/>
    </row>
    <row r="65" spans="1:14" ht="12.75" x14ac:dyDescent="0.2">
      <c r="A65" s="35">
        <v>42787</v>
      </c>
      <c r="B65" s="35"/>
      <c r="C65" s="45" t="s">
        <v>298</v>
      </c>
      <c r="D65" s="37" t="s">
        <v>279</v>
      </c>
      <c r="E65" s="38"/>
      <c r="F65" s="43"/>
      <c r="G65" s="46">
        <v>90</v>
      </c>
      <c r="H65" s="39"/>
      <c r="I65" s="47">
        <f t="shared" ca="1" si="1"/>
        <v>400946.37000000052</v>
      </c>
      <c r="J65" s="56"/>
      <c r="N65" s="8"/>
    </row>
    <row r="66" spans="1:14" ht="12.75" x14ac:dyDescent="0.2">
      <c r="A66" s="50">
        <v>42787</v>
      </c>
      <c r="B66" s="35"/>
      <c r="C66" s="45" t="s">
        <v>299</v>
      </c>
      <c r="D66" s="37" t="s">
        <v>48</v>
      </c>
      <c r="E66" s="38"/>
      <c r="F66" s="36"/>
      <c r="G66" s="46">
        <v>4551.25</v>
      </c>
      <c r="H66" s="57"/>
      <c r="I66" s="47">
        <f t="shared" ca="1" si="1"/>
        <v>396395.12000000052</v>
      </c>
      <c r="J66" s="56"/>
      <c r="N66" s="8"/>
    </row>
    <row r="67" spans="1:14" ht="12.75" x14ac:dyDescent="0.2">
      <c r="A67" s="35">
        <v>42787</v>
      </c>
      <c r="B67" s="35"/>
      <c r="C67" s="45" t="s">
        <v>300</v>
      </c>
      <c r="D67" s="54" t="s">
        <v>47</v>
      </c>
      <c r="E67" s="38"/>
      <c r="F67" s="36"/>
      <c r="G67" s="46">
        <v>829.45</v>
      </c>
      <c r="H67" s="39"/>
      <c r="I67" s="47">
        <f t="shared" ca="1" si="1"/>
        <v>395565.67000000051</v>
      </c>
      <c r="J67" s="56"/>
      <c r="N67" s="8"/>
    </row>
    <row r="68" spans="1:14" ht="12.75" x14ac:dyDescent="0.2">
      <c r="A68" s="35">
        <v>42787</v>
      </c>
      <c r="B68" s="35"/>
      <c r="C68" s="45" t="s">
        <v>301</v>
      </c>
      <c r="D68" s="37" t="s">
        <v>280</v>
      </c>
      <c r="E68" s="38"/>
      <c r="F68" s="36"/>
      <c r="G68" s="46">
        <v>2800</v>
      </c>
      <c r="H68" s="39"/>
      <c r="I68" s="47">
        <f t="shared" ca="1" si="1"/>
        <v>392765.67000000051</v>
      </c>
      <c r="J68" s="56"/>
      <c r="N68" s="8"/>
    </row>
    <row r="69" spans="1:14" s="23" customFormat="1" ht="12.75" x14ac:dyDescent="0.2">
      <c r="A69" s="35">
        <v>42787</v>
      </c>
      <c r="B69" s="35"/>
      <c r="C69" s="45" t="s">
        <v>302</v>
      </c>
      <c r="D69" s="37" t="s">
        <v>52</v>
      </c>
      <c r="E69" s="38"/>
      <c r="F69" s="36"/>
      <c r="G69" s="46">
        <v>270</v>
      </c>
      <c r="H69" s="39"/>
      <c r="I69" s="47">
        <f t="shared" ca="1" si="1"/>
        <v>392495.67000000051</v>
      </c>
      <c r="J69" s="41"/>
      <c r="K69" s="25"/>
      <c r="N69" s="8"/>
    </row>
    <row r="70" spans="1:14" ht="12.75" x14ac:dyDescent="0.2">
      <c r="A70" s="35">
        <v>42787</v>
      </c>
      <c r="B70" s="35"/>
      <c r="C70" s="45" t="s">
        <v>303</v>
      </c>
      <c r="D70" s="37" t="s">
        <v>281</v>
      </c>
      <c r="E70" s="38"/>
      <c r="F70" s="36"/>
      <c r="G70" s="46">
        <v>2478</v>
      </c>
      <c r="H70" s="39"/>
      <c r="I70" s="47">
        <f t="shared" ca="1" si="1"/>
        <v>390017.67000000051</v>
      </c>
      <c r="J70" s="56"/>
      <c r="N70" s="8"/>
    </row>
    <row r="71" spans="1:14" ht="12.75" x14ac:dyDescent="0.2">
      <c r="A71" s="35">
        <v>42787</v>
      </c>
      <c r="B71" s="35"/>
      <c r="C71" s="45" t="s">
        <v>304</v>
      </c>
      <c r="D71" s="51" t="s">
        <v>282</v>
      </c>
      <c r="E71" s="44"/>
      <c r="F71" s="45"/>
      <c r="G71" s="102">
        <v>9540</v>
      </c>
      <c r="H71" s="49"/>
      <c r="I71" s="47">
        <f t="shared" ca="1" si="1"/>
        <v>380477.67000000051</v>
      </c>
      <c r="J71" s="56"/>
      <c r="N71" s="8"/>
    </row>
    <row r="72" spans="1:14" ht="12.75" x14ac:dyDescent="0.2">
      <c r="A72" s="35">
        <v>42787</v>
      </c>
      <c r="B72" s="35"/>
      <c r="C72" s="45" t="s">
        <v>305</v>
      </c>
      <c r="D72" s="54" t="s">
        <v>283</v>
      </c>
      <c r="E72" s="38"/>
      <c r="F72" s="43"/>
      <c r="G72" s="46">
        <v>7420</v>
      </c>
      <c r="H72" s="39"/>
      <c r="I72" s="47">
        <f t="shared" ca="1" si="1"/>
        <v>373057.67000000051</v>
      </c>
      <c r="J72" s="56"/>
      <c r="N72" s="8"/>
    </row>
    <row r="73" spans="1:14" ht="12.75" x14ac:dyDescent="0.2">
      <c r="A73" s="35">
        <v>42787</v>
      </c>
      <c r="B73" s="50"/>
      <c r="C73" s="45" t="s">
        <v>306</v>
      </c>
      <c r="D73" s="51" t="s">
        <v>284</v>
      </c>
      <c r="E73" s="58"/>
      <c r="F73" s="45"/>
      <c r="G73" s="48">
        <v>2507.1</v>
      </c>
      <c r="H73" s="53"/>
      <c r="I73" s="47">
        <f t="shared" ca="1" si="1"/>
        <v>370550.57000000053</v>
      </c>
      <c r="J73" s="56"/>
      <c r="N73" s="8"/>
    </row>
    <row r="74" spans="1:14" ht="12.75" x14ac:dyDescent="0.2">
      <c r="A74" s="35">
        <v>42787</v>
      </c>
      <c r="B74" s="50"/>
      <c r="C74" s="45" t="s">
        <v>307</v>
      </c>
      <c r="D74" s="51" t="s">
        <v>285</v>
      </c>
      <c r="E74" s="58"/>
      <c r="F74" s="45"/>
      <c r="G74" s="48">
        <v>3800</v>
      </c>
      <c r="H74" s="53"/>
      <c r="I74" s="47">
        <f t="shared" ca="1" si="1"/>
        <v>366750.57000000053</v>
      </c>
      <c r="J74" s="56"/>
      <c r="N74" s="8"/>
    </row>
    <row r="75" spans="1:14" ht="24" x14ac:dyDescent="0.2">
      <c r="A75" s="35">
        <v>42787</v>
      </c>
      <c r="B75" s="50"/>
      <c r="C75" s="45" t="s">
        <v>308</v>
      </c>
      <c r="D75" s="51" t="s">
        <v>241</v>
      </c>
      <c r="E75" s="58"/>
      <c r="F75" s="45"/>
      <c r="G75" s="48">
        <v>4000</v>
      </c>
      <c r="H75" s="53"/>
      <c r="I75" s="47">
        <f t="shared" ca="1" si="1"/>
        <v>362750.57000000053</v>
      </c>
      <c r="J75" s="56"/>
      <c r="N75" s="8"/>
    </row>
    <row r="76" spans="1:14" ht="24" x14ac:dyDescent="0.2">
      <c r="A76" s="35">
        <v>42787</v>
      </c>
      <c r="B76" s="50"/>
      <c r="C76" s="45" t="s">
        <v>309</v>
      </c>
      <c r="D76" s="51" t="s">
        <v>59</v>
      </c>
      <c r="E76" s="58"/>
      <c r="F76" s="45"/>
      <c r="G76" s="48">
        <v>1270.94</v>
      </c>
      <c r="H76" s="53"/>
      <c r="I76" s="47">
        <f t="shared" ca="1" si="1"/>
        <v>361479.63000000053</v>
      </c>
      <c r="J76" s="56"/>
      <c r="N76" s="8"/>
    </row>
    <row r="77" spans="1:14" ht="12.75" x14ac:dyDescent="0.2">
      <c r="A77" s="35">
        <v>42787</v>
      </c>
      <c r="B77" s="35"/>
      <c r="C77" s="45" t="s">
        <v>310</v>
      </c>
      <c r="D77" s="54" t="s">
        <v>67</v>
      </c>
      <c r="E77" s="38"/>
      <c r="F77" s="36"/>
      <c r="G77" s="46">
        <v>645.85</v>
      </c>
      <c r="H77" s="57"/>
      <c r="I77" s="47">
        <f t="shared" ca="1" si="1"/>
        <v>360833.78000000055</v>
      </c>
      <c r="J77" s="56"/>
      <c r="N77" s="8"/>
    </row>
    <row r="78" spans="1:14" ht="12.75" x14ac:dyDescent="0.2">
      <c r="A78" s="35">
        <v>42787</v>
      </c>
      <c r="B78" s="50"/>
      <c r="C78" s="45" t="s">
        <v>311</v>
      </c>
      <c r="D78" s="51" t="s">
        <v>67</v>
      </c>
      <c r="E78" s="58"/>
      <c r="F78" s="45"/>
      <c r="G78" s="48">
        <v>1158.2</v>
      </c>
      <c r="H78" s="59"/>
      <c r="I78" s="47">
        <f t="shared" ca="1" si="1"/>
        <v>359675.58000000054</v>
      </c>
      <c r="J78" s="56"/>
      <c r="N78" s="8"/>
    </row>
    <row r="79" spans="1:14" ht="12.75" x14ac:dyDescent="0.2">
      <c r="A79" s="35">
        <v>42787</v>
      </c>
      <c r="B79" s="50"/>
      <c r="C79" s="45" t="s">
        <v>312</v>
      </c>
      <c r="D79" s="51" t="s">
        <v>67</v>
      </c>
      <c r="E79" s="58"/>
      <c r="F79" s="45"/>
      <c r="G79" s="48">
        <v>50.35</v>
      </c>
      <c r="H79" s="59"/>
      <c r="I79" s="47">
        <f t="shared" ca="1" si="1"/>
        <v>359625.23000000056</v>
      </c>
      <c r="J79" s="56"/>
      <c r="N79" s="8"/>
    </row>
    <row r="80" spans="1:14" ht="12.75" x14ac:dyDescent="0.2">
      <c r="A80" s="35">
        <v>42787</v>
      </c>
      <c r="B80" s="50"/>
      <c r="C80" s="45" t="s">
        <v>313</v>
      </c>
      <c r="D80" s="51" t="s">
        <v>67</v>
      </c>
      <c r="E80" s="58"/>
      <c r="F80" s="45"/>
      <c r="G80" s="48">
        <v>21.75</v>
      </c>
      <c r="H80" s="59"/>
      <c r="I80" s="47">
        <f t="shared" ca="1" si="1"/>
        <v>359603.48000000056</v>
      </c>
      <c r="J80" s="56"/>
      <c r="N80" s="8"/>
    </row>
    <row r="81" spans="1:14" ht="12.75" x14ac:dyDescent="0.2">
      <c r="A81" s="35">
        <v>42787</v>
      </c>
      <c r="B81" s="35"/>
      <c r="C81" s="43" t="s">
        <v>314</v>
      </c>
      <c r="D81" s="54" t="s">
        <v>286</v>
      </c>
      <c r="E81" s="38"/>
      <c r="F81" s="36"/>
      <c r="G81" s="46">
        <v>1000</v>
      </c>
      <c r="H81" s="39"/>
      <c r="I81" s="47">
        <f t="shared" ca="1" si="1"/>
        <v>358603.48000000056</v>
      </c>
      <c r="J81" s="56"/>
      <c r="L81" s="9"/>
      <c r="N81" s="8"/>
    </row>
    <row r="82" spans="1:14" ht="12.75" x14ac:dyDescent="0.2">
      <c r="A82" s="35">
        <v>42787</v>
      </c>
      <c r="B82" s="35"/>
      <c r="C82" s="43" t="s">
        <v>315</v>
      </c>
      <c r="D82" s="37" t="s">
        <v>64</v>
      </c>
      <c r="E82" s="38"/>
      <c r="F82" s="36"/>
      <c r="G82" s="46">
        <v>540</v>
      </c>
      <c r="H82" s="39"/>
      <c r="I82" s="47">
        <f t="shared" ca="1" si="1"/>
        <v>358063.48000000056</v>
      </c>
      <c r="J82" s="56"/>
      <c r="L82" s="9"/>
      <c r="N82" s="8"/>
    </row>
    <row r="83" spans="1:14" ht="12.75" x14ac:dyDescent="0.2">
      <c r="A83" s="35">
        <v>42787</v>
      </c>
      <c r="B83" s="35"/>
      <c r="C83" s="36" t="s">
        <v>316</v>
      </c>
      <c r="D83" s="37" t="s">
        <v>161</v>
      </c>
      <c r="E83" s="38"/>
      <c r="F83" s="36"/>
      <c r="G83" s="46">
        <v>103.75</v>
      </c>
      <c r="H83" s="39"/>
      <c r="I83" s="47">
        <f t="shared" ca="1" si="1"/>
        <v>357959.73000000056</v>
      </c>
      <c r="J83" s="56"/>
      <c r="L83" s="9"/>
      <c r="N83" s="8"/>
    </row>
    <row r="84" spans="1:14" ht="12.75" x14ac:dyDescent="0.2">
      <c r="A84" s="35">
        <v>42787</v>
      </c>
      <c r="B84" s="50"/>
      <c r="C84" s="45" t="s">
        <v>317</v>
      </c>
      <c r="D84" s="51" t="s">
        <v>287</v>
      </c>
      <c r="E84" s="58"/>
      <c r="F84" s="45"/>
      <c r="G84" s="48">
        <v>2385</v>
      </c>
      <c r="H84" s="53"/>
      <c r="I84" s="47">
        <f t="shared" ca="1" si="1"/>
        <v>355574.73000000056</v>
      </c>
      <c r="J84" s="56"/>
      <c r="L84" s="9"/>
      <c r="N84" s="8"/>
    </row>
    <row r="85" spans="1:14" ht="12.75" x14ac:dyDescent="0.2">
      <c r="A85" s="35">
        <v>42787</v>
      </c>
      <c r="B85" s="50"/>
      <c r="C85" s="36" t="s">
        <v>318</v>
      </c>
      <c r="D85" s="51" t="s">
        <v>68</v>
      </c>
      <c r="E85" s="58"/>
      <c r="F85" s="45"/>
      <c r="G85" s="48">
        <v>207.8</v>
      </c>
      <c r="H85" s="39"/>
      <c r="I85" s="47">
        <f t="shared" ca="1" si="1"/>
        <v>355366.93000000058</v>
      </c>
      <c r="J85" s="56"/>
      <c r="L85" s="9"/>
      <c r="N85" s="8"/>
    </row>
    <row r="86" spans="1:14" ht="12.75" x14ac:dyDescent="0.2">
      <c r="A86" s="35">
        <v>42787</v>
      </c>
      <c r="B86" s="50"/>
      <c r="C86" s="45" t="s">
        <v>128</v>
      </c>
      <c r="D86" s="51" t="s">
        <v>324</v>
      </c>
      <c r="E86" s="58"/>
      <c r="F86" s="45"/>
      <c r="G86" s="48">
        <v>30</v>
      </c>
      <c r="H86" s="53"/>
      <c r="I86" s="47">
        <f t="shared" ca="1" si="1"/>
        <v>355336.93000000058</v>
      </c>
      <c r="J86" s="56"/>
      <c r="L86" s="9"/>
      <c r="N86" s="8"/>
    </row>
    <row r="87" spans="1:14" ht="12.75" x14ac:dyDescent="0.2">
      <c r="A87" s="35">
        <v>42787</v>
      </c>
      <c r="B87" s="35"/>
      <c r="C87" s="45" t="s">
        <v>319</v>
      </c>
      <c r="D87" s="37" t="s">
        <v>288</v>
      </c>
      <c r="E87" s="38"/>
      <c r="F87" s="36"/>
      <c r="G87" s="46">
        <v>4043.26</v>
      </c>
      <c r="H87" s="39"/>
      <c r="I87" s="47">
        <f t="shared" ca="1" si="1"/>
        <v>351293.67000000057</v>
      </c>
      <c r="J87" s="56"/>
      <c r="N87" s="8"/>
    </row>
    <row r="88" spans="1:14" ht="12.75" x14ac:dyDescent="0.2">
      <c r="A88" s="35">
        <v>42788</v>
      </c>
      <c r="B88" s="35"/>
      <c r="C88" s="36" t="s">
        <v>320</v>
      </c>
      <c r="D88" s="37" t="s">
        <v>163</v>
      </c>
      <c r="E88" s="38"/>
      <c r="F88" s="36"/>
      <c r="G88" s="46">
        <v>15039.96</v>
      </c>
      <c r="H88" s="39"/>
      <c r="I88" s="47">
        <f t="shared" ca="1" si="1"/>
        <v>336253.71000000054</v>
      </c>
      <c r="J88" s="56"/>
      <c r="N88" s="8"/>
    </row>
    <row r="89" spans="1:14" ht="12.75" x14ac:dyDescent="0.2">
      <c r="A89" s="35">
        <v>42788</v>
      </c>
      <c r="B89" s="35"/>
      <c r="C89" s="36" t="s">
        <v>318</v>
      </c>
      <c r="D89" s="37" t="s">
        <v>238</v>
      </c>
      <c r="E89" s="38"/>
      <c r="F89" s="36"/>
      <c r="G89" s="46">
        <v>9441.94</v>
      </c>
      <c r="H89" s="39"/>
      <c r="I89" s="47">
        <f t="shared" ca="1" si="1"/>
        <v>326811.77000000054</v>
      </c>
      <c r="J89" s="56"/>
      <c r="N89" s="8"/>
    </row>
    <row r="90" spans="1:14" ht="12.75" x14ac:dyDescent="0.2">
      <c r="A90" s="35">
        <v>42788</v>
      </c>
      <c r="B90" s="35"/>
      <c r="C90" s="36" t="s">
        <v>321</v>
      </c>
      <c r="D90" s="37" t="s">
        <v>289</v>
      </c>
      <c r="E90" s="38"/>
      <c r="F90" s="36"/>
      <c r="G90" s="46">
        <v>67500</v>
      </c>
      <c r="H90" s="39"/>
      <c r="I90" s="47">
        <f t="shared" ca="1" si="1"/>
        <v>259311.77000000054</v>
      </c>
      <c r="J90" s="56"/>
      <c r="N90" s="8"/>
    </row>
    <row r="91" spans="1:14" ht="12.75" x14ac:dyDescent="0.2">
      <c r="A91" s="35">
        <v>42788</v>
      </c>
      <c r="B91" s="35"/>
      <c r="C91" s="43" t="s">
        <v>319</v>
      </c>
      <c r="D91" s="54" t="s">
        <v>290</v>
      </c>
      <c r="E91" s="38"/>
      <c r="F91" s="36"/>
      <c r="G91" s="46">
        <v>2200</v>
      </c>
      <c r="H91" s="39"/>
      <c r="I91" s="47">
        <f t="shared" ca="1" si="1"/>
        <v>257111.77000000054</v>
      </c>
      <c r="J91" s="56"/>
      <c r="N91" s="8"/>
    </row>
    <row r="92" spans="1:14" ht="12.75" x14ac:dyDescent="0.2">
      <c r="A92" s="35">
        <v>42788</v>
      </c>
      <c r="B92" s="50"/>
      <c r="C92" s="45" t="s">
        <v>322</v>
      </c>
      <c r="D92" s="51" t="s">
        <v>43</v>
      </c>
      <c r="E92" s="58"/>
      <c r="F92" s="45"/>
      <c r="G92" s="48">
        <v>211.2</v>
      </c>
      <c r="H92" s="53"/>
      <c r="I92" s="47">
        <f t="shared" ca="1" si="1"/>
        <v>256900.57000000053</v>
      </c>
      <c r="J92" s="56"/>
      <c r="N92" s="8"/>
    </row>
    <row r="93" spans="1:14" ht="12.75" x14ac:dyDescent="0.2">
      <c r="A93" s="35">
        <v>42788</v>
      </c>
      <c r="B93" s="50"/>
      <c r="C93" s="45" t="s">
        <v>323</v>
      </c>
      <c r="D93" s="51" t="s">
        <v>291</v>
      </c>
      <c r="E93" s="58"/>
      <c r="F93" s="45"/>
      <c r="G93" s="48">
        <v>6831</v>
      </c>
      <c r="H93" s="53"/>
      <c r="I93" s="47">
        <f t="shared" ca="1" si="1"/>
        <v>250069.57000000053</v>
      </c>
      <c r="J93" s="56"/>
      <c r="N93" s="8"/>
    </row>
    <row r="94" spans="1:14" ht="12.75" x14ac:dyDescent="0.2">
      <c r="A94" s="35">
        <v>42788</v>
      </c>
      <c r="B94" s="50"/>
      <c r="C94" s="45" t="s">
        <v>323</v>
      </c>
      <c r="D94" s="51" t="s">
        <v>337</v>
      </c>
      <c r="E94" s="58"/>
      <c r="F94" s="45"/>
      <c r="G94" s="48">
        <v>8427</v>
      </c>
      <c r="H94" s="53"/>
      <c r="I94" s="47">
        <f t="shared" ca="1" si="1"/>
        <v>241642.57000000053</v>
      </c>
      <c r="J94" s="56"/>
      <c r="N94" s="8"/>
    </row>
    <row r="95" spans="1:14" ht="12.75" x14ac:dyDescent="0.2">
      <c r="A95" s="35">
        <v>42788</v>
      </c>
      <c r="B95" s="50"/>
      <c r="C95" s="45" t="s">
        <v>331</v>
      </c>
      <c r="D95" s="51" t="s">
        <v>341</v>
      </c>
      <c r="E95" s="58"/>
      <c r="F95" s="45"/>
      <c r="G95" s="48">
        <v>1000</v>
      </c>
      <c r="H95" s="53"/>
      <c r="I95" s="47">
        <f t="shared" ca="1" si="1"/>
        <v>240642.57000000053</v>
      </c>
      <c r="J95" s="56"/>
      <c r="N95" s="8"/>
    </row>
    <row r="96" spans="1:14" ht="12.75" x14ac:dyDescent="0.2">
      <c r="A96" s="35">
        <v>42788</v>
      </c>
      <c r="B96" s="50"/>
      <c r="C96" s="45" t="s">
        <v>483</v>
      </c>
      <c r="D96" s="100" t="s">
        <v>484</v>
      </c>
      <c r="E96" s="58"/>
      <c r="F96" s="45"/>
      <c r="G96" s="53"/>
      <c r="H96" s="92">
        <v>2000</v>
      </c>
      <c r="I96" s="47">
        <f t="shared" ca="1" si="1"/>
        <v>242642.57000000053</v>
      </c>
      <c r="J96" s="56"/>
      <c r="N96" s="8"/>
    </row>
    <row r="97" spans="1:14" ht="12.75" x14ac:dyDescent="0.2">
      <c r="A97" s="35">
        <v>42789</v>
      </c>
      <c r="B97" s="50"/>
      <c r="C97" s="45" t="s">
        <v>406</v>
      </c>
      <c r="D97" s="51" t="s">
        <v>395</v>
      </c>
      <c r="E97" s="58"/>
      <c r="F97" s="45"/>
      <c r="G97" s="53"/>
      <c r="H97" s="92">
        <v>750</v>
      </c>
      <c r="I97" s="47">
        <f t="shared" ca="1" si="1"/>
        <v>243392.57000000053</v>
      </c>
      <c r="J97" s="56" t="s">
        <v>396</v>
      </c>
      <c r="N97" s="8"/>
    </row>
    <row r="98" spans="1:14" ht="12.75" x14ac:dyDescent="0.2">
      <c r="A98" s="35">
        <v>42789</v>
      </c>
      <c r="B98" s="50"/>
      <c r="C98" s="45" t="s">
        <v>414</v>
      </c>
      <c r="D98" s="51" t="s">
        <v>413</v>
      </c>
      <c r="E98" s="58"/>
      <c r="F98" s="45"/>
      <c r="G98" s="53"/>
      <c r="H98" s="92">
        <v>2000</v>
      </c>
      <c r="I98" s="47">
        <f t="shared" ca="1" si="1"/>
        <v>245392.57000000053</v>
      </c>
      <c r="J98" s="56"/>
      <c r="N98" s="8"/>
    </row>
    <row r="99" spans="1:14" ht="12.75" x14ac:dyDescent="0.2">
      <c r="A99" s="35">
        <v>42790</v>
      </c>
      <c r="B99" s="50"/>
      <c r="C99" s="45" t="s">
        <v>416</v>
      </c>
      <c r="D99" s="51" t="s">
        <v>415</v>
      </c>
      <c r="E99" s="58"/>
      <c r="F99" s="45"/>
      <c r="G99" s="53"/>
      <c r="H99" s="92">
        <v>10428</v>
      </c>
      <c r="I99" s="47">
        <f t="shared" ca="1" si="1"/>
        <v>255820.57000000053</v>
      </c>
      <c r="J99" s="56"/>
      <c r="N99" s="8"/>
    </row>
    <row r="100" spans="1:14" ht="12.75" x14ac:dyDescent="0.2">
      <c r="A100" s="35">
        <v>42793</v>
      </c>
      <c r="B100" s="35"/>
      <c r="C100" s="36" t="s">
        <v>418</v>
      </c>
      <c r="D100" s="37" t="s">
        <v>417</v>
      </c>
      <c r="E100" s="38"/>
      <c r="F100" s="43"/>
      <c r="G100" s="39"/>
      <c r="H100" s="46">
        <v>500</v>
      </c>
      <c r="I100" s="47">
        <f t="shared" ca="1" si="1"/>
        <v>256320.57000000053</v>
      </c>
      <c r="J100" s="56"/>
      <c r="N100" s="8"/>
    </row>
    <row r="101" spans="1:14" ht="12.75" x14ac:dyDescent="0.2">
      <c r="A101" s="35">
        <v>42794</v>
      </c>
      <c r="B101" s="35"/>
      <c r="C101" s="36" t="s">
        <v>143</v>
      </c>
      <c r="D101" s="37" t="s">
        <v>325</v>
      </c>
      <c r="E101" s="38"/>
      <c r="F101" s="36"/>
      <c r="G101" s="46">
        <v>80405.649999999994</v>
      </c>
      <c r="H101" s="39"/>
      <c r="I101" s="47">
        <f t="shared" ca="1" si="1"/>
        <v>175914.92000000054</v>
      </c>
      <c r="J101" s="56"/>
      <c r="N101" s="8"/>
    </row>
    <row r="102" spans="1:14" ht="12.75" x14ac:dyDescent="0.2">
      <c r="A102" s="35">
        <v>42794</v>
      </c>
      <c r="B102" s="35"/>
      <c r="C102" s="36" t="s">
        <v>328</v>
      </c>
      <c r="D102" s="37" t="s">
        <v>166</v>
      </c>
      <c r="E102" s="38"/>
      <c r="F102" s="36"/>
      <c r="G102" s="46">
        <v>21052</v>
      </c>
      <c r="H102" s="39"/>
      <c r="I102" s="47">
        <f t="shared" ca="1" si="1"/>
        <v>154862.92000000054</v>
      </c>
      <c r="J102" s="56"/>
      <c r="N102" s="8"/>
    </row>
    <row r="103" spans="1:14" ht="12.75" x14ac:dyDescent="0.2">
      <c r="A103" s="35">
        <v>42794</v>
      </c>
      <c r="B103" s="35"/>
      <c r="C103" s="36" t="s">
        <v>329</v>
      </c>
      <c r="D103" s="37" t="s">
        <v>167</v>
      </c>
      <c r="E103" s="38"/>
      <c r="F103" s="36"/>
      <c r="G103" s="46">
        <v>1531.3</v>
      </c>
      <c r="H103" s="39"/>
      <c r="I103" s="47">
        <f t="shared" ca="1" si="1"/>
        <v>153331.62000000055</v>
      </c>
      <c r="J103" s="56"/>
      <c r="N103" s="8"/>
    </row>
    <row r="104" spans="1:14" ht="12.75" x14ac:dyDescent="0.2">
      <c r="A104" s="35">
        <v>42794</v>
      </c>
      <c r="B104" s="35"/>
      <c r="C104" s="43" t="s">
        <v>330</v>
      </c>
      <c r="D104" s="54" t="s">
        <v>27</v>
      </c>
      <c r="E104" s="38"/>
      <c r="F104" s="36"/>
      <c r="G104" s="102">
        <v>3987.65</v>
      </c>
      <c r="H104" s="57"/>
      <c r="I104" s="47">
        <f t="shared" ca="1" si="1"/>
        <v>149343.97000000055</v>
      </c>
      <c r="J104" s="56"/>
      <c r="N104" s="8"/>
    </row>
    <row r="105" spans="1:14" ht="12.75" x14ac:dyDescent="0.2">
      <c r="A105" s="35">
        <v>42794</v>
      </c>
      <c r="B105" s="50"/>
      <c r="C105" s="45" t="s">
        <v>331</v>
      </c>
      <c r="D105" s="51" t="s">
        <v>326</v>
      </c>
      <c r="E105" s="58"/>
      <c r="F105" s="45"/>
      <c r="G105" s="104">
        <v>362.09</v>
      </c>
      <c r="H105" s="59"/>
      <c r="I105" s="47">
        <f t="shared" ca="1" si="1"/>
        <v>148981.88000000056</v>
      </c>
      <c r="J105" s="56"/>
      <c r="N105" s="8"/>
    </row>
    <row r="106" spans="1:14" ht="12.75" x14ac:dyDescent="0.2">
      <c r="A106" s="35">
        <v>42793</v>
      </c>
      <c r="B106" s="35"/>
      <c r="C106" s="43" t="s">
        <v>144</v>
      </c>
      <c r="D106" s="54" t="s">
        <v>145</v>
      </c>
      <c r="E106" s="38"/>
      <c r="F106" s="36"/>
      <c r="G106" s="102">
        <v>254.99</v>
      </c>
      <c r="H106" s="57"/>
      <c r="I106" s="47">
        <f t="shared" ca="1" si="1"/>
        <v>148726.89000000057</v>
      </c>
      <c r="J106" s="56"/>
      <c r="N106" s="8"/>
    </row>
    <row r="107" spans="1:14" ht="12.75" x14ac:dyDescent="0.2">
      <c r="A107" s="35">
        <v>42793</v>
      </c>
      <c r="B107" s="35"/>
      <c r="C107" s="43" t="s">
        <v>144</v>
      </c>
      <c r="D107" s="54" t="s">
        <v>145</v>
      </c>
      <c r="E107" s="38"/>
      <c r="F107" s="36"/>
      <c r="G107" s="102">
        <v>307.54000000000002</v>
      </c>
      <c r="H107" s="57"/>
      <c r="I107" s="47">
        <f t="shared" ref="I107:I122" ca="1" si="2">IF(AND(ISBLANK(G107),ISBLANK(H107))," - ",OFFSET(I107,-1,0,1,1)+H107-G107)</f>
        <v>148419.35000000056</v>
      </c>
      <c r="J107" s="56"/>
      <c r="N107" s="8"/>
    </row>
    <row r="108" spans="1:14" ht="12.75" x14ac:dyDescent="0.2">
      <c r="A108" s="35">
        <v>43097</v>
      </c>
      <c r="B108" s="35"/>
      <c r="C108" s="43" t="s">
        <v>332</v>
      </c>
      <c r="D108" s="54" t="s">
        <v>239</v>
      </c>
      <c r="E108" s="38"/>
      <c r="F108" s="36"/>
      <c r="G108" s="102">
        <v>850</v>
      </c>
      <c r="H108" s="57"/>
      <c r="I108" s="47">
        <f t="shared" ca="1" si="2"/>
        <v>147569.35000000056</v>
      </c>
      <c r="J108" s="56"/>
      <c r="N108" s="8"/>
    </row>
    <row r="109" spans="1:14" ht="12.75" x14ac:dyDescent="0.2">
      <c r="A109" s="35">
        <v>43097</v>
      </c>
      <c r="B109" s="50"/>
      <c r="C109" s="45" t="s">
        <v>333</v>
      </c>
      <c r="D109" s="51" t="s">
        <v>327</v>
      </c>
      <c r="E109" s="58"/>
      <c r="F109" s="45"/>
      <c r="G109" s="104">
        <v>900</v>
      </c>
      <c r="H109" s="59"/>
      <c r="I109" s="47">
        <f t="shared" ca="1" si="2"/>
        <v>146669.35000000056</v>
      </c>
      <c r="J109" s="56"/>
      <c r="N109" s="8"/>
    </row>
    <row r="110" spans="1:14" ht="12.75" x14ac:dyDescent="0.2">
      <c r="A110" s="35">
        <v>43097</v>
      </c>
      <c r="B110" s="35"/>
      <c r="C110" s="43" t="s">
        <v>334</v>
      </c>
      <c r="D110" s="54" t="s">
        <v>288</v>
      </c>
      <c r="E110" s="44"/>
      <c r="F110" s="36"/>
      <c r="G110" s="102">
        <v>8154.82</v>
      </c>
      <c r="H110" s="57"/>
      <c r="I110" s="47">
        <f t="shared" ca="1" si="2"/>
        <v>138514.53000000055</v>
      </c>
      <c r="J110" s="56"/>
      <c r="N110" s="8"/>
    </row>
    <row r="111" spans="1:14" ht="12.75" x14ac:dyDescent="0.2">
      <c r="A111" s="35">
        <v>43097</v>
      </c>
      <c r="B111" s="35"/>
      <c r="C111" s="43" t="s">
        <v>335</v>
      </c>
      <c r="D111" s="54" t="s">
        <v>206</v>
      </c>
      <c r="E111" s="38"/>
      <c r="F111" s="36"/>
      <c r="G111" s="102">
        <v>350</v>
      </c>
      <c r="H111" s="57"/>
      <c r="I111" s="47">
        <f t="shared" ca="1" si="2"/>
        <v>138164.53000000055</v>
      </c>
      <c r="J111" s="56"/>
      <c r="N111" s="8"/>
    </row>
    <row r="112" spans="1:14" ht="12.75" x14ac:dyDescent="0.2">
      <c r="A112" s="35">
        <v>43097</v>
      </c>
      <c r="B112" s="35"/>
      <c r="C112" s="43" t="s">
        <v>336</v>
      </c>
      <c r="D112" s="54" t="s">
        <v>207</v>
      </c>
      <c r="E112" s="38"/>
      <c r="F112" s="43"/>
      <c r="G112" s="102">
        <v>350</v>
      </c>
      <c r="H112" s="57"/>
      <c r="I112" s="47">
        <f t="shared" ca="1" si="2"/>
        <v>137814.53000000055</v>
      </c>
      <c r="J112" s="56"/>
      <c r="N112" s="8"/>
    </row>
    <row r="113" spans="1:14" ht="12.75" x14ac:dyDescent="0.2">
      <c r="A113" s="35">
        <v>42794</v>
      </c>
      <c r="B113" s="50"/>
      <c r="C113" s="45" t="s">
        <v>419</v>
      </c>
      <c r="D113" s="51" t="s">
        <v>404</v>
      </c>
      <c r="E113" s="58"/>
      <c r="F113" s="45"/>
      <c r="G113" s="49"/>
      <c r="H113" s="104">
        <v>10428</v>
      </c>
      <c r="I113" s="47">
        <f t="shared" ca="1" si="2"/>
        <v>148242.53000000055</v>
      </c>
      <c r="J113" s="56" t="s">
        <v>396</v>
      </c>
      <c r="N113" s="8"/>
    </row>
    <row r="114" spans="1:14" ht="12.75" x14ac:dyDescent="0.2">
      <c r="A114" s="35"/>
      <c r="B114" s="35"/>
      <c r="C114" s="43"/>
      <c r="D114" s="54" t="s">
        <v>196</v>
      </c>
      <c r="E114" s="38"/>
      <c r="F114" s="36"/>
      <c r="G114" s="46">
        <v>14.6</v>
      </c>
      <c r="H114" s="57"/>
      <c r="I114" s="47">
        <f t="shared" ca="1" si="2"/>
        <v>148227.93000000055</v>
      </c>
      <c r="J114" s="56"/>
      <c r="N114" s="8"/>
    </row>
    <row r="115" spans="1:14" ht="12.75" x14ac:dyDescent="0.2">
      <c r="A115" s="35"/>
      <c r="B115" s="35"/>
      <c r="C115" s="43"/>
      <c r="D115" s="54" t="s">
        <v>338</v>
      </c>
      <c r="E115" s="38"/>
      <c r="F115" s="36"/>
      <c r="G115" s="46">
        <v>5.0199999999999996</v>
      </c>
      <c r="H115" s="57"/>
      <c r="I115" s="47">
        <f t="shared" ca="1" si="2"/>
        <v>148222.91000000056</v>
      </c>
      <c r="J115" s="56"/>
      <c r="N115" s="8"/>
    </row>
    <row r="116" spans="1:14" ht="12.75" x14ac:dyDescent="0.2">
      <c r="A116" s="35"/>
      <c r="B116" s="35"/>
      <c r="C116" s="43"/>
      <c r="D116" s="54"/>
      <c r="E116" s="38"/>
      <c r="F116" s="36"/>
      <c r="G116" s="39"/>
      <c r="H116" s="57"/>
      <c r="I116" s="47" t="str">
        <f t="shared" ca="1" si="2"/>
        <v xml:space="preserve"> - </v>
      </c>
      <c r="J116" s="56"/>
      <c r="N116" s="8"/>
    </row>
    <row r="117" spans="1:14" ht="12.75" x14ac:dyDescent="0.2">
      <c r="A117" s="35"/>
      <c r="B117" s="35"/>
      <c r="C117" s="43"/>
      <c r="D117" s="54"/>
      <c r="E117" s="38"/>
      <c r="F117" s="36"/>
      <c r="G117" s="39"/>
      <c r="H117" s="57"/>
      <c r="I117" s="47" t="str">
        <f t="shared" ca="1" si="2"/>
        <v xml:space="preserve"> - </v>
      </c>
      <c r="J117" s="56"/>
      <c r="N117" s="8"/>
    </row>
    <row r="118" spans="1:14" ht="12.75" x14ac:dyDescent="0.2">
      <c r="A118" s="35"/>
      <c r="B118" s="35"/>
      <c r="C118" s="43"/>
      <c r="D118" s="54"/>
      <c r="E118" s="38"/>
      <c r="F118" s="36"/>
      <c r="G118" s="39"/>
      <c r="H118" s="57"/>
      <c r="I118" s="47" t="str">
        <f t="shared" ca="1" si="2"/>
        <v xml:space="preserve"> - </v>
      </c>
      <c r="J118" s="56"/>
      <c r="N118" s="8"/>
    </row>
    <row r="119" spans="1:14" ht="12.75" x14ac:dyDescent="0.2">
      <c r="A119" s="35"/>
      <c r="B119" s="35"/>
      <c r="C119" s="43"/>
      <c r="D119" s="54"/>
      <c r="E119" s="38"/>
      <c r="F119" s="43"/>
      <c r="G119" s="39"/>
      <c r="H119" s="57"/>
      <c r="I119" s="47" t="str">
        <f t="shared" ca="1" si="2"/>
        <v xml:space="preserve"> - </v>
      </c>
      <c r="J119" s="56"/>
      <c r="N119" s="8"/>
    </row>
    <row r="120" spans="1:14" ht="12.75" x14ac:dyDescent="0.2">
      <c r="A120" s="35"/>
      <c r="B120" s="35"/>
      <c r="C120" s="43"/>
      <c r="D120" s="54"/>
      <c r="E120" s="38"/>
      <c r="F120" s="36"/>
      <c r="G120" s="39"/>
      <c r="H120" s="57"/>
      <c r="I120" s="47" t="str">
        <f t="shared" ca="1" si="2"/>
        <v xml:space="preserve"> - </v>
      </c>
      <c r="J120" s="56"/>
      <c r="N120" s="8"/>
    </row>
    <row r="121" spans="1:14" ht="12.75" x14ac:dyDescent="0.2">
      <c r="A121" s="76"/>
      <c r="B121" s="50"/>
      <c r="C121" s="45"/>
      <c r="D121" s="51"/>
      <c r="E121" s="52"/>
      <c r="F121" s="45"/>
      <c r="G121" s="60"/>
      <c r="H121" s="60"/>
      <c r="I121" s="47" t="str">
        <f t="shared" ca="1" si="2"/>
        <v xml:space="preserve"> - </v>
      </c>
      <c r="J121" s="56"/>
      <c r="K121" s="8"/>
      <c r="N121" s="8"/>
    </row>
    <row r="122" spans="1:14" ht="12.75" x14ac:dyDescent="0.2">
      <c r="A122" s="83"/>
      <c r="B122" s="50"/>
      <c r="C122" s="45"/>
      <c r="D122" s="51"/>
      <c r="E122" s="52"/>
      <c r="F122" s="45"/>
      <c r="G122" s="60"/>
      <c r="H122" s="60"/>
      <c r="I122" s="47" t="str">
        <f t="shared" ca="1" si="2"/>
        <v xml:space="preserve"> - </v>
      </c>
      <c r="J122" s="56"/>
      <c r="K122" s="8"/>
      <c r="N122" s="8"/>
    </row>
    <row r="123" spans="1:14" ht="14.25" x14ac:dyDescent="0.2">
      <c r="A123" s="84"/>
      <c r="B123" s="85"/>
      <c r="C123" s="86"/>
      <c r="D123" s="87"/>
      <c r="E123" s="88"/>
      <c r="F123" s="86"/>
      <c r="G123" s="89"/>
      <c r="H123" s="89"/>
      <c r="I123" s="90"/>
      <c r="J123"/>
      <c r="K123" s="8"/>
      <c r="N123" s="8"/>
    </row>
    <row r="124" spans="1:14" ht="12.75" x14ac:dyDescent="0.2">
      <c r="G124" s="9">
        <f>SUBTOTAL(9, G16:G123)</f>
        <v>2863855.88</v>
      </c>
      <c r="H124" s="9">
        <f>SUBTOTAL(9, H18:H120)</f>
        <v>2252910.59</v>
      </c>
      <c r="K124" s="8"/>
      <c r="N124" s="8"/>
    </row>
    <row r="125" spans="1:14" ht="12.75" x14ac:dyDescent="0.2">
      <c r="G125" s="9">
        <f>G124-H124</f>
        <v>610945.29</v>
      </c>
      <c r="K125" s="8"/>
      <c r="N125" s="8"/>
    </row>
  </sheetData>
  <conditionalFormatting sqref="I15:I122">
    <cfRule type="cellIs" dxfId="32" priority="3" stopIfTrue="1" operator="lessThan">
      <formula>0</formula>
    </cfRule>
  </conditionalFormatting>
  <conditionalFormatting sqref="I3">
    <cfRule type="cellIs" dxfId="31" priority="1" stopIfTrue="1" operator="lessThan">
      <formula>0</formula>
    </cfRule>
  </conditionalFormatting>
  <dataValidations count="5">
    <dataValidation type="list" allowBlank="1" showInputMessage="1" showErrorMessage="1" sqref="D111 C48 D43:D48 D15:D17 D50:D76 D82:D103">
      <formula1>payeeList</formula1>
    </dataValidation>
    <dataValidation type="list" allowBlank="1" showInputMessage="1" showErrorMessage="1" sqref="C45:C47 C15:C43 C49:C76 C83:C103">
      <formula1>numList</formula1>
    </dataValidation>
    <dataValidation type="list" allowBlank="1" showInputMessage="1" showErrorMessage="1" sqref="A15:B65 B66:B122 A67:A120">
      <formula1>dateList</formula1>
    </dataValidation>
    <dataValidation type="list" allowBlank="1" showInputMessage="1" showErrorMessage="1" sqref="E111:E120 D49 E15:E17 E64:E70 G64:G70 G72:G76 G113:G120 G87:G94 E72:E109">
      <formula1>categoryList</formula1>
    </dataValidation>
    <dataValidation type="list" allowBlank="1" showInputMessage="1" showErrorMessage="1" sqref="F15:F120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1CA2184-4AF3-4688-82AC-0E75380AD14A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29" id="{2F189EAA-714E-4DE3-B4A3-8114042FDD41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I15:I44</xm:sqref>
        </x14:conditionalFormatting>
        <x14:conditionalFormatting xmlns:xm="http://schemas.microsoft.com/office/excel/2006/main">
          <x14:cfRule type="iconSet" priority="41" id="{0C433838-71FF-4FE8-8BC5-F545D4F650F9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I45:I122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60"/>
  <sheetViews>
    <sheetView showGridLines="0" zoomScale="115" zoomScaleNormal="115" workbookViewId="0">
      <pane ySplit="14" topLeftCell="A90" activePane="bottomLeft" state="frozen"/>
      <selection activeCell="B18" sqref="B18"/>
      <selection pane="bottomLeft" activeCell="C99" sqref="C99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1" width="20.875" style="9" customWidth="1"/>
    <col min="12" max="12" width="9.625" style="8" customWidth="1"/>
    <col min="13" max="13" width="9" style="8"/>
    <col min="14" max="14" width="9" style="82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42795</v>
      </c>
      <c r="N1" s="10" t="s">
        <v>1</v>
      </c>
      <c r="O1" s="11" t="s">
        <v>2</v>
      </c>
    </row>
    <row r="2" spans="1:15" ht="18.75" hidden="1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VLOOKUP(9E+100,Table134567891011121334567891011121334[Balance],1)</f>
        <v>1425500.6800000004</v>
      </c>
      <c r="K3" s="16"/>
      <c r="N3" s="12">
        <f>IFERROR(LARGE(Table134567891011121334567891011121334[[#All],[Cheque /EFT Number]],1)+1,1)</f>
        <v>1</v>
      </c>
      <c r="O3" s="11" t="s">
        <v>5</v>
      </c>
    </row>
    <row r="4" spans="1:15" hidden="1" x14ac:dyDescent="0.25">
      <c r="H4" s="17" t="s">
        <v>6</v>
      </c>
      <c r="I4" s="18">
        <f>SUMIF(Table134567891011121334567891011121334[R],"=r",Table134567891011121334567891011121334[Deposit,
Credit (+)])+SUMIF(Table134567891011121334567891011121334[R],"=c",Table134567891011121334567891011121334[Deposit,
Credit (+)])-SUMIF(Table134567891011121334567891011121334[R],"=R",Table134567891011121334567891011121334[Withdrawal,
Payment (-)])-SUMIF(Table134567891011121334567891011121334[R],"=C",Table134567891011121334567891011121334[Withdrawal,
Payment (-)])</f>
        <v>0</v>
      </c>
      <c r="K4" s="19"/>
      <c r="N4" s="12">
        <f>N3-1</f>
        <v>0</v>
      </c>
      <c r="O4" s="11" t="s">
        <v>7</v>
      </c>
    </row>
    <row r="5" spans="1:15" hidden="1" x14ac:dyDescent="0.25">
      <c r="H5" s="20"/>
      <c r="N5" s="12">
        <f>N4-1</f>
        <v>-1</v>
      </c>
    </row>
    <row r="6" spans="1:15" hidden="1" x14ac:dyDescent="0.25">
      <c r="H6" s="20"/>
      <c r="N6" s="12">
        <f>N5-1</f>
        <v>-2</v>
      </c>
    </row>
    <row r="7" spans="1:15" hidden="1" x14ac:dyDescent="0.25">
      <c r="H7" s="20"/>
      <c r="N7" s="12">
        <f>N6-1</f>
        <v>-3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  <c r="N14" s="12"/>
    </row>
    <row r="15" spans="1:15" s="23" customFormat="1" ht="12.75" x14ac:dyDescent="0.2">
      <c r="A15" s="34"/>
      <c r="B15" s="35"/>
      <c r="C15" s="36"/>
      <c r="D15" s="37" t="s">
        <v>342</v>
      </c>
      <c r="E15" s="38"/>
      <c r="F15" s="36"/>
      <c r="G15" s="39">
        <v>0</v>
      </c>
      <c r="H15" s="39"/>
      <c r="I15" s="47">
        <f ca="1">Feb!I115</f>
        <v>148222.91000000056</v>
      </c>
      <c r="J15" s="41"/>
      <c r="K15" s="25"/>
      <c r="N15" s="42"/>
    </row>
    <row r="16" spans="1:15" s="23" customFormat="1" ht="12.75" x14ac:dyDescent="0.2">
      <c r="A16" s="35">
        <v>42795</v>
      </c>
      <c r="B16" s="50"/>
      <c r="C16" s="45" t="s">
        <v>343</v>
      </c>
      <c r="D16" s="51" t="s">
        <v>25</v>
      </c>
      <c r="E16" s="58"/>
      <c r="F16" s="45"/>
      <c r="G16" s="48">
        <v>10667.84</v>
      </c>
      <c r="H16" s="53"/>
      <c r="I16" s="47">
        <f t="shared" ref="I16:I78" ca="1" si="0">IF(AND(ISBLANK(G16),ISBLANK(H16))," - ",OFFSET(I16,-1,0,1,1)+H16-G16)</f>
        <v>137555.07000000056</v>
      </c>
      <c r="J16" s="56"/>
      <c r="K16" s="25"/>
      <c r="N16" s="42"/>
    </row>
    <row r="17" spans="1:14" s="23" customFormat="1" ht="12.75" x14ac:dyDescent="0.2">
      <c r="A17" s="35">
        <v>42795</v>
      </c>
      <c r="B17" s="50"/>
      <c r="C17" s="45" t="s">
        <v>344</v>
      </c>
      <c r="D17" s="51" t="s">
        <v>26</v>
      </c>
      <c r="E17" s="58"/>
      <c r="F17" s="45"/>
      <c r="G17" s="48">
        <v>170</v>
      </c>
      <c r="H17" s="53"/>
      <c r="I17" s="47">
        <f t="shared" ca="1" si="0"/>
        <v>137385.07000000056</v>
      </c>
      <c r="J17" s="41"/>
      <c r="K17" s="25"/>
      <c r="N17" s="42"/>
    </row>
    <row r="18" spans="1:14" s="23" customFormat="1" ht="12.75" x14ac:dyDescent="0.2">
      <c r="A18" s="35">
        <v>42795</v>
      </c>
      <c r="B18" s="35"/>
      <c r="C18" s="43" t="s">
        <v>345</v>
      </c>
      <c r="D18" s="44" t="s">
        <v>27</v>
      </c>
      <c r="E18" s="44"/>
      <c r="F18" s="45"/>
      <c r="G18" s="46">
        <v>122</v>
      </c>
      <c r="H18" s="39"/>
      <c r="I18" s="47">
        <f t="shared" ca="1" si="0"/>
        <v>137263.07000000056</v>
      </c>
      <c r="J18" s="41"/>
      <c r="K18" s="25"/>
      <c r="L18" s="91">
        <v>39952.449999999997</v>
      </c>
      <c r="N18" s="42"/>
    </row>
    <row r="19" spans="1:14" s="23" customFormat="1" ht="12.75" x14ac:dyDescent="0.2">
      <c r="A19" s="35">
        <v>42795</v>
      </c>
      <c r="B19" s="50"/>
      <c r="C19" s="45" t="s">
        <v>423</v>
      </c>
      <c r="D19" s="51" t="s">
        <v>422</v>
      </c>
      <c r="E19" s="52"/>
      <c r="F19" s="45"/>
      <c r="G19" s="49"/>
      <c r="H19" s="92">
        <v>10428</v>
      </c>
      <c r="I19" s="47">
        <f t="shared" ca="1" si="0"/>
        <v>147691.07000000056</v>
      </c>
      <c r="J19" s="41"/>
      <c r="K19" s="25"/>
      <c r="L19" s="91"/>
      <c r="N19" s="42"/>
    </row>
    <row r="20" spans="1:14" s="23" customFormat="1" ht="12.75" x14ac:dyDescent="0.2">
      <c r="A20" s="35">
        <v>42797</v>
      </c>
      <c r="B20" s="35"/>
      <c r="C20" s="43" t="s">
        <v>352</v>
      </c>
      <c r="D20" s="44" t="s">
        <v>346</v>
      </c>
      <c r="E20" s="44"/>
      <c r="F20" s="45"/>
      <c r="G20" s="46">
        <v>680</v>
      </c>
      <c r="H20" s="39"/>
      <c r="I20" s="47">
        <f t="shared" ca="1" si="0"/>
        <v>147011.07000000056</v>
      </c>
      <c r="J20" s="56"/>
      <c r="K20" s="25"/>
      <c r="L20" s="91">
        <v>10667.84</v>
      </c>
      <c r="N20" s="42"/>
    </row>
    <row r="21" spans="1:14" s="23" customFormat="1" ht="12.75" x14ac:dyDescent="0.2">
      <c r="A21" s="35">
        <v>42797</v>
      </c>
      <c r="B21" s="35"/>
      <c r="C21" s="36" t="s">
        <v>353</v>
      </c>
      <c r="D21" s="44" t="s">
        <v>153</v>
      </c>
      <c r="E21" s="44"/>
      <c r="F21" s="36"/>
      <c r="G21" s="48">
        <v>390</v>
      </c>
      <c r="H21" s="49"/>
      <c r="I21" s="47">
        <f t="shared" ca="1" si="0"/>
        <v>146621.07000000056</v>
      </c>
      <c r="J21" s="56"/>
      <c r="K21" s="25"/>
      <c r="L21" s="23">
        <f>SUM(L18:L20)</f>
        <v>50620.289999999994</v>
      </c>
      <c r="N21" s="42"/>
    </row>
    <row r="22" spans="1:14" s="23" customFormat="1" ht="24" x14ac:dyDescent="0.2">
      <c r="A22" s="35">
        <v>42797</v>
      </c>
      <c r="B22" s="50"/>
      <c r="C22" s="45" t="s">
        <v>354</v>
      </c>
      <c r="D22" s="51" t="s">
        <v>236</v>
      </c>
      <c r="E22" s="52"/>
      <c r="F22" s="45"/>
      <c r="G22" s="48">
        <v>6400</v>
      </c>
      <c r="H22" s="53"/>
      <c r="I22" s="47">
        <f t="shared" ca="1" si="0"/>
        <v>140221.07000000056</v>
      </c>
      <c r="J22" s="56"/>
      <c r="K22" s="25"/>
      <c r="N22" s="42"/>
    </row>
    <row r="23" spans="1:14" s="23" customFormat="1" ht="12.75" x14ac:dyDescent="0.2">
      <c r="A23" s="35">
        <v>42797</v>
      </c>
      <c r="B23" s="50"/>
      <c r="C23" s="45" t="s">
        <v>355</v>
      </c>
      <c r="D23" s="51" t="s">
        <v>52</v>
      </c>
      <c r="E23" s="52"/>
      <c r="F23" s="45"/>
      <c r="G23" s="48">
        <v>180</v>
      </c>
      <c r="H23" s="53"/>
      <c r="I23" s="47">
        <f t="shared" ca="1" si="0"/>
        <v>140041.07000000056</v>
      </c>
      <c r="J23" s="56"/>
      <c r="K23" s="25"/>
      <c r="N23" s="42"/>
    </row>
    <row r="24" spans="1:14" s="23" customFormat="1" ht="12.75" x14ac:dyDescent="0.2">
      <c r="A24" s="35">
        <v>42797</v>
      </c>
      <c r="B24" s="50"/>
      <c r="C24" s="45" t="s">
        <v>356</v>
      </c>
      <c r="D24" s="51" t="s">
        <v>347</v>
      </c>
      <c r="E24" s="52"/>
      <c r="F24" s="45"/>
      <c r="G24" s="48">
        <v>867.21</v>
      </c>
      <c r="H24" s="53"/>
      <c r="I24" s="47">
        <f t="shared" ca="1" si="0"/>
        <v>139173.86000000057</v>
      </c>
      <c r="J24" s="56"/>
      <c r="K24" s="25"/>
      <c r="N24" s="42"/>
    </row>
    <row r="25" spans="1:14" s="23" customFormat="1" ht="12.75" x14ac:dyDescent="0.2">
      <c r="A25" s="35">
        <v>42797</v>
      </c>
      <c r="B25" s="50"/>
      <c r="C25" s="45" t="s">
        <v>357</v>
      </c>
      <c r="D25" s="51" t="s">
        <v>30</v>
      </c>
      <c r="E25" s="52"/>
      <c r="F25" s="45"/>
      <c r="G25" s="48">
        <v>101.75</v>
      </c>
      <c r="H25" s="53"/>
      <c r="I25" s="47">
        <f t="shared" ca="1" si="0"/>
        <v>139072.11000000057</v>
      </c>
      <c r="J25" s="56"/>
      <c r="K25" s="25"/>
      <c r="N25" s="42"/>
    </row>
    <row r="26" spans="1:14" s="23" customFormat="1" ht="12.75" x14ac:dyDescent="0.2">
      <c r="A26" s="35">
        <v>42797</v>
      </c>
      <c r="B26" s="50"/>
      <c r="C26" s="45" t="s">
        <v>358</v>
      </c>
      <c r="D26" s="51" t="s">
        <v>348</v>
      </c>
      <c r="E26" s="52"/>
      <c r="F26" s="45"/>
      <c r="G26" s="48">
        <v>40</v>
      </c>
      <c r="H26" s="53"/>
      <c r="I26" s="47">
        <f t="shared" ca="1" si="0"/>
        <v>139032.11000000057</v>
      </c>
      <c r="J26" s="56"/>
      <c r="K26" s="25"/>
      <c r="N26" s="42"/>
    </row>
    <row r="27" spans="1:14" s="23" customFormat="1" ht="12.75" x14ac:dyDescent="0.2">
      <c r="A27" s="35">
        <v>42797</v>
      </c>
      <c r="B27" s="50"/>
      <c r="C27" s="45" t="s">
        <v>359</v>
      </c>
      <c r="D27" s="51" t="s">
        <v>285</v>
      </c>
      <c r="E27" s="52"/>
      <c r="F27" s="45"/>
      <c r="G27" s="48">
        <v>7600</v>
      </c>
      <c r="H27" s="53"/>
      <c r="I27" s="47">
        <f t="shared" ca="1" si="0"/>
        <v>131432.11000000057</v>
      </c>
      <c r="J27" s="41"/>
      <c r="K27" s="25"/>
      <c r="N27" s="42"/>
    </row>
    <row r="28" spans="1:14" s="23" customFormat="1" ht="12.75" x14ac:dyDescent="0.2">
      <c r="A28" s="35">
        <v>42797</v>
      </c>
      <c r="B28" s="50"/>
      <c r="C28" s="45" t="s">
        <v>360</v>
      </c>
      <c r="D28" s="51" t="s">
        <v>349</v>
      </c>
      <c r="E28" s="52"/>
      <c r="F28" s="45"/>
      <c r="G28" s="48">
        <v>100</v>
      </c>
      <c r="H28" s="53"/>
      <c r="I28" s="47">
        <f t="shared" ca="1" si="0"/>
        <v>131332.11000000057</v>
      </c>
      <c r="J28" s="41"/>
      <c r="K28" s="25"/>
      <c r="N28" s="42"/>
    </row>
    <row r="29" spans="1:14" s="23" customFormat="1" ht="12.75" x14ac:dyDescent="0.2">
      <c r="A29" s="35">
        <v>42797</v>
      </c>
      <c r="B29" s="35"/>
      <c r="C29" s="36" t="s">
        <v>361</v>
      </c>
      <c r="D29" s="44" t="s">
        <v>108</v>
      </c>
      <c r="E29" s="44"/>
      <c r="F29" s="36"/>
      <c r="G29" s="46">
        <v>2531.0700000000002</v>
      </c>
      <c r="H29" s="39"/>
      <c r="I29" s="47">
        <f t="shared" ca="1" si="0"/>
        <v>128801.04000000056</v>
      </c>
      <c r="J29" s="41"/>
      <c r="K29" s="25"/>
      <c r="N29" s="42"/>
    </row>
    <row r="30" spans="1:14" s="23" customFormat="1" ht="12.75" x14ac:dyDescent="0.2">
      <c r="A30" s="35">
        <v>42797</v>
      </c>
      <c r="B30" s="50"/>
      <c r="C30" s="45" t="s">
        <v>362</v>
      </c>
      <c r="D30" s="51" t="s">
        <v>245</v>
      </c>
      <c r="E30" s="52"/>
      <c r="F30" s="45"/>
      <c r="G30" s="48">
        <v>2768.14</v>
      </c>
      <c r="H30" s="53"/>
      <c r="I30" s="47">
        <f t="shared" ca="1" si="0"/>
        <v>126032.90000000056</v>
      </c>
      <c r="J30" s="41"/>
      <c r="K30" s="25"/>
      <c r="N30" s="42"/>
    </row>
    <row r="31" spans="1:14" s="23" customFormat="1" ht="12.75" x14ac:dyDescent="0.2">
      <c r="A31" s="35">
        <v>42797</v>
      </c>
      <c r="B31" s="50"/>
      <c r="C31" s="45" t="s">
        <v>363</v>
      </c>
      <c r="D31" s="51" t="s">
        <v>350</v>
      </c>
      <c r="E31" s="52"/>
      <c r="F31" s="45"/>
      <c r="G31" s="48">
        <v>3975</v>
      </c>
      <c r="H31" s="53"/>
      <c r="I31" s="47">
        <f t="shared" ca="1" si="0"/>
        <v>122057.90000000056</v>
      </c>
      <c r="J31" s="41"/>
      <c r="K31" s="25"/>
      <c r="N31" s="42"/>
    </row>
    <row r="32" spans="1:14" s="23" customFormat="1" ht="12.75" x14ac:dyDescent="0.2">
      <c r="A32" s="35">
        <v>42797</v>
      </c>
      <c r="B32" s="50"/>
      <c r="C32" s="45" t="s">
        <v>364</v>
      </c>
      <c r="D32" s="51" t="s">
        <v>351</v>
      </c>
      <c r="E32" s="52"/>
      <c r="F32" s="45"/>
      <c r="G32" s="48">
        <v>1462.8</v>
      </c>
      <c r="H32" s="53"/>
      <c r="I32" s="47">
        <f t="shared" ca="1" si="0"/>
        <v>120595.10000000056</v>
      </c>
      <c r="J32" s="41"/>
      <c r="K32" s="25"/>
      <c r="N32" s="42"/>
    </row>
    <row r="33" spans="1:14" s="23" customFormat="1" ht="12.75" x14ac:dyDescent="0.2">
      <c r="A33" s="35">
        <v>42797</v>
      </c>
      <c r="B33" s="50"/>
      <c r="C33" s="45" t="s">
        <v>365</v>
      </c>
      <c r="D33" s="51" t="s">
        <v>66</v>
      </c>
      <c r="E33" s="52"/>
      <c r="F33" s="45"/>
      <c r="G33" s="48">
        <v>737.75</v>
      </c>
      <c r="H33" s="53"/>
      <c r="I33" s="47">
        <f t="shared" ca="1" si="0"/>
        <v>119857.35000000056</v>
      </c>
      <c r="J33" s="41"/>
      <c r="K33" s="25"/>
      <c r="N33" s="42"/>
    </row>
    <row r="34" spans="1:14" s="23" customFormat="1" ht="12.75" x14ac:dyDescent="0.2">
      <c r="A34" s="35">
        <v>42797</v>
      </c>
      <c r="B34" s="50"/>
      <c r="C34" s="45" t="s">
        <v>366</v>
      </c>
      <c r="D34" s="51" t="s">
        <v>157</v>
      </c>
      <c r="E34" s="52"/>
      <c r="F34" s="45"/>
      <c r="G34" s="48">
        <v>800.8</v>
      </c>
      <c r="H34" s="53"/>
      <c r="I34" s="47">
        <f t="shared" ca="1" si="0"/>
        <v>119056.55000000056</v>
      </c>
      <c r="J34" s="41"/>
      <c r="K34" s="25"/>
      <c r="N34" s="42"/>
    </row>
    <row r="35" spans="1:14" s="23" customFormat="1" ht="12.75" x14ac:dyDescent="0.2">
      <c r="A35" s="35">
        <v>42797</v>
      </c>
      <c r="B35" s="50"/>
      <c r="C35" s="45" t="s">
        <v>367</v>
      </c>
      <c r="D35" s="51" t="s">
        <v>158</v>
      </c>
      <c r="E35" s="52"/>
      <c r="F35" s="45"/>
      <c r="G35" s="48">
        <v>1826.17</v>
      </c>
      <c r="H35" s="53"/>
      <c r="I35" s="47">
        <f t="shared" ca="1" si="0"/>
        <v>117230.38000000056</v>
      </c>
      <c r="J35" s="41"/>
      <c r="K35" s="25"/>
      <c r="N35" s="42"/>
    </row>
    <row r="36" spans="1:14" s="23" customFormat="1" ht="12.75" x14ac:dyDescent="0.2">
      <c r="A36" s="35">
        <v>42797</v>
      </c>
      <c r="B36" s="50"/>
      <c r="C36" s="45" t="s">
        <v>368</v>
      </c>
      <c r="D36" s="51" t="s">
        <v>159</v>
      </c>
      <c r="E36" s="52"/>
      <c r="F36" s="45"/>
      <c r="G36" s="48">
        <v>257.58</v>
      </c>
      <c r="H36" s="53"/>
      <c r="I36" s="47">
        <f t="shared" ca="1" si="0"/>
        <v>116972.80000000056</v>
      </c>
      <c r="J36" s="41"/>
      <c r="K36" s="25"/>
      <c r="N36" s="42"/>
    </row>
    <row r="37" spans="1:14" s="23" customFormat="1" ht="12.75" x14ac:dyDescent="0.2">
      <c r="A37" s="35">
        <v>42797</v>
      </c>
      <c r="B37" s="50"/>
      <c r="C37" s="45" t="s">
        <v>369</v>
      </c>
      <c r="D37" s="51" t="s">
        <v>64</v>
      </c>
      <c r="E37" s="52"/>
      <c r="F37" s="45"/>
      <c r="G37" s="48">
        <v>90</v>
      </c>
      <c r="H37" s="53"/>
      <c r="I37" s="47">
        <f t="shared" ca="1" si="0"/>
        <v>116882.80000000056</v>
      </c>
      <c r="J37" s="41"/>
      <c r="K37" s="25"/>
      <c r="N37" s="42"/>
    </row>
    <row r="38" spans="1:14" s="23" customFormat="1" ht="12.75" x14ac:dyDescent="0.2">
      <c r="A38" s="35">
        <v>42797</v>
      </c>
      <c r="B38" s="35"/>
      <c r="C38" s="36" t="s">
        <v>370</v>
      </c>
      <c r="D38" s="44" t="s">
        <v>160</v>
      </c>
      <c r="E38" s="44"/>
      <c r="F38" s="36"/>
      <c r="G38" s="102">
        <v>90</v>
      </c>
      <c r="H38" s="39"/>
      <c r="I38" s="47">
        <f t="shared" ca="1" si="0"/>
        <v>116792.80000000056</v>
      </c>
      <c r="J38" s="41"/>
      <c r="K38" s="25"/>
      <c r="N38" s="42"/>
    </row>
    <row r="39" spans="1:14" s="23" customFormat="1" ht="12.75" x14ac:dyDescent="0.2">
      <c r="A39" s="35">
        <v>42797</v>
      </c>
      <c r="B39" s="35"/>
      <c r="C39" s="36" t="s">
        <v>371</v>
      </c>
      <c r="D39" s="54" t="s">
        <v>240</v>
      </c>
      <c r="E39" s="44"/>
      <c r="F39" s="45"/>
      <c r="G39" s="102">
        <v>2500</v>
      </c>
      <c r="H39" s="49"/>
      <c r="I39" s="47">
        <f t="shared" ca="1" si="0"/>
        <v>114292.80000000056</v>
      </c>
      <c r="J39" s="41"/>
      <c r="K39" s="25"/>
      <c r="N39" s="42"/>
    </row>
    <row r="40" spans="1:14" s="23" customFormat="1" ht="12.75" x14ac:dyDescent="0.2">
      <c r="A40" s="35">
        <v>42797</v>
      </c>
      <c r="B40" s="35"/>
      <c r="C40" s="45" t="s">
        <v>372</v>
      </c>
      <c r="D40" s="51" t="s">
        <v>288</v>
      </c>
      <c r="E40" s="44"/>
      <c r="F40" s="45"/>
      <c r="G40" s="102">
        <v>2114.0100000000002</v>
      </c>
      <c r="H40" s="49"/>
      <c r="I40" s="47">
        <f t="shared" ca="1" si="0"/>
        <v>112178.79000000056</v>
      </c>
      <c r="J40" s="41"/>
      <c r="K40" s="25"/>
      <c r="N40" s="42"/>
    </row>
    <row r="41" spans="1:14" s="23" customFormat="1" ht="12.75" x14ac:dyDescent="0.2">
      <c r="A41" s="35">
        <v>42797</v>
      </c>
      <c r="B41" s="35"/>
      <c r="C41" s="45" t="s">
        <v>373</v>
      </c>
      <c r="D41" s="44" t="s">
        <v>53</v>
      </c>
      <c r="E41" s="44"/>
      <c r="F41" s="45"/>
      <c r="G41" s="102">
        <v>182.1</v>
      </c>
      <c r="H41" s="49"/>
      <c r="I41" s="47">
        <f t="shared" ca="1" si="0"/>
        <v>111996.69000000056</v>
      </c>
      <c r="J41" s="41"/>
      <c r="K41" s="25"/>
      <c r="N41" s="42"/>
    </row>
    <row r="42" spans="1:14" s="23" customFormat="1" ht="12.75" x14ac:dyDescent="0.2">
      <c r="A42" s="35">
        <v>42800</v>
      </c>
      <c r="B42" s="50"/>
      <c r="C42" s="45" t="s">
        <v>424</v>
      </c>
      <c r="D42" s="51" t="s">
        <v>374</v>
      </c>
      <c r="E42" s="52"/>
      <c r="F42" s="45"/>
      <c r="G42" s="60"/>
      <c r="H42" s="92">
        <v>570000</v>
      </c>
      <c r="I42" s="47">
        <f t="shared" ca="1" si="0"/>
        <v>681996.69000000053</v>
      </c>
      <c r="J42" s="41"/>
      <c r="K42" s="25"/>
      <c r="N42" s="42"/>
    </row>
    <row r="43" spans="1:14" s="23" customFormat="1" ht="12.75" x14ac:dyDescent="0.2">
      <c r="A43" s="35">
        <v>42800</v>
      </c>
      <c r="B43" s="50"/>
      <c r="C43" s="45" t="s">
        <v>425</v>
      </c>
      <c r="D43" s="51" t="s">
        <v>374</v>
      </c>
      <c r="E43" s="52"/>
      <c r="F43" s="45"/>
      <c r="G43" s="60"/>
      <c r="H43" s="92">
        <v>1500000</v>
      </c>
      <c r="I43" s="47">
        <f ca="1">IF(AND(ISBLANK(G43),ISBLANK(H43))," - ",OFFSET(I43,-1,0,1,1)+H43-G43)</f>
        <v>2181996.6900000004</v>
      </c>
      <c r="J43" s="41"/>
      <c r="K43" s="25"/>
      <c r="N43" s="42"/>
    </row>
    <row r="44" spans="1:14" s="23" customFormat="1" ht="12.75" x14ac:dyDescent="0.2">
      <c r="A44" s="35">
        <v>42800</v>
      </c>
      <c r="B44" s="35"/>
      <c r="C44" s="45" t="s">
        <v>378</v>
      </c>
      <c r="D44" s="54" t="s">
        <v>375</v>
      </c>
      <c r="E44" s="44"/>
      <c r="F44" s="43"/>
      <c r="G44" s="102">
        <v>424000</v>
      </c>
      <c r="H44" s="39"/>
      <c r="I44" s="47">
        <f t="shared" ca="1" si="0"/>
        <v>1757996.6900000004</v>
      </c>
      <c r="J44" s="41"/>
      <c r="K44" s="25"/>
      <c r="N44" s="42"/>
    </row>
    <row r="45" spans="1:14" s="23" customFormat="1" ht="12.75" x14ac:dyDescent="0.2">
      <c r="A45" s="35">
        <v>42802</v>
      </c>
      <c r="B45" s="50"/>
      <c r="C45" s="45" t="s">
        <v>427</v>
      </c>
      <c r="D45" s="51" t="s">
        <v>426</v>
      </c>
      <c r="E45" s="52"/>
      <c r="F45" s="45"/>
      <c r="G45" s="60"/>
      <c r="H45" s="92">
        <v>10428</v>
      </c>
      <c r="I45" s="47">
        <f t="shared" ca="1" si="0"/>
        <v>1768424.6900000004</v>
      </c>
      <c r="J45" s="41"/>
      <c r="K45" s="25"/>
      <c r="N45" s="42"/>
    </row>
    <row r="46" spans="1:14" s="23" customFormat="1" ht="12.75" x14ac:dyDescent="0.2">
      <c r="A46" s="35">
        <v>42804</v>
      </c>
      <c r="B46" s="50"/>
      <c r="C46" s="45" t="s">
        <v>429</v>
      </c>
      <c r="D46" s="51" t="s">
        <v>420</v>
      </c>
      <c r="E46" s="52"/>
      <c r="F46" s="45"/>
      <c r="G46" s="60"/>
      <c r="H46" s="92">
        <v>2000</v>
      </c>
      <c r="I46" s="47">
        <f t="shared" ca="1" si="0"/>
        <v>1770424.6900000004</v>
      </c>
      <c r="J46" s="41"/>
      <c r="K46" s="25"/>
      <c r="N46" s="42"/>
    </row>
    <row r="47" spans="1:14" s="23" customFormat="1" ht="12.75" x14ac:dyDescent="0.2">
      <c r="A47" s="35">
        <v>42804</v>
      </c>
      <c r="B47" s="35"/>
      <c r="C47" s="45" t="s">
        <v>379</v>
      </c>
      <c r="D47" s="54" t="s">
        <v>42</v>
      </c>
      <c r="E47" s="44"/>
      <c r="F47" s="43"/>
      <c r="G47" s="102">
        <v>49268.800000000003</v>
      </c>
      <c r="H47" s="39"/>
      <c r="I47" s="47">
        <f t="shared" ca="1" si="0"/>
        <v>1721155.8900000004</v>
      </c>
      <c r="J47" s="41"/>
      <c r="K47" s="25"/>
      <c r="N47" s="42"/>
    </row>
    <row r="48" spans="1:14" s="23" customFormat="1" ht="12.75" x14ac:dyDescent="0.2">
      <c r="A48" s="35">
        <v>42804</v>
      </c>
      <c r="B48" s="35"/>
      <c r="C48" s="45" t="s">
        <v>380</v>
      </c>
      <c r="D48" s="54" t="s">
        <v>376</v>
      </c>
      <c r="E48" s="44"/>
      <c r="F48" s="43"/>
      <c r="G48" s="102">
        <v>13282.5</v>
      </c>
      <c r="H48" s="39"/>
      <c r="I48" s="47">
        <f t="shared" ca="1" si="0"/>
        <v>1707873.3900000004</v>
      </c>
      <c r="J48" s="41"/>
      <c r="K48" s="25"/>
      <c r="N48" s="42"/>
    </row>
    <row r="49" spans="1:14" s="23" customFormat="1" ht="12.75" x14ac:dyDescent="0.2">
      <c r="A49" s="35">
        <v>42804</v>
      </c>
      <c r="B49" s="35"/>
      <c r="C49" s="45" t="s">
        <v>381</v>
      </c>
      <c r="D49" s="54" t="s">
        <v>104</v>
      </c>
      <c r="E49" s="44"/>
      <c r="F49" s="43"/>
      <c r="G49" s="102">
        <v>14999</v>
      </c>
      <c r="H49" s="39"/>
      <c r="I49" s="47">
        <f t="shared" ca="1" si="0"/>
        <v>1692874.3900000004</v>
      </c>
      <c r="J49" s="41"/>
      <c r="K49" s="25"/>
      <c r="N49" s="42"/>
    </row>
    <row r="50" spans="1:14" s="23" customFormat="1" ht="12.75" x14ac:dyDescent="0.2">
      <c r="A50" s="35">
        <v>42804</v>
      </c>
      <c r="B50" s="35"/>
      <c r="C50" s="45" t="s">
        <v>382</v>
      </c>
      <c r="D50" s="54" t="s">
        <v>238</v>
      </c>
      <c r="E50" s="44"/>
      <c r="F50" s="43"/>
      <c r="G50" s="102">
        <v>11131.76</v>
      </c>
      <c r="H50" s="39"/>
      <c r="I50" s="47">
        <f t="shared" ca="1" si="0"/>
        <v>1681742.6300000004</v>
      </c>
      <c r="J50" s="41"/>
      <c r="K50" s="25"/>
      <c r="N50" s="42"/>
    </row>
    <row r="51" spans="1:14" s="23" customFormat="1" ht="12.75" x14ac:dyDescent="0.2">
      <c r="A51" s="35">
        <v>42804</v>
      </c>
      <c r="B51" s="35"/>
      <c r="C51" s="45" t="s">
        <v>383</v>
      </c>
      <c r="D51" s="54" t="s">
        <v>47</v>
      </c>
      <c r="E51" s="44"/>
      <c r="F51" s="43"/>
      <c r="G51" s="102">
        <v>10952.95</v>
      </c>
      <c r="H51" s="39"/>
      <c r="I51" s="47">
        <f t="shared" ca="1" si="0"/>
        <v>1670789.6800000004</v>
      </c>
      <c r="J51" s="41"/>
      <c r="K51" s="25"/>
      <c r="N51" s="42"/>
    </row>
    <row r="52" spans="1:14" s="23" customFormat="1" ht="12.75" x14ac:dyDescent="0.2">
      <c r="A52" s="35">
        <v>42804</v>
      </c>
      <c r="B52" s="35"/>
      <c r="C52" s="45" t="s">
        <v>384</v>
      </c>
      <c r="D52" s="54" t="s">
        <v>439</v>
      </c>
      <c r="E52" s="44"/>
      <c r="F52" s="36"/>
      <c r="G52" s="57">
        <v>0</v>
      </c>
      <c r="H52" s="39"/>
      <c r="I52" s="47">
        <f t="shared" ca="1" si="0"/>
        <v>1670789.6800000004</v>
      </c>
      <c r="J52" s="41"/>
      <c r="K52" s="25"/>
      <c r="N52" s="42"/>
    </row>
    <row r="53" spans="1:14" s="23" customFormat="1" ht="12.75" x14ac:dyDescent="0.2">
      <c r="A53" s="35">
        <v>42804</v>
      </c>
      <c r="B53" s="35"/>
      <c r="C53" s="45" t="s">
        <v>385</v>
      </c>
      <c r="D53" s="38" t="s">
        <v>377</v>
      </c>
      <c r="E53" s="44"/>
      <c r="F53" s="36"/>
      <c r="G53" s="102">
        <v>15989.8</v>
      </c>
      <c r="H53" s="39"/>
      <c r="I53" s="47">
        <f t="shared" ca="1" si="0"/>
        <v>1654799.8800000004</v>
      </c>
      <c r="J53" s="41"/>
      <c r="K53" s="25"/>
      <c r="N53" s="55"/>
    </row>
    <row r="54" spans="1:14" s="23" customFormat="1" ht="12.75" x14ac:dyDescent="0.2">
      <c r="A54" s="35">
        <v>43014</v>
      </c>
      <c r="B54" s="35"/>
      <c r="C54" s="45" t="s">
        <v>387</v>
      </c>
      <c r="D54" s="37" t="s">
        <v>389</v>
      </c>
      <c r="E54" s="44"/>
      <c r="F54" s="36"/>
      <c r="G54" s="46">
        <v>24168</v>
      </c>
      <c r="H54" s="39"/>
      <c r="I54" s="47">
        <f t="shared" ca="1" si="0"/>
        <v>1630631.8800000004</v>
      </c>
      <c r="J54" s="41"/>
      <c r="K54" s="25"/>
      <c r="N54" s="8"/>
    </row>
    <row r="55" spans="1:14" s="23" customFormat="1" ht="12.75" x14ac:dyDescent="0.2">
      <c r="A55" s="35" t="s">
        <v>386</v>
      </c>
      <c r="B55" s="35"/>
      <c r="C55" s="45" t="s">
        <v>388</v>
      </c>
      <c r="D55" s="37" t="s">
        <v>390</v>
      </c>
      <c r="E55" s="44"/>
      <c r="F55" s="36"/>
      <c r="G55" s="102">
        <v>1500000</v>
      </c>
      <c r="H55" s="39"/>
      <c r="I55" s="47">
        <f t="shared" ca="1" si="0"/>
        <v>130631.88000000035</v>
      </c>
      <c r="J55" s="41"/>
      <c r="K55" s="25"/>
      <c r="N55" s="8"/>
    </row>
    <row r="56" spans="1:14" s="23" customFormat="1" ht="12.75" x14ac:dyDescent="0.2">
      <c r="A56" s="35">
        <v>42803</v>
      </c>
      <c r="B56" s="35"/>
      <c r="C56" s="45" t="s">
        <v>144</v>
      </c>
      <c r="D56" s="37" t="s">
        <v>408</v>
      </c>
      <c r="E56" s="44"/>
      <c r="F56" s="36"/>
      <c r="G56" s="102">
        <v>4280.49</v>
      </c>
      <c r="H56" s="39"/>
      <c r="I56" s="47">
        <f t="shared" ca="1" si="0"/>
        <v>126351.39000000035</v>
      </c>
      <c r="J56" s="41"/>
      <c r="K56" s="25"/>
      <c r="N56" s="8"/>
    </row>
    <row r="57" spans="1:14" s="23" customFormat="1" ht="12.75" x14ac:dyDescent="0.2">
      <c r="A57" s="35">
        <v>42803</v>
      </c>
      <c r="B57" s="35"/>
      <c r="C57" s="45" t="s">
        <v>410</v>
      </c>
      <c r="D57" s="37" t="s">
        <v>149</v>
      </c>
      <c r="E57" s="44"/>
      <c r="F57" s="36"/>
      <c r="G57" s="102">
        <v>900</v>
      </c>
      <c r="H57" s="39"/>
      <c r="I57" s="47">
        <f t="shared" ca="1" si="0"/>
        <v>125451.39000000035</v>
      </c>
      <c r="J57" s="41"/>
      <c r="K57" s="25"/>
      <c r="N57" s="8"/>
    </row>
    <row r="58" spans="1:14" s="23" customFormat="1" ht="12.75" x14ac:dyDescent="0.2">
      <c r="A58" s="35">
        <v>42807</v>
      </c>
      <c r="B58" s="50"/>
      <c r="C58" s="45" t="s">
        <v>428</v>
      </c>
      <c r="D58" s="51" t="s">
        <v>430</v>
      </c>
      <c r="E58" s="52"/>
      <c r="F58" s="45"/>
      <c r="G58" s="60"/>
      <c r="H58" s="92">
        <v>10428</v>
      </c>
      <c r="I58" s="47">
        <f t="shared" ca="1" si="0"/>
        <v>135879.39000000036</v>
      </c>
      <c r="J58" s="41"/>
      <c r="K58" s="25"/>
      <c r="N58" s="8"/>
    </row>
    <row r="59" spans="1:14" s="23" customFormat="1" ht="12.75" x14ac:dyDescent="0.2">
      <c r="A59" s="35">
        <v>42808</v>
      </c>
      <c r="B59" s="50"/>
      <c r="C59" s="45" t="s">
        <v>434</v>
      </c>
      <c r="D59" s="51" t="s">
        <v>431</v>
      </c>
      <c r="E59" s="52"/>
      <c r="F59" s="45"/>
      <c r="G59" s="60"/>
      <c r="H59" s="92">
        <v>2000</v>
      </c>
      <c r="I59" s="47">
        <f t="shared" ca="1" si="0"/>
        <v>137879.39000000036</v>
      </c>
      <c r="J59" s="41"/>
      <c r="K59" s="25"/>
      <c r="N59" s="8"/>
    </row>
    <row r="60" spans="1:14" s="23" customFormat="1" ht="12.75" x14ac:dyDescent="0.2">
      <c r="A60" s="35">
        <v>42808</v>
      </c>
      <c r="B60" s="50"/>
      <c r="C60" s="45" t="s">
        <v>435</v>
      </c>
      <c r="D60" s="51" t="s">
        <v>432</v>
      </c>
      <c r="E60" s="52"/>
      <c r="F60" s="45"/>
      <c r="G60" s="60"/>
      <c r="H60" s="92">
        <v>2000</v>
      </c>
      <c r="I60" s="47">
        <f t="shared" ca="1" si="0"/>
        <v>139879.39000000036</v>
      </c>
      <c r="J60" s="41"/>
      <c r="K60" s="25"/>
      <c r="N60" s="8"/>
    </row>
    <row r="61" spans="1:14" s="23" customFormat="1" ht="12.75" x14ac:dyDescent="0.2">
      <c r="A61" s="35">
        <v>42809</v>
      </c>
      <c r="B61" s="50"/>
      <c r="C61" s="45" t="s">
        <v>411</v>
      </c>
      <c r="D61" s="51" t="s">
        <v>149</v>
      </c>
      <c r="E61" s="52"/>
      <c r="F61" s="45"/>
      <c r="G61" s="103">
        <v>1300</v>
      </c>
      <c r="H61" s="53"/>
      <c r="I61" s="47">
        <f t="shared" ca="1" si="0"/>
        <v>138579.39000000036</v>
      </c>
      <c r="J61" s="41"/>
      <c r="K61" s="25"/>
      <c r="N61" s="8"/>
    </row>
    <row r="62" spans="1:14" s="23" customFormat="1" ht="24" x14ac:dyDescent="0.2">
      <c r="A62" s="35">
        <v>42809</v>
      </c>
      <c r="B62" s="50"/>
      <c r="C62" s="45" t="s">
        <v>412</v>
      </c>
      <c r="D62" s="51" t="s">
        <v>409</v>
      </c>
      <c r="E62" s="52"/>
      <c r="F62" s="45"/>
      <c r="G62" s="103">
        <v>360</v>
      </c>
      <c r="H62" s="53"/>
      <c r="I62" s="47">
        <f t="shared" ca="1" si="0"/>
        <v>138219.39000000036</v>
      </c>
      <c r="J62" s="41"/>
      <c r="K62" s="25"/>
      <c r="N62" s="8"/>
    </row>
    <row r="63" spans="1:14" s="23" customFormat="1" ht="12.75" x14ac:dyDescent="0.2">
      <c r="A63" s="35">
        <v>42809</v>
      </c>
      <c r="B63" s="50"/>
      <c r="C63" s="45" t="s">
        <v>436</v>
      </c>
      <c r="D63" s="51" t="s">
        <v>421</v>
      </c>
      <c r="E63" s="52"/>
      <c r="F63" s="45"/>
      <c r="G63" s="60"/>
      <c r="H63" s="92">
        <v>61.02</v>
      </c>
      <c r="I63" s="47">
        <f t="shared" ca="1" si="0"/>
        <v>138280.41000000035</v>
      </c>
      <c r="J63" s="41"/>
      <c r="K63" s="25"/>
      <c r="N63" s="8"/>
    </row>
    <row r="64" spans="1:14" s="23" customFormat="1" ht="12.75" x14ac:dyDescent="0.2">
      <c r="A64" s="35">
        <v>42810</v>
      </c>
      <c r="B64" s="50"/>
      <c r="C64" s="45" t="s">
        <v>437</v>
      </c>
      <c r="D64" s="51" t="s">
        <v>433</v>
      </c>
      <c r="E64" s="52"/>
      <c r="F64" s="45"/>
      <c r="G64" s="60"/>
      <c r="H64" s="92">
        <v>2000</v>
      </c>
      <c r="I64" s="47">
        <f t="shared" ca="1" si="0"/>
        <v>140280.41000000035</v>
      </c>
      <c r="J64" s="41"/>
      <c r="K64" s="25"/>
      <c r="N64" s="8"/>
    </row>
    <row r="65" spans="1:14" s="23" customFormat="1" ht="12.75" x14ac:dyDescent="0.2">
      <c r="A65" s="35">
        <v>42809</v>
      </c>
      <c r="B65" s="50"/>
      <c r="C65" s="45" t="s">
        <v>144</v>
      </c>
      <c r="D65" s="51" t="s">
        <v>438</v>
      </c>
      <c r="E65" s="52"/>
      <c r="F65" s="45"/>
      <c r="G65" s="114">
        <v>4555.01</v>
      </c>
      <c r="H65" s="52"/>
      <c r="I65" s="47">
        <f t="shared" ca="1" si="0"/>
        <v>135725.40000000034</v>
      </c>
      <c r="J65" s="41"/>
      <c r="K65" s="25"/>
      <c r="N65" s="8"/>
    </row>
    <row r="66" spans="1:14" s="23" customFormat="1" ht="12.75" x14ac:dyDescent="0.2">
      <c r="A66" s="35">
        <v>42809</v>
      </c>
      <c r="B66" s="35"/>
      <c r="C66" s="45" t="s">
        <v>445</v>
      </c>
      <c r="D66" s="37" t="s">
        <v>49</v>
      </c>
      <c r="E66" s="44"/>
      <c r="F66" s="36"/>
      <c r="G66" s="102">
        <v>10931.019999999999</v>
      </c>
      <c r="H66" s="39"/>
      <c r="I66" s="47">
        <f t="shared" ca="1" si="0"/>
        <v>124794.38000000034</v>
      </c>
      <c r="J66" s="41"/>
      <c r="K66" s="25"/>
      <c r="N66" s="8"/>
    </row>
    <row r="67" spans="1:14" ht="12.75" x14ac:dyDescent="0.2">
      <c r="A67" s="35">
        <v>42817</v>
      </c>
      <c r="B67" s="35"/>
      <c r="C67" s="45" t="s">
        <v>450</v>
      </c>
      <c r="D67" s="37" t="s">
        <v>278</v>
      </c>
      <c r="E67" s="38"/>
      <c r="F67" s="43"/>
      <c r="G67" s="46">
        <v>1505</v>
      </c>
      <c r="H67" s="39"/>
      <c r="I67" s="47">
        <f t="shared" ca="1" si="0"/>
        <v>123289.38000000034</v>
      </c>
      <c r="J67" s="41"/>
      <c r="N67" s="8"/>
    </row>
    <row r="68" spans="1:14" ht="12.75" x14ac:dyDescent="0.2">
      <c r="A68" s="50">
        <v>42817</v>
      </c>
      <c r="B68" s="35"/>
      <c r="C68" s="45" t="s">
        <v>451</v>
      </c>
      <c r="D68" s="37" t="s">
        <v>153</v>
      </c>
      <c r="E68" s="38"/>
      <c r="F68" s="36"/>
      <c r="G68" s="46">
        <v>410</v>
      </c>
      <c r="H68" s="57"/>
      <c r="I68" s="47">
        <f t="shared" ca="1" si="0"/>
        <v>122879.38000000034</v>
      </c>
      <c r="J68" s="41"/>
      <c r="N68" s="8"/>
    </row>
    <row r="69" spans="1:14" ht="12.75" x14ac:dyDescent="0.2">
      <c r="A69" s="35">
        <v>42817</v>
      </c>
      <c r="B69" s="35"/>
      <c r="C69" s="45" t="s">
        <v>452</v>
      </c>
      <c r="D69" s="54" t="s">
        <v>43</v>
      </c>
      <c r="E69" s="38"/>
      <c r="F69" s="36"/>
      <c r="G69" s="46">
        <v>124</v>
      </c>
      <c r="H69" s="39"/>
      <c r="I69" s="47">
        <f t="shared" ca="1" si="0"/>
        <v>122755.38000000034</v>
      </c>
      <c r="J69" s="41"/>
      <c r="N69" s="8"/>
    </row>
    <row r="70" spans="1:14" ht="12.75" x14ac:dyDescent="0.2">
      <c r="A70" s="35">
        <v>42817</v>
      </c>
      <c r="B70" s="35"/>
      <c r="C70" s="45" t="s">
        <v>453</v>
      </c>
      <c r="D70" s="37" t="s">
        <v>104</v>
      </c>
      <c r="E70" s="38"/>
      <c r="F70" s="36"/>
      <c r="G70" s="46">
        <v>9264.4</v>
      </c>
      <c r="H70" s="39"/>
      <c r="I70" s="47">
        <f t="shared" ca="1" si="0"/>
        <v>113490.98000000035</v>
      </c>
      <c r="J70" s="41"/>
      <c r="N70" s="8"/>
    </row>
    <row r="71" spans="1:14" s="23" customFormat="1" ht="25.5" x14ac:dyDescent="0.2">
      <c r="A71" s="35">
        <v>42817</v>
      </c>
      <c r="B71" s="35"/>
      <c r="C71" s="45" t="s">
        <v>454</v>
      </c>
      <c r="D71" s="37" t="s">
        <v>236</v>
      </c>
      <c r="E71" s="38"/>
      <c r="F71" s="36"/>
      <c r="G71" s="46">
        <v>9770</v>
      </c>
      <c r="H71" s="39"/>
      <c r="I71" s="47">
        <f t="shared" ca="1" si="0"/>
        <v>103720.98000000035</v>
      </c>
      <c r="J71" s="41"/>
      <c r="K71" s="25"/>
      <c r="N71" s="8"/>
    </row>
    <row r="72" spans="1:14" ht="12.75" x14ac:dyDescent="0.2">
      <c r="A72" s="35">
        <v>42817</v>
      </c>
      <c r="B72" s="35"/>
      <c r="C72" s="45" t="s">
        <v>455</v>
      </c>
      <c r="D72" s="37" t="s">
        <v>289</v>
      </c>
      <c r="E72" s="38"/>
      <c r="F72" s="36"/>
      <c r="G72" s="46">
        <v>41085</v>
      </c>
      <c r="H72" s="39"/>
      <c r="I72" s="47">
        <f t="shared" ca="1" si="0"/>
        <v>62635.980000000345</v>
      </c>
      <c r="J72" s="41"/>
      <c r="N72" s="8"/>
    </row>
    <row r="73" spans="1:14" ht="12.75" x14ac:dyDescent="0.2">
      <c r="A73" s="35">
        <v>42817</v>
      </c>
      <c r="B73" s="35"/>
      <c r="C73" s="45" t="s">
        <v>456</v>
      </c>
      <c r="D73" s="51" t="s">
        <v>237</v>
      </c>
      <c r="E73" s="44"/>
      <c r="F73" s="45"/>
      <c r="G73" s="102">
        <v>18</v>
      </c>
      <c r="H73" s="49"/>
      <c r="I73" s="47">
        <f t="shared" ca="1" si="0"/>
        <v>62617.980000000345</v>
      </c>
      <c r="J73" s="41"/>
      <c r="N73" s="8"/>
    </row>
    <row r="74" spans="1:14" ht="12.75" x14ac:dyDescent="0.2">
      <c r="A74" s="35">
        <v>42817</v>
      </c>
      <c r="B74" s="35"/>
      <c r="C74" s="45" t="s">
        <v>457</v>
      </c>
      <c r="D74" s="54" t="s">
        <v>440</v>
      </c>
      <c r="E74" s="38"/>
      <c r="F74" s="43"/>
      <c r="G74" s="46">
        <v>7856.59</v>
      </c>
      <c r="H74" s="39"/>
      <c r="I74" s="47">
        <f t="shared" ca="1" si="0"/>
        <v>54761.390000000349</v>
      </c>
      <c r="J74" s="41"/>
      <c r="N74" s="8"/>
    </row>
    <row r="75" spans="1:14" ht="12.75" x14ac:dyDescent="0.2">
      <c r="A75" s="35">
        <v>42817</v>
      </c>
      <c r="B75" s="50"/>
      <c r="C75" s="45" t="s">
        <v>458</v>
      </c>
      <c r="D75" s="51" t="s">
        <v>48</v>
      </c>
      <c r="E75" s="58"/>
      <c r="F75" s="45"/>
      <c r="G75" s="48">
        <v>644.98</v>
      </c>
      <c r="H75" s="53"/>
      <c r="I75" s="47">
        <f t="shared" ca="1" si="0"/>
        <v>54116.410000000345</v>
      </c>
      <c r="J75" s="41"/>
      <c r="N75" s="8"/>
    </row>
    <row r="76" spans="1:14" ht="12.75" x14ac:dyDescent="0.2">
      <c r="A76" s="35">
        <v>42817</v>
      </c>
      <c r="B76" s="50"/>
      <c r="C76" s="45" t="s">
        <v>459</v>
      </c>
      <c r="D76" s="51" t="s">
        <v>50</v>
      </c>
      <c r="E76" s="58"/>
      <c r="F76" s="45"/>
      <c r="G76" s="48">
        <v>94.5</v>
      </c>
      <c r="H76" s="53"/>
      <c r="I76" s="47">
        <f t="shared" ca="1" si="0"/>
        <v>54021.910000000345</v>
      </c>
      <c r="J76" s="41"/>
      <c r="N76" s="8"/>
    </row>
    <row r="77" spans="1:14" ht="12.75" x14ac:dyDescent="0.2">
      <c r="A77" s="35">
        <v>42817</v>
      </c>
      <c r="B77" s="50"/>
      <c r="C77" s="45" t="s">
        <v>460</v>
      </c>
      <c r="D77" s="51" t="s">
        <v>51</v>
      </c>
      <c r="E77" s="58"/>
      <c r="F77" s="45"/>
      <c r="G77" s="48">
        <v>1200</v>
      </c>
      <c r="H77" s="53"/>
      <c r="I77" s="47">
        <f t="shared" ca="1" si="0"/>
        <v>52821.910000000345</v>
      </c>
      <c r="J77" s="41"/>
      <c r="N77" s="8"/>
    </row>
    <row r="78" spans="1:14" ht="12.75" x14ac:dyDescent="0.2">
      <c r="A78" s="35">
        <v>42817</v>
      </c>
      <c r="B78" s="50"/>
      <c r="C78" s="45" t="s">
        <v>461</v>
      </c>
      <c r="D78" s="51" t="s">
        <v>441</v>
      </c>
      <c r="E78" s="58"/>
      <c r="F78" s="45"/>
      <c r="G78" s="48">
        <v>500</v>
      </c>
      <c r="H78" s="53"/>
      <c r="I78" s="47">
        <f t="shared" ca="1" si="0"/>
        <v>52321.910000000345</v>
      </c>
      <c r="J78" s="41"/>
      <c r="N78" s="8"/>
    </row>
    <row r="79" spans="1:14" ht="12.75" x14ac:dyDescent="0.2">
      <c r="A79" s="35">
        <v>42817</v>
      </c>
      <c r="B79" s="35"/>
      <c r="C79" s="45" t="s">
        <v>462</v>
      </c>
      <c r="D79" s="54" t="s">
        <v>52</v>
      </c>
      <c r="E79" s="38"/>
      <c r="F79" s="36"/>
      <c r="G79" s="46">
        <v>270</v>
      </c>
      <c r="H79" s="57"/>
      <c r="I79" s="47">
        <f t="shared" ref="I79:I150" ca="1" si="1">IF(AND(ISBLANK(G79),ISBLANK(H79))," - ",OFFSET(I79,-1,0,1,1)+H79-G79)</f>
        <v>52051.910000000345</v>
      </c>
      <c r="J79" s="41"/>
      <c r="N79" s="8"/>
    </row>
    <row r="80" spans="1:14" ht="12.75" x14ac:dyDescent="0.2">
      <c r="A80" s="35">
        <v>42817</v>
      </c>
      <c r="B80" s="50"/>
      <c r="C80" s="45" t="s">
        <v>463</v>
      </c>
      <c r="D80" s="51" t="s">
        <v>283</v>
      </c>
      <c r="E80" s="58"/>
      <c r="F80" s="45"/>
      <c r="G80" s="48">
        <v>3710</v>
      </c>
      <c r="H80" s="59"/>
      <c r="I80" s="47">
        <f t="shared" ca="1" si="1"/>
        <v>48341.910000000345</v>
      </c>
      <c r="J80" s="41"/>
      <c r="N80" s="8"/>
    </row>
    <row r="81" spans="1:14" ht="12.75" x14ac:dyDescent="0.2">
      <c r="A81" s="35">
        <v>42817</v>
      </c>
      <c r="B81" s="50"/>
      <c r="C81" s="45" t="s">
        <v>464</v>
      </c>
      <c r="D81" s="51" t="s">
        <v>442</v>
      </c>
      <c r="E81" s="58"/>
      <c r="F81" s="45"/>
      <c r="G81" s="48">
        <v>572.4</v>
      </c>
      <c r="H81" s="59"/>
      <c r="I81" s="47">
        <f t="shared" ca="1" si="1"/>
        <v>47769.510000000344</v>
      </c>
      <c r="J81" s="41"/>
      <c r="N81" s="8"/>
    </row>
    <row r="82" spans="1:14" ht="12.75" x14ac:dyDescent="0.2">
      <c r="A82" s="35">
        <v>42817</v>
      </c>
      <c r="B82" s="50"/>
      <c r="C82" s="45" t="s">
        <v>465</v>
      </c>
      <c r="D82" s="51" t="s">
        <v>443</v>
      </c>
      <c r="E82" s="58"/>
      <c r="F82" s="45"/>
      <c r="G82" s="48">
        <v>16.8</v>
      </c>
      <c r="H82" s="59"/>
      <c r="I82" s="47">
        <f t="shared" ca="1" si="1"/>
        <v>47752.710000000341</v>
      </c>
      <c r="J82" s="41"/>
      <c r="N82" s="8"/>
    </row>
    <row r="83" spans="1:14" ht="12.75" x14ac:dyDescent="0.2">
      <c r="A83" s="35">
        <v>42817</v>
      </c>
      <c r="B83" s="35"/>
      <c r="C83" s="43" t="s">
        <v>466</v>
      </c>
      <c r="D83" s="54" t="s">
        <v>284</v>
      </c>
      <c r="E83" s="38"/>
      <c r="F83" s="36"/>
      <c r="G83" s="46">
        <v>90.1</v>
      </c>
      <c r="H83" s="39"/>
      <c r="I83" s="47">
        <f t="shared" ca="1" si="1"/>
        <v>47662.610000000343</v>
      </c>
      <c r="J83" s="41"/>
      <c r="L83" s="9"/>
      <c r="N83" s="8"/>
    </row>
    <row r="84" spans="1:14" ht="25.5" x14ac:dyDescent="0.2">
      <c r="A84" s="35">
        <v>42817</v>
      </c>
      <c r="B84" s="35"/>
      <c r="C84" s="43" t="s">
        <v>467</v>
      </c>
      <c r="D84" s="37" t="s">
        <v>241</v>
      </c>
      <c r="E84" s="38"/>
      <c r="F84" s="36"/>
      <c r="G84" s="46">
        <v>3000</v>
      </c>
      <c r="H84" s="39"/>
      <c r="I84" s="47">
        <f t="shared" ca="1" si="1"/>
        <v>44662.610000000343</v>
      </c>
      <c r="J84" s="41"/>
      <c r="L84" s="9"/>
      <c r="N84" s="8"/>
    </row>
    <row r="85" spans="1:14" ht="25.5" x14ac:dyDescent="0.2">
      <c r="A85" s="35">
        <v>42817</v>
      </c>
      <c r="B85" s="35"/>
      <c r="C85" s="36" t="s">
        <v>468</v>
      </c>
      <c r="D85" s="37" t="s">
        <v>59</v>
      </c>
      <c r="E85" s="38"/>
      <c r="F85" s="36"/>
      <c r="G85" s="46">
        <v>1270.94</v>
      </c>
      <c r="H85" s="39"/>
      <c r="I85" s="47">
        <f t="shared" ca="1" si="1"/>
        <v>43391.67000000034</v>
      </c>
      <c r="J85" s="41"/>
      <c r="L85" s="9"/>
      <c r="N85" s="8"/>
    </row>
    <row r="86" spans="1:14" ht="12.75" x14ac:dyDescent="0.2">
      <c r="A86" s="35">
        <v>42817</v>
      </c>
      <c r="B86" s="50"/>
      <c r="C86" s="45" t="s">
        <v>469</v>
      </c>
      <c r="D86" s="51" t="s">
        <v>60</v>
      </c>
      <c r="E86" s="58"/>
      <c r="F86" s="45"/>
      <c r="G86" s="48">
        <v>3339</v>
      </c>
      <c r="H86" s="53"/>
      <c r="I86" s="47">
        <f t="shared" ca="1" si="1"/>
        <v>40052.67000000034</v>
      </c>
      <c r="J86" s="41"/>
      <c r="L86" s="9"/>
      <c r="N86" s="8"/>
    </row>
    <row r="87" spans="1:14" ht="12.75" x14ac:dyDescent="0.2">
      <c r="A87" s="35">
        <v>42817</v>
      </c>
      <c r="B87" s="50"/>
      <c r="C87" s="36" t="s">
        <v>470</v>
      </c>
      <c r="D87" s="51" t="s">
        <v>108</v>
      </c>
      <c r="E87" s="58"/>
      <c r="F87" s="45"/>
      <c r="G87" s="48">
        <v>254.4</v>
      </c>
      <c r="H87" s="39"/>
      <c r="I87" s="47">
        <f t="shared" ca="1" si="1"/>
        <v>39798.270000000339</v>
      </c>
      <c r="J87" s="41"/>
      <c r="L87" s="9"/>
      <c r="N87" s="8"/>
    </row>
    <row r="88" spans="1:14" ht="12.75" x14ac:dyDescent="0.2">
      <c r="A88" s="35">
        <v>42817</v>
      </c>
      <c r="B88" s="50"/>
      <c r="C88" s="45" t="s">
        <v>471</v>
      </c>
      <c r="D88" s="51" t="s">
        <v>149</v>
      </c>
      <c r="E88" s="58"/>
      <c r="F88" s="45"/>
      <c r="G88" s="48">
        <v>421.93</v>
      </c>
      <c r="H88" s="53"/>
      <c r="I88" s="47">
        <f t="shared" ca="1" si="1"/>
        <v>39376.340000000338</v>
      </c>
      <c r="J88" s="41"/>
      <c r="L88" s="9"/>
      <c r="N88" s="8"/>
    </row>
    <row r="89" spans="1:14" ht="12.75" x14ac:dyDescent="0.2">
      <c r="A89" s="35">
        <v>42817</v>
      </c>
      <c r="B89" s="35"/>
      <c r="C89" s="45" t="s">
        <v>472</v>
      </c>
      <c r="D89" s="37" t="s">
        <v>245</v>
      </c>
      <c r="E89" s="38"/>
      <c r="F89" s="36"/>
      <c r="G89" s="46">
        <v>1195.46</v>
      </c>
      <c r="H89" s="39"/>
      <c r="I89" s="47">
        <f t="shared" ca="1" si="1"/>
        <v>38180.880000000339</v>
      </c>
      <c r="J89" s="41"/>
      <c r="N89" s="8"/>
    </row>
    <row r="90" spans="1:14" ht="12.75" x14ac:dyDescent="0.2">
      <c r="A90" s="35">
        <v>42817</v>
      </c>
      <c r="B90" s="35"/>
      <c r="C90" s="36" t="s">
        <v>473</v>
      </c>
      <c r="D90" s="37" t="s">
        <v>64</v>
      </c>
      <c r="E90" s="38"/>
      <c r="F90" s="36"/>
      <c r="G90" s="46">
        <v>450</v>
      </c>
      <c r="H90" s="39"/>
      <c r="I90" s="47">
        <f t="shared" ca="1" si="1"/>
        <v>37730.880000000339</v>
      </c>
      <c r="J90" s="41"/>
      <c r="N90" s="8"/>
    </row>
    <row r="91" spans="1:14" ht="12.75" x14ac:dyDescent="0.2">
      <c r="A91" s="35">
        <v>42817</v>
      </c>
      <c r="B91" s="35"/>
      <c r="C91" s="36" t="s">
        <v>474</v>
      </c>
      <c r="D91" s="37" t="s">
        <v>30</v>
      </c>
      <c r="E91" s="38"/>
      <c r="F91" s="36"/>
      <c r="G91" s="46">
        <v>1554.75</v>
      </c>
      <c r="H91" s="39"/>
      <c r="I91" s="47">
        <f t="shared" ca="1" si="1"/>
        <v>36176.130000000339</v>
      </c>
      <c r="J91" s="41"/>
      <c r="N91" s="8"/>
    </row>
    <row r="92" spans="1:14" ht="12.75" x14ac:dyDescent="0.2">
      <c r="A92" s="35">
        <v>42817</v>
      </c>
      <c r="B92" s="35"/>
      <c r="C92" s="36" t="s">
        <v>475</v>
      </c>
      <c r="D92" s="37" t="s">
        <v>67</v>
      </c>
      <c r="E92" s="38"/>
      <c r="F92" s="36"/>
      <c r="G92" s="46">
        <v>705.95</v>
      </c>
      <c r="H92" s="39"/>
      <c r="I92" s="47">
        <f t="shared" ca="1" si="1"/>
        <v>35470.180000000342</v>
      </c>
      <c r="J92" s="41"/>
      <c r="N92" s="8"/>
    </row>
    <row r="93" spans="1:14" ht="12.75" x14ac:dyDescent="0.2">
      <c r="A93" s="35">
        <v>42817</v>
      </c>
      <c r="B93" s="35"/>
      <c r="C93" s="43" t="s">
        <v>476</v>
      </c>
      <c r="D93" s="54" t="s">
        <v>67</v>
      </c>
      <c r="E93" s="38"/>
      <c r="F93" s="36"/>
      <c r="G93" s="46">
        <v>1294.95</v>
      </c>
      <c r="H93" s="39"/>
      <c r="I93" s="47">
        <f t="shared" ca="1" si="1"/>
        <v>34175.230000000345</v>
      </c>
      <c r="J93" s="41"/>
      <c r="N93" s="8"/>
    </row>
    <row r="94" spans="1:14" ht="12.75" x14ac:dyDescent="0.2">
      <c r="A94" s="35">
        <v>42817</v>
      </c>
      <c r="B94" s="50"/>
      <c r="C94" s="45" t="s">
        <v>477</v>
      </c>
      <c r="D94" s="51" t="s">
        <v>67</v>
      </c>
      <c r="E94" s="58"/>
      <c r="F94" s="45"/>
      <c r="G94" s="48">
        <v>53.8</v>
      </c>
      <c r="H94" s="53"/>
      <c r="I94" s="47">
        <f t="shared" ca="1" si="1"/>
        <v>34121.430000000342</v>
      </c>
      <c r="J94" s="41"/>
      <c r="N94" s="8"/>
    </row>
    <row r="95" spans="1:14" ht="12.75" x14ac:dyDescent="0.2">
      <c r="A95" s="35">
        <v>42817</v>
      </c>
      <c r="B95" s="50"/>
      <c r="C95" s="45" t="s">
        <v>478</v>
      </c>
      <c r="D95" s="51" t="s">
        <v>67</v>
      </c>
      <c r="E95" s="58"/>
      <c r="F95" s="45"/>
      <c r="G95" s="48">
        <v>11.72</v>
      </c>
      <c r="H95" s="53"/>
      <c r="I95" s="47">
        <f t="shared" ca="1" si="1"/>
        <v>34109.710000000341</v>
      </c>
      <c r="J95" s="41"/>
      <c r="N95" s="8"/>
    </row>
    <row r="96" spans="1:14" ht="12.75" x14ac:dyDescent="0.2">
      <c r="A96" s="35">
        <v>42817</v>
      </c>
      <c r="B96" s="50"/>
      <c r="C96" s="45" t="s">
        <v>479</v>
      </c>
      <c r="D96" s="51" t="s">
        <v>161</v>
      </c>
      <c r="E96" s="58"/>
      <c r="F96" s="45"/>
      <c r="G96" s="48">
        <v>38.549999999999997</v>
      </c>
      <c r="H96" s="53"/>
      <c r="I96" s="47">
        <f t="shared" ca="1" si="1"/>
        <v>34071.160000000338</v>
      </c>
      <c r="J96" s="41"/>
      <c r="N96" s="8"/>
    </row>
    <row r="97" spans="1:14" ht="12.75" x14ac:dyDescent="0.2">
      <c r="A97" s="35">
        <v>42817</v>
      </c>
      <c r="B97" s="50"/>
      <c r="C97" s="45" t="s">
        <v>480</v>
      </c>
      <c r="D97" s="51" t="s">
        <v>444</v>
      </c>
      <c r="E97" s="58"/>
      <c r="F97" s="45"/>
      <c r="G97" s="48">
        <v>2240</v>
      </c>
      <c r="H97" s="53"/>
      <c r="I97" s="47">
        <f t="shared" ca="1" si="1"/>
        <v>31831.160000000338</v>
      </c>
      <c r="J97" s="41"/>
      <c r="N97" s="8"/>
    </row>
    <row r="98" spans="1:14" ht="12.75" x14ac:dyDescent="0.2">
      <c r="A98" s="35">
        <v>42817</v>
      </c>
      <c r="B98" s="50"/>
      <c r="C98" s="45" t="s">
        <v>481</v>
      </c>
      <c r="D98" s="51" t="s">
        <v>160</v>
      </c>
      <c r="E98" s="58"/>
      <c r="F98" s="45"/>
      <c r="G98" s="92">
        <v>90</v>
      </c>
      <c r="H98" s="53"/>
      <c r="I98" s="47">
        <f t="shared" ca="1" si="1"/>
        <v>31741.160000000338</v>
      </c>
      <c r="J98" s="41"/>
      <c r="N98" s="8"/>
    </row>
    <row r="99" spans="1:14" ht="12.75" x14ac:dyDescent="0.2">
      <c r="A99" s="35">
        <v>42821</v>
      </c>
      <c r="B99" s="115"/>
      <c r="C99" s="45" t="s">
        <v>636</v>
      </c>
      <c r="D99" s="119" t="s">
        <v>137</v>
      </c>
      <c r="E99" s="120"/>
      <c r="F99" s="116"/>
      <c r="G99" s="121"/>
      <c r="H99" s="122">
        <v>1000000</v>
      </c>
      <c r="I99" s="47">
        <f t="shared" ca="1" si="1"/>
        <v>1031741.1600000004</v>
      </c>
      <c r="J99" s="118"/>
      <c r="N99" s="8"/>
    </row>
    <row r="100" spans="1:14" ht="12.75" x14ac:dyDescent="0.2">
      <c r="A100" s="35">
        <v>42817</v>
      </c>
      <c r="B100" s="115"/>
      <c r="C100" s="45" t="s">
        <v>637</v>
      </c>
      <c r="D100" s="119" t="s">
        <v>509</v>
      </c>
      <c r="E100" s="120"/>
      <c r="F100" s="116"/>
      <c r="G100" s="121"/>
      <c r="H100" s="122">
        <v>2000</v>
      </c>
      <c r="I100" s="47">
        <f t="shared" ca="1" si="1"/>
        <v>1033741.1600000004</v>
      </c>
      <c r="J100" s="118"/>
      <c r="N100" s="8"/>
    </row>
    <row r="101" spans="1:14" ht="12.75" x14ac:dyDescent="0.2">
      <c r="A101" s="35">
        <v>42822</v>
      </c>
      <c r="B101" s="115"/>
      <c r="C101" s="116" t="s">
        <v>128</v>
      </c>
      <c r="D101" s="119" t="s">
        <v>510</v>
      </c>
      <c r="E101" s="120"/>
      <c r="F101" s="116"/>
      <c r="G101" s="121"/>
      <c r="H101" s="122">
        <v>1000</v>
      </c>
      <c r="I101" s="47">
        <f t="shared" ca="1" si="1"/>
        <v>1034741.1600000004</v>
      </c>
      <c r="J101" s="118"/>
      <c r="N101" s="8"/>
    </row>
    <row r="102" spans="1:14" ht="12.75" x14ac:dyDescent="0.2">
      <c r="A102" s="35">
        <v>42822</v>
      </c>
      <c r="B102" s="115"/>
      <c r="C102" s="45" t="s">
        <v>638</v>
      </c>
      <c r="D102" s="119" t="s">
        <v>511</v>
      </c>
      <c r="E102" s="120"/>
      <c r="F102" s="116"/>
      <c r="G102" s="121"/>
      <c r="H102" s="122">
        <v>500</v>
      </c>
      <c r="I102" s="47">
        <f t="shared" ca="1" si="1"/>
        <v>1035241.1600000004</v>
      </c>
      <c r="J102" s="118"/>
      <c r="N102" s="8"/>
    </row>
    <row r="103" spans="1:14" ht="12.75" x14ac:dyDescent="0.2">
      <c r="A103" s="35">
        <v>42823</v>
      </c>
      <c r="B103" s="115"/>
      <c r="C103" s="116" t="s">
        <v>489</v>
      </c>
      <c r="D103" s="119" t="s">
        <v>153</v>
      </c>
      <c r="E103" s="120"/>
      <c r="F103" s="116"/>
      <c r="G103" s="123">
        <v>390</v>
      </c>
      <c r="H103" s="117"/>
      <c r="I103" s="47">
        <f t="shared" ca="1" si="1"/>
        <v>1034851.1600000004</v>
      </c>
      <c r="J103" s="118"/>
      <c r="N103" s="8"/>
    </row>
    <row r="104" spans="1:14" ht="12.75" x14ac:dyDescent="0.2">
      <c r="A104" s="35">
        <v>42823</v>
      </c>
      <c r="B104" s="115"/>
      <c r="C104" s="116" t="s">
        <v>490</v>
      </c>
      <c r="D104" s="119" t="s">
        <v>440</v>
      </c>
      <c r="E104" s="120"/>
      <c r="F104" s="116"/>
      <c r="G104" s="123">
        <v>3504.88</v>
      </c>
      <c r="H104" s="117"/>
      <c r="I104" s="47">
        <f t="shared" ca="1" si="1"/>
        <v>1031346.2800000004</v>
      </c>
      <c r="J104" s="118"/>
      <c r="N104" s="8"/>
    </row>
    <row r="105" spans="1:14" ht="12.75" x14ac:dyDescent="0.2">
      <c r="A105" s="35">
        <v>42823</v>
      </c>
      <c r="B105" s="115"/>
      <c r="C105" s="116" t="s">
        <v>491</v>
      </c>
      <c r="D105" s="119" t="s">
        <v>47</v>
      </c>
      <c r="E105" s="120"/>
      <c r="F105" s="116"/>
      <c r="G105" s="123">
        <v>350</v>
      </c>
      <c r="H105" s="117"/>
      <c r="I105" s="47">
        <f t="shared" ca="1" si="1"/>
        <v>1030996.2800000004</v>
      </c>
      <c r="J105" s="118"/>
      <c r="N105" s="8"/>
    </row>
    <row r="106" spans="1:14" ht="12.75" x14ac:dyDescent="0.2">
      <c r="A106" s="35">
        <v>42823</v>
      </c>
      <c r="B106" s="115"/>
      <c r="C106" s="116" t="s">
        <v>492</v>
      </c>
      <c r="D106" s="119" t="s">
        <v>485</v>
      </c>
      <c r="E106" s="120"/>
      <c r="F106" s="116"/>
      <c r="G106" s="123">
        <v>1800</v>
      </c>
      <c r="H106" s="117"/>
      <c r="I106" s="47">
        <f t="shared" ca="1" si="1"/>
        <v>1029196.2800000004</v>
      </c>
      <c r="J106" s="118"/>
      <c r="N106" s="8"/>
    </row>
    <row r="107" spans="1:14" ht="12.75" x14ac:dyDescent="0.2">
      <c r="A107" s="35">
        <v>42823</v>
      </c>
      <c r="B107" s="115"/>
      <c r="C107" s="116" t="s">
        <v>493</v>
      </c>
      <c r="D107" s="119" t="s">
        <v>108</v>
      </c>
      <c r="E107" s="120"/>
      <c r="F107" s="116"/>
      <c r="G107" s="123">
        <v>3540.4</v>
      </c>
      <c r="H107" s="117"/>
      <c r="I107" s="47">
        <f t="shared" ca="1" si="1"/>
        <v>1025655.8800000004</v>
      </c>
      <c r="J107" s="118"/>
      <c r="N107" s="8"/>
    </row>
    <row r="108" spans="1:14" ht="12.75" x14ac:dyDescent="0.2">
      <c r="A108" s="35">
        <v>42823</v>
      </c>
      <c r="B108" s="115"/>
      <c r="C108" s="116" t="s">
        <v>494</v>
      </c>
      <c r="D108" s="119" t="s">
        <v>157</v>
      </c>
      <c r="E108" s="120"/>
      <c r="F108" s="116"/>
      <c r="G108" s="123">
        <v>1433.76</v>
      </c>
      <c r="H108" s="117"/>
      <c r="I108" s="47">
        <f t="shared" ca="1" si="1"/>
        <v>1024222.1200000003</v>
      </c>
      <c r="J108" s="118"/>
      <c r="N108" s="8"/>
    </row>
    <row r="109" spans="1:14" ht="12.75" x14ac:dyDescent="0.2">
      <c r="A109" s="35">
        <v>42823</v>
      </c>
      <c r="B109" s="115"/>
      <c r="C109" s="116" t="s">
        <v>495</v>
      </c>
      <c r="D109" s="119" t="s">
        <v>154</v>
      </c>
      <c r="E109" s="120"/>
      <c r="F109" s="116"/>
      <c r="G109" s="123">
        <v>2067</v>
      </c>
      <c r="H109" s="117"/>
      <c r="I109" s="47">
        <f t="shared" ca="1" si="1"/>
        <v>1022155.1200000003</v>
      </c>
      <c r="J109" s="118"/>
      <c r="N109" s="8"/>
    </row>
    <row r="110" spans="1:14" ht="12.75" x14ac:dyDescent="0.2">
      <c r="A110" s="35">
        <v>42823</v>
      </c>
      <c r="B110" s="115"/>
      <c r="C110" s="116" t="s">
        <v>496</v>
      </c>
      <c r="D110" s="119" t="s">
        <v>486</v>
      </c>
      <c r="E110" s="120"/>
      <c r="F110" s="116"/>
      <c r="G110" s="123">
        <v>8480</v>
      </c>
      <c r="H110" s="117"/>
      <c r="I110" s="47">
        <f t="shared" ca="1" si="1"/>
        <v>1013675.1200000003</v>
      </c>
      <c r="J110" s="118"/>
      <c r="N110" s="8"/>
    </row>
    <row r="111" spans="1:14" ht="12.75" x14ac:dyDescent="0.2">
      <c r="A111" s="35">
        <v>42823</v>
      </c>
      <c r="B111" s="115"/>
      <c r="C111" s="116" t="s">
        <v>497</v>
      </c>
      <c r="D111" s="119" t="s">
        <v>47</v>
      </c>
      <c r="E111" s="120"/>
      <c r="F111" s="116"/>
      <c r="G111" s="123">
        <v>18019.2</v>
      </c>
      <c r="H111" s="117"/>
      <c r="I111" s="47">
        <f t="shared" ca="1" si="1"/>
        <v>995655.92000000039</v>
      </c>
      <c r="J111" s="118"/>
      <c r="N111" s="8"/>
    </row>
    <row r="112" spans="1:14" ht="12.75" x14ac:dyDescent="0.2">
      <c r="A112" s="35">
        <v>42823</v>
      </c>
      <c r="B112" s="115"/>
      <c r="C112" s="116" t="s">
        <v>498</v>
      </c>
      <c r="D112" s="119" t="s">
        <v>147</v>
      </c>
      <c r="E112" s="120"/>
      <c r="F112" s="116"/>
      <c r="G112" s="123">
        <v>86552.92</v>
      </c>
      <c r="H112" s="117"/>
      <c r="I112" s="47">
        <f t="shared" ca="1" si="1"/>
        <v>909103.00000000035</v>
      </c>
      <c r="J112" s="118"/>
      <c r="N112" s="8"/>
    </row>
    <row r="113" spans="1:14" ht="12.75" x14ac:dyDescent="0.2">
      <c r="A113" s="35">
        <v>42823</v>
      </c>
      <c r="B113" s="115"/>
      <c r="C113" s="116" t="s">
        <v>499</v>
      </c>
      <c r="D113" s="119" t="s">
        <v>244</v>
      </c>
      <c r="E113" s="120"/>
      <c r="F113" s="116"/>
      <c r="G113" s="123">
        <v>13580</v>
      </c>
      <c r="H113" s="117"/>
      <c r="I113" s="47">
        <f t="shared" ca="1" si="1"/>
        <v>895523.00000000035</v>
      </c>
      <c r="J113" s="118"/>
      <c r="N113" s="8"/>
    </row>
    <row r="114" spans="1:14" ht="12.75" x14ac:dyDescent="0.2">
      <c r="A114" s="35">
        <v>42823</v>
      </c>
      <c r="B114" s="115"/>
      <c r="C114" s="116" t="s">
        <v>500</v>
      </c>
      <c r="D114" s="119" t="s">
        <v>122</v>
      </c>
      <c r="E114" s="120"/>
      <c r="F114" s="116"/>
      <c r="G114" s="123">
        <v>44520</v>
      </c>
      <c r="H114" s="117"/>
      <c r="I114" s="47">
        <f t="shared" ca="1" si="1"/>
        <v>851003.00000000035</v>
      </c>
      <c r="J114" s="118"/>
      <c r="N114" s="8"/>
    </row>
    <row r="115" spans="1:14" ht="12.75" x14ac:dyDescent="0.2">
      <c r="A115" s="35">
        <v>42823</v>
      </c>
      <c r="B115" s="115"/>
      <c r="C115" s="116" t="s">
        <v>501</v>
      </c>
      <c r="D115" s="119" t="s">
        <v>487</v>
      </c>
      <c r="E115" s="120"/>
      <c r="F115" s="116"/>
      <c r="G115" s="123">
        <v>938.25</v>
      </c>
      <c r="H115" s="117"/>
      <c r="I115" s="47">
        <f t="shared" ca="1" si="1"/>
        <v>850064.75000000035</v>
      </c>
      <c r="J115" s="118"/>
      <c r="N115" s="8"/>
    </row>
    <row r="116" spans="1:14" ht="12.75" x14ac:dyDescent="0.2">
      <c r="A116" s="35">
        <v>42823</v>
      </c>
      <c r="B116" s="115"/>
      <c r="C116" s="116" t="s">
        <v>502</v>
      </c>
      <c r="D116" s="119" t="s">
        <v>487</v>
      </c>
      <c r="E116" s="120"/>
      <c r="F116" s="116"/>
      <c r="G116" s="123">
        <v>594</v>
      </c>
      <c r="H116" s="117"/>
      <c r="I116" s="47">
        <f t="shared" ca="1" si="1"/>
        <v>849470.75000000035</v>
      </c>
      <c r="J116" s="118"/>
      <c r="N116" s="8"/>
    </row>
    <row r="117" spans="1:14" ht="12.75" x14ac:dyDescent="0.2">
      <c r="A117" s="35">
        <v>42823</v>
      </c>
      <c r="B117" s="115"/>
      <c r="C117" s="116" t="s">
        <v>503</v>
      </c>
      <c r="D117" s="119" t="s">
        <v>375</v>
      </c>
      <c r="E117" s="120"/>
      <c r="F117" s="116"/>
      <c r="G117" s="123">
        <v>212000</v>
      </c>
      <c r="H117" s="117"/>
      <c r="I117" s="47">
        <f t="shared" ca="1" si="1"/>
        <v>637470.75000000035</v>
      </c>
      <c r="J117" s="118"/>
      <c r="N117" s="8"/>
    </row>
    <row r="118" spans="1:14" ht="24" x14ac:dyDescent="0.2">
      <c r="A118" s="35">
        <v>42823</v>
      </c>
      <c r="B118" s="115"/>
      <c r="C118" s="116" t="s">
        <v>504</v>
      </c>
      <c r="D118" s="119" t="s">
        <v>488</v>
      </c>
      <c r="E118" s="120"/>
      <c r="F118" s="116"/>
      <c r="G118" s="123">
        <v>530</v>
      </c>
      <c r="H118" s="117"/>
      <c r="I118" s="47">
        <f t="shared" ca="1" si="1"/>
        <v>636940.75000000035</v>
      </c>
      <c r="J118" s="118"/>
      <c r="N118" s="8"/>
    </row>
    <row r="119" spans="1:14" ht="12.75" x14ac:dyDescent="0.2">
      <c r="A119" s="35">
        <v>42823</v>
      </c>
      <c r="B119" s="115"/>
      <c r="C119" s="116" t="s">
        <v>505</v>
      </c>
      <c r="D119" s="119" t="s">
        <v>165</v>
      </c>
      <c r="E119" s="120"/>
      <c r="F119" s="116"/>
      <c r="G119" s="123">
        <v>79712</v>
      </c>
      <c r="H119" s="117"/>
      <c r="I119" s="47">
        <f t="shared" ca="1" si="1"/>
        <v>557228.75000000035</v>
      </c>
      <c r="J119" s="118"/>
      <c r="N119" s="8"/>
    </row>
    <row r="120" spans="1:14" ht="12.75" x14ac:dyDescent="0.2">
      <c r="A120" s="35">
        <v>42825</v>
      </c>
      <c r="B120" s="115"/>
      <c r="C120" s="116" t="s">
        <v>506</v>
      </c>
      <c r="D120" s="119" t="s">
        <v>240</v>
      </c>
      <c r="E120" s="120"/>
      <c r="F120" s="116"/>
      <c r="G120" s="123">
        <v>2500</v>
      </c>
      <c r="H120" s="117"/>
      <c r="I120" s="47">
        <f t="shared" ca="1" si="1"/>
        <v>554728.75000000035</v>
      </c>
      <c r="J120" s="118"/>
      <c r="N120" s="8"/>
    </row>
    <row r="121" spans="1:14" ht="12.75" x14ac:dyDescent="0.2">
      <c r="A121" s="35">
        <v>42825</v>
      </c>
      <c r="B121" s="115"/>
      <c r="C121" s="116" t="s">
        <v>507</v>
      </c>
      <c r="D121" s="119" t="s">
        <v>206</v>
      </c>
      <c r="E121" s="120"/>
      <c r="F121" s="116"/>
      <c r="G121" s="123">
        <v>350</v>
      </c>
      <c r="H121" s="117"/>
      <c r="I121" s="47">
        <f t="shared" ca="1" si="1"/>
        <v>554378.75000000035</v>
      </c>
      <c r="J121" s="118"/>
      <c r="N121" s="8"/>
    </row>
    <row r="122" spans="1:14" ht="12.75" x14ac:dyDescent="0.2">
      <c r="A122" s="35">
        <v>42825</v>
      </c>
      <c r="B122" s="115"/>
      <c r="C122" s="116" t="s">
        <v>508</v>
      </c>
      <c r="D122" s="119" t="s">
        <v>207</v>
      </c>
      <c r="E122" s="120"/>
      <c r="F122" s="116"/>
      <c r="G122" s="123">
        <v>214.5</v>
      </c>
      <c r="H122" s="117"/>
      <c r="I122" s="47">
        <f t="shared" ca="1" si="1"/>
        <v>554164.25000000035</v>
      </c>
      <c r="J122" s="118"/>
      <c r="N122" s="8"/>
    </row>
    <row r="123" spans="1:14" ht="12.75" x14ac:dyDescent="0.2">
      <c r="A123" s="35">
        <v>42825</v>
      </c>
      <c r="B123" s="35"/>
      <c r="C123" s="45" t="s">
        <v>143</v>
      </c>
      <c r="D123" s="54" t="s">
        <v>325</v>
      </c>
      <c r="E123" s="44"/>
      <c r="F123" s="43"/>
      <c r="G123" s="102">
        <v>80091.989999999991</v>
      </c>
      <c r="H123" s="39"/>
      <c r="I123" s="47">
        <f t="shared" ca="1" si="1"/>
        <v>474072.26000000036</v>
      </c>
      <c r="J123" s="118"/>
      <c r="N123" s="8"/>
    </row>
    <row r="124" spans="1:14" ht="12.75" x14ac:dyDescent="0.2">
      <c r="A124" s="35">
        <v>42825</v>
      </c>
      <c r="B124" s="35"/>
      <c r="C124" s="45" t="s">
        <v>446</v>
      </c>
      <c r="D124" s="54" t="s">
        <v>166</v>
      </c>
      <c r="E124" s="44"/>
      <c r="F124" s="43"/>
      <c r="G124" s="102">
        <v>21013</v>
      </c>
      <c r="H124" s="39"/>
      <c r="I124" s="47">
        <f t="shared" ca="1" si="1"/>
        <v>453059.26000000036</v>
      </c>
      <c r="J124" s="118"/>
      <c r="N124" s="8"/>
    </row>
    <row r="125" spans="1:14" ht="12.75" x14ac:dyDescent="0.2">
      <c r="A125" s="35">
        <v>42825</v>
      </c>
      <c r="B125" s="35"/>
      <c r="C125" s="45" t="s">
        <v>447</v>
      </c>
      <c r="D125" s="37" t="s">
        <v>167</v>
      </c>
      <c r="E125" s="44"/>
      <c r="F125" s="36"/>
      <c r="G125" s="102">
        <v>1527.5</v>
      </c>
      <c r="H125" s="39"/>
      <c r="I125" s="47">
        <f t="shared" ca="1" si="1"/>
        <v>451531.76000000036</v>
      </c>
      <c r="J125" s="118"/>
      <c r="N125" s="8"/>
    </row>
    <row r="126" spans="1:14" ht="12.75" x14ac:dyDescent="0.2">
      <c r="A126" s="35">
        <v>42825</v>
      </c>
      <c r="B126" s="50"/>
      <c r="C126" s="45" t="s">
        <v>448</v>
      </c>
      <c r="D126" s="51" t="s">
        <v>27</v>
      </c>
      <c r="E126" s="52"/>
      <c r="F126" s="45"/>
      <c r="G126" s="103">
        <v>3987.65</v>
      </c>
      <c r="H126" s="49"/>
      <c r="I126" s="47">
        <f t="shared" ca="1" si="1"/>
        <v>447544.11000000034</v>
      </c>
      <c r="J126" s="118"/>
      <c r="N126" s="8"/>
    </row>
    <row r="127" spans="1:14" ht="12.75" x14ac:dyDescent="0.2">
      <c r="A127" s="35">
        <v>42825</v>
      </c>
      <c r="B127" s="35"/>
      <c r="C127" s="45" t="s">
        <v>449</v>
      </c>
      <c r="D127" s="37" t="s">
        <v>326</v>
      </c>
      <c r="E127" s="38"/>
      <c r="F127" s="43"/>
      <c r="G127" s="46">
        <v>362.09</v>
      </c>
      <c r="H127" s="39"/>
      <c r="I127" s="47">
        <f t="shared" ca="1" si="1"/>
        <v>447182.02000000031</v>
      </c>
      <c r="J127" s="118"/>
      <c r="N127" s="8"/>
    </row>
    <row r="128" spans="1:14" ht="12.75" x14ac:dyDescent="0.2">
      <c r="A128" s="35">
        <v>42825</v>
      </c>
      <c r="B128" s="50"/>
      <c r="C128" s="45" t="s">
        <v>128</v>
      </c>
      <c r="D128" s="51" t="s">
        <v>546</v>
      </c>
      <c r="E128" s="58"/>
      <c r="F128" s="45"/>
      <c r="G128" s="48">
        <v>1</v>
      </c>
      <c r="H128" s="59"/>
      <c r="I128" s="47">
        <f t="shared" ca="1" si="1"/>
        <v>447181.02000000031</v>
      </c>
      <c r="J128" s="56"/>
      <c r="N128" s="8"/>
    </row>
    <row r="129" spans="1:14" ht="12.75" x14ac:dyDescent="0.2">
      <c r="A129" s="35">
        <v>42825</v>
      </c>
      <c r="B129" s="35"/>
      <c r="C129" s="45" t="s">
        <v>515</v>
      </c>
      <c r="D129" s="54" t="s">
        <v>154</v>
      </c>
      <c r="E129" s="38"/>
      <c r="F129" s="36"/>
      <c r="G129" s="102">
        <v>689</v>
      </c>
      <c r="H129" s="57"/>
      <c r="I129" s="47">
        <f t="shared" ca="1" si="1"/>
        <v>446492.02000000031</v>
      </c>
      <c r="J129" s="118"/>
      <c r="N129" s="8"/>
    </row>
    <row r="130" spans="1:14" ht="12.75" x14ac:dyDescent="0.2">
      <c r="A130" s="35">
        <v>42825</v>
      </c>
      <c r="B130" s="50"/>
      <c r="C130" s="45" t="s">
        <v>516</v>
      </c>
      <c r="D130" s="51" t="s">
        <v>147</v>
      </c>
      <c r="E130" s="58"/>
      <c r="F130" s="45"/>
      <c r="G130" s="104">
        <v>6376.96</v>
      </c>
      <c r="H130" s="59"/>
      <c r="I130" s="47">
        <f t="shared" ca="1" si="1"/>
        <v>440115.06000000029</v>
      </c>
      <c r="J130" s="118"/>
      <c r="N130" s="8"/>
    </row>
    <row r="131" spans="1:14" ht="12.75" x14ac:dyDescent="0.2">
      <c r="A131" s="35">
        <v>42825</v>
      </c>
      <c r="B131" s="35"/>
      <c r="C131" s="45" t="s">
        <v>517</v>
      </c>
      <c r="D131" s="54" t="s">
        <v>341</v>
      </c>
      <c r="E131" s="38"/>
      <c r="F131" s="36"/>
      <c r="G131" s="102">
        <v>1200</v>
      </c>
      <c r="H131" s="57"/>
      <c r="I131" s="47">
        <f t="shared" ca="1" si="1"/>
        <v>438915.06000000029</v>
      </c>
      <c r="J131" s="118"/>
      <c r="N131" s="8"/>
    </row>
    <row r="132" spans="1:14" ht="12.75" x14ac:dyDescent="0.2">
      <c r="A132" s="35">
        <v>42825</v>
      </c>
      <c r="B132" s="35"/>
      <c r="C132" s="45" t="s">
        <v>518</v>
      </c>
      <c r="D132" s="54" t="s">
        <v>47</v>
      </c>
      <c r="E132" s="38"/>
      <c r="F132" s="36"/>
      <c r="G132" s="102">
        <v>1272</v>
      </c>
      <c r="H132" s="57"/>
      <c r="I132" s="47">
        <f t="shared" ca="1" si="1"/>
        <v>437643.06000000029</v>
      </c>
      <c r="J132" s="118"/>
      <c r="N132" s="8"/>
    </row>
    <row r="133" spans="1:14" ht="12.75" x14ac:dyDescent="0.2">
      <c r="A133" s="35">
        <v>42825</v>
      </c>
      <c r="B133" s="35"/>
      <c r="C133" s="45" t="s">
        <v>519</v>
      </c>
      <c r="D133" s="54" t="s">
        <v>239</v>
      </c>
      <c r="E133" s="38"/>
      <c r="F133" s="36"/>
      <c r="G133" s="102">
        <v>850</v>
      </c>
      <c r="H133" s="57"/>
      <c r="I133" s="47">
        <f t="shared" ca="1" si="1"/>
        <v>436793.06000000029</v>
      </c>
      <c r="J133" s="118"/>
      <c r="N133" s="8"/>
    </row>
    <row r="134" spans="1:14" ht="12.75" x14ac:dyDescent="0.2">
      <c r="A134" s="35">
        <v>42825</v>
      </c>
      <c r="B134" s="50"/>
      <c r="C134" s="45" t="s">
        <v>520</v>
      </c>
      <c r="D134" s="51" t="s">
        <v>52</v>
      </c>
      <c r="E134" s="58"/>
      <c r="F134" s="45"/>
      <c r="G134" s="104">
        <v>660</v>
      </c>
      <c r="H134" s="59"/>
      <c r="I134" s="47">
        <f t="shared" ca="1" si="1"/>
        <v>436133.06000000029</v>
      </c>
      <c r="J134" s="118"/>
      <c r="N134" s="8"/>
    </row>
    <row r="135" spans="1:14" ht="12.75" x14ac:dyDescent="0.2">
      <c r="A135" s="35">
        <v>42825</v>
      </c>
      <c r="B135" s="35"/>
      <c r="C135" s="45" t="s">
        <v>521</v>
      </c>
      <c r="D135" s="54" t="s">
        <v>512</v>
      </c>
      <c r="E135" s="44"/>
      <c r="F135" s="36"/>
      <c r="G135" s="102">
        <v>2000</v>
      </c>
      <c r="H135" s="57"/>
      <c r="I135" s="47">
        <f t="shared" ca="1" si="1"/>
        <v>434133.06000000029</v>
      </c>
      <c r="J135" s="118"/>
      <c r="N135" s="8"/>
    </row>
    <row r="136" spans="1:14" ht="12.75" x14ac:dyDescent="0.2">
      <c r="A136" s="35">
        <v>42825</v>
      </c>
      <c r="B136" s="35"/>
      <c r="C136" s="45" t="s">
        <v>522</v>
      </c>
      <c r="D136" s="54" t="s">
        <v>108</v>
      </c>
      <c r="E136" s="38"/>
      <c r="F136" s="36"/>
      <c r="G136" s="102">
        <v>559.89</v>
      </c>
      <c r="H136" s="57"/>
      <c r="I136" s="47">
        <f t="shared" ca="1" si="1"/>
        <v>433573.17000000027</v>
      </c>
      <c r="J136" s="118"/>
      <c r="N136" s="8"/>
    </row>
    <row r="137" spans="1:14" ht="12.75" x14ac:dyDescent="0.2">
      <c r="A137" s="35">
        <v>42825</v>
      </c>
      <c r="B137" s="35"/>
      <c r="C137" s="45" t="s">
        <v>523</v>
      </c>
      <c r="D137" s="54" t="s">
        <v>149</v>
      </c>
      <c r="E137" s="38"/>
      <c r="F137" s="43"/>
      <c r="G137" s="102">
        <v>810</v>
      </c>
      <c r="H137" s="57"/>
      <c r="I137" s="47">
        <f t="shared" ca="1" si="1"/>
        <v>432763.17000000027</v>
      </c>
      <c r="J137" s="118"/>
      <c r="N137" s="8"/>
    </row>
    <row r="138" spans="1:14" ht="12.75" x14ac:dyDescent="0.2">
      <c r="A138" s="35">
        <v>42825</v>
      </c>
      <c r="B138" s="50"/>
      <c r="C138" s="45" t="s">
        <v>524</v>
      </c>
      <c r="D138" s="51" t="s">
        <v>157</v>
      </c>
      <c r="E138" s="58"/>
      <c r="F138" s="45"/>
      <c r="G138" s="48">
        <v>80.7</v>
      </c>
      <c r="H138" s="59"/>
      <c r="I138" s="47">
        <f t="shared" ca="1" si="1"/>
        <v>432682.47000000026</v>
      </c>
      <c r="J138" s="118"/>
      <c r="N138" s="8"/>
    </row>
    <row r="139" spans="1:14" ht="12.75" x14ac:dyDescent="0.2">
      <c r="A139" s="35">
        <v>42825</v>
      </c>
      <c r="B139" s="35"/>
      <c r="C139" s="45" t="s">
        <v>525</v>
      </c>
      <c r="D139" s="54" t="s">
        <v>64</v>
      </c>
      <c r="E139" s="38"/>
      <c r="F139" s="36"/>
      <c r="G139" s="46">
        <v>360</v>
      </c>
      <c r="H139" s="57"/>
      <c r="I139" s="47">
        <f t="shared" ca="1" si="1"/>
        <v>432322.47000000026</v>
      </c>
      <c r="J139" s="118"/>
      <c r="N139" s="8"/>
    </row>
    <row r="140" spans="1:14" ht="12.75" x14ac:dyDescent="0.2">
      <c r="A140" s="35">
        <v>42825</v>
      </c>
      <c r="B140" s="35"/>
      <c r="C140" s="45" t="s">
        <v>526</v>
      </c>
      <c r="D140" s="54" t="s">
        <v>513</v>
      </c>
      <c r="E140" s="38"/>
      <c r="F140" s="36"/>
      <c r="G140" s="46">
        <v>1500</v>
      </c>
      <c r="H140" s="57"/>
      <c r="I140" s="47">
        <f t="shared" ca="1" si="1"/>
        <v>430822.47000000026</v>
      </c>
      <c r="J140" s="118"/>
      <c r="N140" s="8"/>
    </row>
    <row r="141" spans="1:14" ht="12.75" x14ac:dyDescent="0.2">
      <c r="A141" s="35">
        <v>42825</v>
      </c>
      <c r="B141" s="35"/>
      <c r="C141" s="43" t="s">
        <v>527</v>
      </c>
      <c r="D141" s="54" t="s">
        <v>545</v>
      </c>
      <c r="E141" s="38"/>
      <c r="F141" s="36"/>
      <c r="G141" s="39">
        <v>0</v>
      </c>
      <c r="H141" s="57"/>
      <c r="I141" s="47">
        <f t="shared" ca="1" si="1"/>
        <v>430822.47000000026</v>
      </c>
      <c r="J141" s="118"/>
      <c r="N141" s="8"/>
    </row>
    <row r="142" spans="1:14" ht="12.75" x14ac:dyDescent="0.2">
      <c r="A142" s="35">
        <v>42825</v>
      </c>
      <c r="B142" s="35"/>
      <c r="C142" s="43" t="s">
        <v>528</v>
      </c>
      <c r="D142" s="54" t="s">
        <v>514</v>
      </c>
      <c r="E142" s="38"/>
      <c r="F142" s="36"/>
      <c r="G142" s="46">
        <v>5300</v>
      </c>
      <c r="H142" s="57"/>
      <c r="I142" s="47">
        <f t="shared" ca="1" si="1"/>
        <v>425522.47000000026</v>
      </c>
      <c r="J142" s="118"/>
      <c r="N142" s="8"/>
    </row>
    <row r="143" spans="1:14" ht="12.75" x14ac:dyDescent="0.2">
      <c r="A143" s="35">
        <v>42825</v>
      </c>
      <c r="B143" s="50"/>
      <c r="C143" s="45" t="s">
        <v>639</v>
      </c>
      <c r="D143" s="51" t="s">
        <v>137</v>
      </c>
      <c r="E143" s="58"/>
      <c r="F143" s="45"/>
      <c r="G143" s="59"/>
      <c r="H143" s="104">
        <v>1000000</v>
      </c>
      <c r="I143" s="47">
        <f t="shared" ca="1" si="1"/>
        <v>1425522.4700000002</v>
      </c>
      <c r="J143" s="56"/>
      <c r="N143" s="8"/>
    </row>
    <row r="144" spans="1:14" ht="12.75" x14ac:dyDescent="0.2">
      <c r="A144" s="35">
        <v>42825</v>
      </c>
      <c r="B144" s="50"/>
      <c r="C144" s="45" t="s">
        <v>143</v>
      </c>
      <c r="D144" s="51" t="s">
        <v>196</v>
      </c>
      <c r="E144" s="58"/>
      <c r="F144" s="45"/>
      <c r="G144" s="48">
        <v>18.399999999999999</v>
      </c>
      <c r="H144" s="59"/>
      <c r="I144" s="47">
        <f t="shared" ca="1" si="1"/>
        <v>1425504.0700000003</v>
      </c>
      <c r="J144" s="56"/>
      <c r="N144" s="8"/>
    </row>
    <row r="145" spans="1:14" ht="12.75" x14ac:dyDescent="0.2">
      <c r="A145" s="35">
        <v>42825</v>
      </c>
      <c r="B145" s="50"/>
      <c r="C145" s="45" t="s">
        <v>143</v>
      </c>
      <c r="D145" s="51" t="s">
        <v>197</v>
      </c>
      <c r="E145" s="58"/>
      <c r="F145" s="45"/>
      <c r="G145" s="48">
        <v>3.39</v>
      </c>
      <c r="H145" s="59"/>
      <c r="I145" s="47">
        <f t="shared" ca="1" si="1"/>
        <v>1425500.6800000004</v>
      </c>
      <c r="J145" s="56"/>
      <c r="N145" s="8"/>
    </row>
    <row r="146" spans="1:14" ht="12.75" x14ac:dyDescent="0.2">
      <c r="A146" s="35"/>
      <c r="B146" s="35"/>
      <c r="C146" s="43"/>
      <c r="D146" s="54"/>
      <c r="E146" s="38"/>
      <c r="F146" s="36"/>
      <c r="G146" s="39"/>
      <c r="H146" s="57"/>
      <c r="I146" s="47" t="str">
        <f t="shared" ca="1" si="1"/>
        <v xml:space="preserve"> - </v>
      </c>
      <c r="J146" s="56"/>
      <c r="N146" s="8"/>
    </row>
    <row r="147" spans="1:14" ht="12.75" x14ac:dyDescent="0.2">
      <c r="A147" s="35"/>
      <c r="B147" s="35"/>
      <c r="C147" s="43"/>
      <c r="D147" s="54"/>
      <c r="E147" s="38"/>
      <c r="F147" s="43"/>
      <c r="G147" s="39"/>
      <c r="H147" s="57"/>
      <c r="I147" s="47" t="str">
        <f t="shared" ca="1" si="1"/>
        <v xml:space="preserve"> - </v>
      </c>
      <c r="J147" s="56"/>
      <c r="N147" s="8"/>
    </row>
    <row r="148" spans="1:14" ht="12.75" x14ac:dyDescent="0.2">
      <c r="A148" s="35"/>
      <c r="B148" s="35"/>
      <c r="C148" s="43"/>
      <c r="D148" s="54"/>
      <c r="E148" s="38"/>
      <c r="F148" s="36"/>
      <c r="G148" s="39"/>
      <c r="H148" s="57"/>
      <c r="I148" s="47" t="str">
        <f t="shared" ca="1" si="1"/>
        <v xml:space="preserve"> - </v>
      </c>
      <c r="J148" s="56"/>
      <c r="N148" s="8"/>
    </row>
    <row r="149" spans="1:14" ht="12.75" x14ac:dyDescent="0.2">
      <c r="A149" s="76"/>
      <c r="B149" s="50"/>
      <c r="C149" s="45"/>
      <c r="D149" s="51"/>
      <c r="E149" s="52"/>
      <c r="F149" s="45"/>
      <c r="G149" s="60"/>
      <c r="H149" s="60"/>
      <c r="I149" s="47" t="str">
        <f t="shared" ca="1" si="1"/>
        <v xml:space="preserve"> - </v>
      </c>
      <c r="J149" s="56"/>
      <c r="K149" s="8"/>
      <c r="N149" s="8"/>
    </row>
    <row r="150" spans="1:14" ht="12.75" x14ac:dyDescent="0.2">
      <c r="A150" s="83"/>
      <c r="B150" s="50"/>
      <c r="C150" s="45"/>
      <c r="D150" s="51"/>
      <c r="E150" s="52"/>
      <c r="F150" s="45"/>
      <c r="G150" s="60"/>
      <c r="H150" s="60"/>
      <c r="I150" s="47" t="str">
        <f t="shared" ca="1" si="1"/>
        <v xml:space="preserve"> - </v>
      </c>
      <c r="J150" s="56"/>
      <c r="K150" s="8"/>
      <c r="N150" s="8"/>
    </row>
    <row r="151" spans="1:14" ht="14.25" x14ac:dyDescent="0.2">
      <c r="A151" s="84"/>
      <c r="B151" s="85"/>
      <c r="C151" s="86"/>
      <c r="D151" s="87"/>
      <c r="E151" s="88"/>
      <c r="F151" s="86"/>
      <c r="G151" s="89"/>
      <c r="H151" s="89"/>
      <c r="I151" s="90"/>
      <c r="J151"/>
      <c r="K151" s="8"/>
      <c r="N151" s="8"/>
    </row>
    <row r="152" spans="1:14" ht="12.75" x14ac:dyDescent="0.2">
      <c r="G152" s="9">
        <f>SUBTOTAL(9, G16:G151)</f>
        <v>2835567.25</v>
      </c>
      <c r="H152" s="9">
        <f>SUBTOTAL(9, H18:H148)</f>
        <v>4112845.02</v>
      </c>
      <c r="K152" s="8"/>
      <c r="N152" s="8"/>
    </row>
    <row r="153" spans="1:14" ht="12.75" x14ac:dyDescent="0.2">
      <c r="G153" s="9">
        <f>G152-H152</f>
        <v>-1277277.77</v>
      </c>
      <c r="K153" s="8"/>
      <c r="N153" s="8"/>
    </row>
    <row r="159" spans="1:14" x14ac:dyDescent="0.25">
      <c r="G159" s="9">
        <v>482974.52</v>
      </c>
      <c r="H159" s="9" t="s">
        <v>547</v>
      </c>
    </row>
    <row r="160" spans="1:14" x14ac:dyDescent="0.25">
      <c r="G160" s="124"/>
    </row>
  </sheetData>
  <conditionalFormatting sqref="I15:I42 I44:I150">
    <cfRule type="cellIs" dxfId="30" priority="5" stopIfTrue="1" operator="lessThan">
      <formula>0</formula>
    </cfRule>
  </conditionalFormatting>
  <conditionalFormatting sqref="I3">
    <cfRule type="cellIs" dxfId="29" priority="3" stopIfTrue="1" operator="lessThan">
      <formula>0</formula>
    </cfRule>
  </conditionalFormatting>
  <conditionalFormatting sqref="I43">
    <cfRule type="cellIs" dxfId="28" priority="1" stopIfTrue="1" operator="lessThan">
      <formula>0</formula>
    </cfRule>
  </conditionalFormatting>
  <dataValidations count="5">
    <dataValidation type="list" allowBlank="1" showInputMessage="1" showErrorMessage="1" sqref="D53 E15:E17 G74:G78 G89:G96 E67:E72 E74:E122 G67:G72 G138:G142 G127:G128 G144:G148 E136:E148 E127:E134">
      <formula1>categoryList</formula1>
    </dataValidation>
    <dataValidation type="list" allowBlank="1" showInputMessage="1" showErrorMessage="1" sqref="A15:B67 A69:A148 B68:B150">
      <formula1>dateList</formula1>
    </dataValidation>
    <dataValidation type="list" allowBlank="1" showInputMessage="1" showErrorMessage="1" sqref="C49:C51 C15:C47 C53:C78 C129:C130 C85:C127">
      <formula1>numList</formula1>
    </dataValidation>
    <dataValidation type="list" allowBlank="1" showInputMessage="1" showErrorMessage="1" sqref="D136 C52 D47:D52 D15:D17 D54:D78 D84:D127">
      <formula1>payeeList</formula1>
    </dataValidation>
    <dataValidation type="list" allowBlank="1" showInputMessage="1" showErrorMessage="1" sqref="F15:F148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0711A93-F841-4E04-A3BC-1142236892D9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2" id="{58D974E3-EFB8-4E59-88A1-513F80E2B2BA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I43</xm:sqref>
        </x14:conditionalFormatting>
        <x14:conditionalFormatting xmlns:xm="http://schemas.microsoft.com/office/excel/2006/main">
          <x14:cfRule type="iconSet" priority="68" id="{B1B6F9EA-6FFD-4E84-869D-4D1818E81D8F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I15:I42 I44:I150</xm:sqref>
        </x14:conditionalFormatting>
        <x14:conditionalFormatting xmlns:xm="http://schemas.microsoft.com/office/excel/2006/main">
          <x14:cfRule type="iconSet" priority="71" id="{5C15C687-634B-40EA-AE34-BE2F5CDCEA9D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I49:I150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O164"/>
  <sheetViews>
    <sheetView showGridLines="0" zoomScale="115" zoomScaleNormal="115" workbookViewId="0">
      <pane ySplit="14" topLeftCell="A93" activePane="bottomLeft" state="frozen"/>
      <selection activeCell="B18" sqref="B18"/>
      <selection pane="bottomLeft" activeCell="C99" sqref="C99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1" width="20.875" style="9" customWidth="1"/>
    <col min="12" max="12" width="9.625" style="8" customWidth="1"/>
    <col min="13" max="13" width="9" style="8"/>
    <col min="14" max="14" width="9" style="82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42826</v>
      </c>
      <c r="N1" s="10" t="s">
        <v>1</v>
      </c>
      <c r="O1" s="11" t="s">
        <v>2</v>
      </c>
    </row>
    <row r="2" spans="1:15" ht="18.75" hidden="1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VLOOKUP(9E+100,Table1345678910111213345678910111213345[Balance],1)</f>
        <v>181130.17000000013</v>
      </c>
      <c r="K3" s="16"/>
      <c r="N3" s="12">
        <f>IFERROR(LARGE(Table1345678910111213345678910111213345[[#All],[Cheque /EFT Number]],1)+1,1)</f>
        <v>1</v>
      </c>
      <c r="O3" s="11" t="s">
        <v>5</v>
      </c>
    </row>
    <row r="4" spans="1:15" hidden="1" x14ac:dyDescent="0.25">
      <c r="H4" s="17" t="s">
        <v>6</v>
      </c>
      <c r="I4" s="18">
        <f>SUMIF(Table1345678910111213345678910111213345[R],"=r",Table1345678910111213345678910111213345[Deposit,
Credit (+)])+SUMIF(Table1345678910111213345678910111213345[R],"=c",Table1345678910111213345678910111213345[Deposit,
Credit (+)])-SUMIF(Table1345678910111213345678910111213345[R],"=R",Table1345678910111213345678910111213345[Withdrawal,
Payment (-)])-SUMIF(Table1345678910111213345678910111213345[R],"=C",Table1345678910111213345678910111213345[Withdrawal,
Payment (-)])</f>
        <v>0</v>
      </c>
      <c r="K4" s="19"/>
      <c r="N4" s="12">
        <f>N3-1</f>
        <v>0</v>
      </c>
      <c r="O4" s="11" t="s">
        <v>7</v>
      </c>
    </row>
    <row r="5" spans="1:15" hidden="1" x14ac:dyDescent="0.25">
      <c r="H5" s="20"/>
      <c r="N5" s="12">
        <f>N4-1</f>
        <v>-1</v>
      </c>
    </row>
    <row r="6" spans="1:15" hidden="1" x14ac:dyDescent="0.25">
      <c r="H6" s="20"/>
      <c r="N6" s="12">
        <f>N5-1</f>
        <v>-2</v>
      </c>
    </row>
    <row r="7" spans="1:15" hidden="1" x14ac:dyDescent="0.25">
      <c r="H7" s="20"/>
      <c r="N7" s="12">
        <f>N6-1</f>
        <v>-3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  <c r="N14" s="12"/>
    </row>
    <row r="15" spans="1:15" s="23" customFormat="1" ht="12.75" x14ac:dyDescent="0.2">
      <c r="A15" s="34"/>
      <c r="B15" s="35"/>
      <c r="C15" s="36"/>
      <c r="D15" s="37" t="s">
        <v>529</v>
      </c>
      <c r="E15" s="38"/>
      <c r="F15" s="36"/>
      <c r="G15" s="39">
        <v>0</v>
      </c>
      <c r="H15" s="39"/>
      <c r="I15" s="47">
        <f ca="1">Mar!I145</f>
        <v>1425500.6800000004</v>
      </c>
      <c r="J15" s="41"/>
      <c r="K15" s="25"/>
      <c r="N15" s="42"/>
    </row>
    <row r="16" spans="1:15" s="23" customFormat="1" ht="12.75" x14ac:dyDescent="0.2">
      <c r="A16" s="35">
        <v>42828</v>
      </c>
      <c r="B16" s="50"/>
      <c r="C16" s="45" t="s">
        <v>532</v>
      </c>
      <c r="D16" s="51" t="s">
        <v>25</v>
      </c>
      <c r="E16" s="58"/>
      <c r="F16" s="45"/>
      <c r="G16" s="48">
        <v>10667.84</v>
      </c>
      <c r="H16" s="53"/>
      <c r="I16" s="47">
        <f t="shared" ref="I16:I81" ca="1" si="0">IF(AND(ISBLANK(G16),ISBLANK(H16))," - ",OFFSET(I16,-1,0,1,1)+H16-G16)</f>
        <v>1414832.8400000003</v>
      </c>
      <c r="J16" s="118"/>
      <c r="K16" s="25"/>
      <c r="N16" s="42"/>
    </row>
    <row r="17" spans="1:14" s="23" customFormat="1" ht="12.75" x14ac:dyDescent="0.2">
      <c r="A17" s="35">
        <v>42828</v>
      </c>
      <c r="B17" s="50"/>
      <c r="C17" s="45" t="s">
        <v>533</v>
      </c>
      <c r="D17" s="51" t="s">
        <v>26</v>
      </c>
      <c r="E17" s="58"/>
      <c r="F17" s="45"/>
      <c r="G17" s="48">
        <v>170</v>
      </c>
      <c r="H17" s="53"/>
      <c r="I17" s="47">
        <f t="shared" ca="1" si="0"/>
        <v>1414662.8400000003</v>
      </c>
      <c r="J17" s="118"/>
      <c r="K17" s="25"/>
      <c r="N17" s="42"/>
    </row>
    <row r="18" spans="1:14" s="23" customFormat="1" ht="12.75" x14ac:dyDescent="0.2">
      <c r="A18" s="35">
        <v>42828</v>
      </c>
      <c r="B18" s="35"/>
      <c r="C18" s="43" t="s">
        <v>534</v>
      </c>
      <c r="D18" s="44" t="s">
        <v>27</v>
      </c>
      <c r="E18" s="44"/>
      <c r="F18" s="45"/>
      <c r="G18" s="46">
        <v>122</v>
      </c>
      <c r="H18" s="39"/>
      <c r="I18" s="47">
        <f t="shared" ca="1" si="0"/>
        <v>1414540.8400000003</v>
      </c>
      <c r="J18" s="41"/>
      <c r="K18" s="25"/>
      <c r="L18" s="91">
        <v>39952.449999999997</v>
      </c>
      <c r="N18" s="42"/>
    </row>
    <row r="19" spans="1:14" s="23" customFormat="1" ht="12.75" x14ac:dyDescent="0.2">
      <c r="A19" s="35">
        <v>42829</v>
      </c>
      <c r="B19" s="125"/>
      <c r="C19" s="126" t="s">
        <v>143</v>
      </c>
      <c r="D19" s="127" t="s">
        <v>548</v>
      </c>
      <c r="E19" s="128"/>
      <c r="F19" s="126"/>
      <c r="G19" s="131">
        <v>53</v>
      </c>
      <c r="H19" s="129"/>
      <c r="I19" s="47">
        <f t="shared" ca="1" si="0"/>
        <v>1414487.8400000003</v>
      </c>
      <c r="J19" s="130"/>
      <c r="K19" s="25"/>
      <c r="L19" s="91"/>
      <c r="N19" s="42"/>
    </row>
    <row r="20" spans="1:14" s="23" customFormat="1" ht="24" x14ac:dyDescent="0.2">
      <c r="A20" s="35">
        <v>42829</v>
      </c>
      <c r="B20" s="50"/>
      <c r="C20" s="45" t="s">
        <v>535</v>
      </c>
      <c r="D20" s="51" t="s">
        <v>107</v>
      </c>
      <c r="E20" s="52"/>
      <c r="F20" s="45"/>
      <c r="G20" s="48">
        <v>4000</v>
      </c>
      <c r="H20" s="53"/>
      <c r="I20" s="47">
        <f t="shared" ca="1" si="0"/>
        <v>1410487.8400000003</v>
      </c>
      <c r="J20" s="41"/>
      <c r="K20" s="25"/>
      <c r="L20" s="91"/>
      <c r="N20" s="42"/>
    </row>
    <row r="21" spans="1:14" s="23" customFormat="1" ht="12.75" x14ac:dyDescent="0.2">
      <c r="A21" s="35">
        <v>42829</v>
      </c>
      <c r="B21" s="35"/>
      <c r="C21" s="43" t="s">
        <v>536</v>
      </c>
      <c r="D21" s="44" t="s">
        <v>530</v>
      </c>
      <c r="E21" s="44"/>
      <c r="F21" s="45"/>
      <c r="G21" s="46">
        <v>15833.62</v>
      </c>
      <c r="H21" s="39"/>
      <c r="I21" s="47">
        <f t="shared" ca="1" si="0"/>
        <v>1394654.2200000002</v>
      </c>
      <c r="J21" s="118"/>
      <c r="K21" s="25"/>
      <c r="L21" s="91">
        <v>10667.84</v>
      </c>
      <c r="N21" s="42"/>
    </row>
    <row r="22" spans="1:14" s="23" customFormat="1" ht="12.75" x14ac:dyDescent="0.2">
      <c r="A22" s="35">
        <v>42829</v>
      </c>
      <c r="B22" s="35"/>
      <c r="C22" s="36" t="s">
        <v>537</v>
      </c>
      <c r="D22" s="44" t="s">
        <v>104</v>
      </c>
      <c r="E22" s="44"/>
      <c r="F22" s="36"/>
      <c r="G22" s="48">
        <v>31111</v>
      </c>
      <c r="H22" s="49"/>
      <c r="I22" s="47">
        <f t="shared" ca="1" si="0"/>
        <v>1363543.2200000002</v>
      </c>
      <c r="J22" s="118"/>
      <c r="K22" s="25"/>
      <c r="L22" s="23">
        <f>SUM(L18:L21)</f>
        <v>50620.289999999994</v>
      </c>
      <c r="N22" s="42"/>
    </row>
    <row r="23" spans="1:14" s="23" customFormat="1" ht="24" x14ac:dyDescent="0.2">
      <c r="A23" s="35">
        <v>42829</v>
      </c>
      <c r="B23" s="50"/>
      <c r="C23" s="45" t="s">
        <v>538</v>
      </c>
      <c r="D23" s="51" t="s">
        <v>531</v>
      </c>
      <c r="E23" s="52"/>
      <c r="F23" s="45"/>
      <c r="G23" s="48">
        <v>20000</v>
      </c>
      <c r="H23" s="53"/>
      <c r="I23" s="47">
        <f t="shared" ca="1" si="0"/>
        <v>1343543.2200000002</v>
      </c>
      <c r="J23" s="118"/>
      <c r="K23" s="25"/>
      <c r="N23" s="42"/>
    </row>
    <row r="24" spans="1:14" s="23" customFormat="1" ht="12.75" x14ac:dyDescent="0.2">
      <c r="A24" s="35">
        <v>42829</v>
      </c>
      <c r="B24" s="50"/>
      <c r="C24" s="45" t="s">
        <v>539</v>
      </c>
      <c r="D24" s="51" t="s">
        <v>60</v>
      </c>
      <c r="E24" s="52"/>
      <c r="F24" s="45"/>
      <c r="G24" s="48">
        <v>13780</v>
      </c>
      <c r="H24" s="53"/>
      <c r="I24" s="47">
        <f t="shared" ca="1" si="0"/>
        <v>1329763.2200000002</v>
      </c>
      <c r="J24" s="118"/>
      <c r="K24" s="25"/>
      <c r="N24" s="42"/>
    </row>
    <row r="25" spans="1:14" s="23" customFormat="1" ht="24" x14ac:dyDescent="0.2">
      <c r="A25" s="35">
        <v>42829</v>
      </c>
      <c r="B25" s="50"/>
      <c r="C25" s="45" t="s">
        <v>540</v>
      </c>
      <c r="D25" s="51" t="s">
        <v>488</v>
      </c>
      <c r="E25" s="52"/>
      <c r="F25" s="45"/>
      <c r="G25" s="48">
        <v>530</v>
      </c>
      <c r="H25" s="53"/>
      <c r="I25" s="47">
        <f t="shared" ca="1" si="0"/>
        <v>1329233.2200000002</v>
      </c>
      <c r="J25" s="118"/>
      <c r="K25" s="25"/>
      <c r="N25" s="42"/>
    </row>
    <row r="26" spans="1:14" s="23" customFormat="1" ht="12.75" x14ac:dyDescent="0.2">
      <c r="A26" s="35">
        <v>42829</v>
      </c>
      <c r="B26" s="50"/>
      <c r="C26" s="45" t="s">
        <v>541</v>
      </c>
      <c r="D26" s="51" t="s">
        <v>375</v>
      </c>
      <c r="E26" s="52"/>
      <c r="F26" s="45"/>
      <c r="G26" s="48">
        <v>20564</v>
      </c>
      <c r="H26" s="53"/>
      <c r="I26" s="47">
        <f t="shared" ca="1" si="0"/>
        <v>1308669.2200000002</v>
      </c>
      <c r="J26" s="118"/>
      <c r="K26" s="25"/>
      <c r="N26" s="42"/>
    </row>
    <row r="27" spans="1:14" s="23" customFormat="1" ht="12.75" x14ac:dyDescent="0.2">
      <c r="A27" s="35">
        <v>42829</v>
      </c>
      <c r="B27" s="50"/>
      <c r="C27" s="45" t="s">
        <v>542</v>
      </c>
      <c r="D27" s="51" t="s">
        <v>485</v>
      </c>
      <c r="E27" s="52"/>
      <c r="F27" s="45"/>
      <c r="G27" s="48">
        <v>190.8</v>
      </c>
      <c r="H27" s="53"/>
      <c r="I27" s="47">
        <f t="shared" ca="1" si="0"/>
        <v>1308478.4200000002</v>
      </c>
      <c r="J27" s="56"/>
      <c r="K27" s="25"/>
      <c r="N27" s="42"/>
    </row>
    <row r="28" spans="1:14" s="23" customFormat="1" ht="12.75" x14ac:dyDescent="0.2">
      <c r="A28" s="35">
        <v>42830</v>
      </c>
      <c r="B28" s="125"/>
      <c r="C28" s="126" t="s">
        <v>143</v>
      </c>
      <c r="D28" s="127" t="s">
        <v>554</v>
      </c>
      <c r="E28" s="128"/>
      <c r="F28" s="126"/>
      <c r="G28" s="131">
        <v>45</v>
      </c>
      <c r="H28" s="129"/>
      <c r="I28" s="47">
        <f t="shared" ca="1" si="0"/>
        <v>1308433.4200000002</v>
      </c>
      <c r="J28" s="132"/>
      <c r="K28" s="25"/>
      <c r="N28" s="42"/>
    </row>
    <row r="29" spans="1:14" s="23" customFormat="1" ht="12.75" x14ac:dyDescent="0.2">
      <c r="A29" s="35">
        <v>42830</v>
      </c>
      <c r="B29" s="50"/>
      <c r="C29" s="45" t="s">
        <v>543</v>
      </c>
      <c r="D29" s="51" t="s">
        <v>544</v>
      </c>
      <c r="E29" s="52"/>
      <c r="F29" s="45"/>
      <c r="G29" s="48">
        <v>28850</v>
      </c>
      <c r="H29" s="53"/>
      <c r="I29" s="47">
        <f t="shared" ca="1" si="0"/>
        <v>1279583.4200000002</v>
      </c>
      <c r="J29" s="118"/>
      <c r="K29" s="25"/>
      <c r="N29" s="42"/>
    </row>
    <row r="30" spans="1:14" s="23" customFormat="1" ht="12.75" x14ac:dyDescent="0.2">
      <c r="A30" s="35">
        <v>42830</v>
      </c>
      <c r="B30" s="50"/>
      <c r="C30" s="45" t="s">
        <v>551</v>
      </c>
      <c r="D30" s="51" t="s">
        <v>244</v>
      </c>
      <c r="E30" s="52"/>
      <c r="F30" s="45"/>
      <c r="G30" s="48">
        <v>393118.59</v>
      </c>
      <c r="H30" s="53"/>
      <c r="I30" s="47">
        <f t="shared" ca="1" si="0"/>
        <v>886464.83000000007</v>
      </c>
      <c r="J30" s="118"/>
      <c r="K30" s="25"/>
      <c r="N30" s="42"/>
    </row>
    <row r="31" spans="1:14" s="23" customFormat="1" ht="12.75" x14ac:dyDescent="0.2">
      <c r="A31" s="35">
        <v>42830</v>
      </c>
      <c r="B31" s="35"/>
      <c r="C31" s="36" t="s">
        <v>552</v>
      </c>
      <c r="D31" s="44" t="s">
        <v>390</v>
      </c>
      <c r="E31" s="44"/>
      <c r="F31" s="36"/>
      <c r="G31" s="46">
        <v>400000</v>
      </c>
      <c r="H31" s="39"/>
      <c r="I31" s="47">
        <f t="shared" ca="1" si="0"/>
        <v>486464.83000000007</v>
      </c>
      <c r="J31" s="118"/>
      <c r="K31" s="25"/>
      <c r="N31" s="42"/>
    </row>
    <row r="32" spans="1:14" s="23" customFormat="1" ht="12.75" x14ac:dyDescent="0.2">
      <c r="A32" s="35">
        <v>42832</v>
      </c>
      <c r="B32" s="50"/>
      <c r="C32" s="45" t="s">
        <v>553</v>
      </c>
      <c r="D32" s="51" t="s">
        <v>375</v>
      </c>
      <c r="E32" s="52"/>
      <c r="F32" s="45"/>
      <c r="G32" s="48">
        <v>212000</v>
      </c>
      <c r="H32" s="53"/>
      <c r="I32" s="47">
        <f t="shared" ca="1" si="0"/>
        <v>274464.83000000007</v>
      </c>
      <c r="J32" s="118"/>
      <c r="K32" s="25"/>
      <c r="N32" s="42"/>
    </row>
    <row r="33" spans="1:14" s="23" customFormat="1" ht="12.75" x14ac:dyDescent="0.2">
      <c r="A33" s="35">
        <v>42832</v>
      </c>
      <c r="B33" s="50"/>
      <c r="C33" s="45" t="s">
        <v>144</v>
      </c>
      <c r="D33" s="51" t="s">
        <v>549</v>
      </c>
      <c r="E33" s="52"/>
      <c r="F33" s="45"/>
      <c r="G33" s="48">
        <v>109872.65</v>
      </c>
      <c r="H33" s="53"/>
      <c r="I33" s="47">
        <f t="shared" ca="1" si="0"/>
        <v>164592.18000000008</v>
      </c>
      <c r="J33" s="118"/>
      <c r="K33" s="25"/>
      <c r="N33" s="42"/>
    </row>
    <row r="34" spans="1:14" s="23" customFormat="1" ht="24" x14ac:dyDescent="0.2">
      <c r="A34" s="35">
        <v>42832</v>
      </c>
      <c r="B34" s="50"/>
      <c r="C34" s="45" t="s">
        <v>144</v>
      </c>
      <c r="D34" s="51" t="s">
        <v>550</v>
      </c>
      <c r="E34" s="52"/>
      <c r="F34" s="45"/>
      <c r="G34" s="48">
        <v>6500.25</v>
      </c>
      <c r="H34" s="53"/>
      <c r="I34" s="47">
        <f t="shared" ca="1" si="0"/>
        <v>158091.93000000008</v>
      </c>
      <c r="J34" s="118"/>
      <c r="K34" s="25"/>
      <c r="N34" s="42"/>
    </row>
    <row r="35" spans="1:14" s="23" customFormat="1" ht="12.75" x14ac:dyDescent="0.2">
      <c r="A35" s="35">
        <v>42831</v>
      </c>
      <c r="B35" s="50"/>
      <c r="C35" s="45" t="s">
        <v>144</v>
      </c>
      <c r="D35" s="51" t="s">
        <v>555</v>
      </c>
      <c r="E35" s="52"/>
      <c r="F35" s="45"/>
      <c r="G35" s="48">
        <v>13020.82</v>
      </c>
      <c r="H35" s="53"/>
      <c r="I35" s="47">
        <f t="shared" ca="1" si="0"/>
        <v>145071.11000000007</v>
      </c>
      <c r="J35" s="41"/>
      <c r="K35" s="25"/>
      <c r="N35" s="42"/>
    </row>
    <row r="36" spans="1:14" s="23" customFormat="1" ht="12.75" x14ac:dyDescent="0.2">
      <c r="A36" s="35">
        <v>42832</v>
      </c>
      <c r="B36" s="50"/>
      <c r="C36" s="45" t="s">
        <v>556</v>
      </c>
      <c r="D36" s="51" t="s">
        <v>389</v>
      </c>
      <c r="E36" s="52"/>
      <c r="F36" s="45"/>
      <c r="G36" s="48">
        <v>24168</v>
      </c>
      <c r="H36" s="53"/>
      <c r="I36" s="47">
        <f t="shared" ca="1" si="0"/>
        <v>120903.11000000007</v>
      </c>
      <c r="J36" s="41"/>
      <c r="K36" s="25"/>
      <c r="N36" s="42"/>
    </row>
    <row r="37" spans="1:14" s="23" customFormat="1" ht="12.75" x14ac:dyDescent="0.2">
      <c r="A37" s="35">
        <v>42832</v>
      </c>
      <c r="B37" s="50"/>
      <c r="C37" s="45" t="s">
        <v>666</v>
      </c>
      <c r="D37" s="51" t="s">
        <v>137</v>
      </c>
      <c r="E37" s="52"/>
      <c r="F37" s="45"/>
      <c r="G37" s="49"/>
      <c r="H37" s="92">
        <v>500000</v>
      </c>
      <c r="I37" s="47">
        <f t="shared" ca="1" si="0"/>
        <v>620903.1100000001</v>
      </c>
      <c r="J37" s="41"/>
      <c r="K37" s="25"/>
      <c r="N37" s="42"/>
    </row>
    <row r="38" spans="1:14" s="23" customFormat="1" ht="12.75" x14ac:dyDescent="0.2">
      <c r="A38" s="35">
        <v>42835</v>
      </c>
      <c r="B38" s="35"/>
      <c r="C38" s="36" t="s">
        <v>542</v>
      </c>
      <c r="D38" s="44" t="s">
        <v>557</v>
      </c>
      <c r="E38" s="44"/>
      <c r="F38" s="36"/>
      <c r="G38" s="102">
        <v>1720</v>
      </c>
      <c r="H38" s="39"/>
      <c r="I38" s="47">
        <f t="shared" ca="1" si="0"/>
        <v>619183.1100000001</v>
      </c>
      <c r="J38" s="41"/>
      <c r="K38" s="25"/>
      <c r="N38" s="42"/>
    </row>
    <row r="39" spans="1:14" s="23" customFormat="1" ht="12.75" x14ac:dyDescent="0.2">
      <c r="A39" s="35">
        <v>42835</v>
      </c>
      <c r="B39" s="35"/>
      <c r="C39" s="36" t="s">
        <v>566</v>
      </c>
      <c r="D39" s="54" t="s">
        <v>558</v>
      </c>
      <c r="E39" s="44"/>
      <c r="F39" s="45"/>
      <c r="G39" s="102">
        <v>1106.6500000000001</v>
      </c>
      <c r="H39" s="49"/>
      <c r="I39" s="47">
        <f t="shared" ca="1" si="0"/>
        <v>618076.46000000008</v>
      </c>
      <c r="J39" s="41"/>
      <c r="K39" s="25"/>
      <c r="N39" s="42"/>
    </row>
    <row r="40" spans="1:14" s="23" customFormat="1" ht="12.75" x14ac:dyDescent="0.2">
      <c r="A40" s="35">
        <v>42835</v>
      </c>
      <c r="B40" s="35"/>
      <c r="C40" s="45" t="s">
        <v>567</v>
      </c>
      <c r="D40" s="51" t="s">
        <v>559</v>
      </c>
      <c r="E40" s="44"/>
      <c r="F40" s="45"/>
      <c r="G40" s="102">
        <v>1961</v>
      </c>
      <c r="H40" s="49"/>
      <c r="I40" s="47">
        <f t="shared" ca="1" si="0"/>
        <v>616115.46000000008</v>
      </c>
      <c r="J40" s="41"/>
      <c r="K40" s="25"/>
      <c r="N40" s="42"/>
    </row>
    <row r="41" spans="1:14" s="23" customFormat="1" ht="12.75" x14ac:dyDescent="0.2">
      <c r="A41" s="35">
        <v>42835</v>
      </c>
      <c r="B41" s="35"/>
      <c r="C41" s="45" t="s">
        <v>568</v>
      </c>
      <c r="D41" s="44" t="s">
        <v>43</v>
      </c>
      <c r="E41" s="44"/>
      <c r="F41" s="45"/>
      <c r="G41" s="102">
        <v>218.4</v>
      </c>
      <c r="H41" s="49"/>
      <c r="I41" s="47">
        <f t="shared" ca="1" si="0"/>
        <v>615897.06000000006</v>
      </c>
      <c r="J41" s="41"/>
      <c r="K41" s="25"/>
      <c r="N41" s="42"/>
    </row>
    <row r="42" spans="1:14" s="23" customFormat="1" ht="12.75" x14ac:dyDescent="0.2">
      <c r="A42" s="35">
        <v>42835</v>
      </c>
      <c r="B42" s="50"/>
      <c r="C42" s="45" t="s">
        <v>569</v>
      </c>
      <c r="D42" s="51" t="s">
        <v>29</v>
      </c>
      <c r="E42" s="52"/>
      <c r="F42" s="45"/>
      <c r="G42" s="103">
        <v>3597</v>
      </c>
      <c r="H42" s="53"/>
      <c r="I42" s="47">
        <f t="shared" ca="1" si="0"/>
        <v>612300.06000000006</v>
      </c>
      <c r="J42" s="41"/>
      <c r="K42" s="25"/>
      <c r="N42" s="42"/>
    </row>
    <row r="43" spans="1:14" s="23" customFormat="1" ht="12.75" x14ac:dyDescent="0.2">
      <c r="A43" s="35">
        <v>42835</v>
      </c>
      <c r="B43" s="50"/>
      <c r="C43" s="45" t="s">
        <v>570</v>
      </c>
      <c r="D43" s="51" t="s">
        <v>560</v>
      </c>
      <c r="E43" s="52"/>
      <c r="F43" s="45"/>
      <c r="G43" s="103">
        <v>159</v>
      </c>
      <c r="H43" s="53"/>
      <c r="I43" s="47">
        <f t="shared" ca="1" si="0"/>
        <v>612141.06000000006</v>
      </c>
      <c r="J43" s="41"/>
      <c r="K43" s="25"/>
      <c r="N43" s="42"/>
    </row>
    <row r="44" spans="1:14" s="23" customFormat="1" ht="12.75" x14ac:dyDescent="0.2">
      <c r="A44" s="35">
        <v>42835</v>
      </c>
      <c r="B44" s="35"/>
      <c r="C44" s="45" t="s">
        <v>571</v>
      </c>
      <c r="D44" s="54" t="s">
        <v>277</v>
      </c>
      <c r="E44" s="44"/>
      <c r="F44" s="43"/>
      <c r="G44" s="102">
        <v>2118</v>
      </c>
      <c r="H44" s="39"/>
      <c r="I44" s="47">
        <f t="shared" ca="1" si="0"/>
        <v>610023.06000000006</v>
      </c>
      <c r="J44" s="41"/>
      <c r="K44" s="25"/>
      <c r="N44" s="42"/>
    </row>
    <row r="45" spans="1:14" s="23" customFormat="1" ht="12.75" x14ac:dyDescent="0.2">
      <c r="A45" s="35">
        <v>42835</v>
      </c>
      <c r="B45" s="50"/>
      <c r="C45" s="45" t="s">
        <v>572</v>
      </c>
      <c r="D45" s="51" t="s">
        <v>154</v>
      </c>
      <c r="E45" s="52"/>
      <c r="F45" s="45"/>
      <c r="G45" s="103">
        <v>5300</v>
      </c>
      <c r="H45" s="53"/>
      <c r="I45" s="47">
        <f t="shared" ca="1" si="0"/>
        <v>604723.06000000006</v>
      </c>
      <c r="J45" s="41"/>
      <c r="K45" s="25"/>
      <c r="N45" s="42"/>
    </row>
    <row r="46" spans="1:14" s="23" customFormat="1" ht="12.75" x14ac:dyDescent="0.2">
      <c r="A46" s="35">
        <v>42835</v>
      </c>
      <c r="B46" s="50"/>
      <c r="C46" s="45" t="s">
        <v>573</v>
      </c>
      <c r="D46" s="51" t="s">
        <v>561</v>
      </c>
      <c r="E46" s="52"/>
      <c r="F46" s="45"/>
      <c r="G46" s="103">
        <v>7000</v>
      </c>
      <c r="H46" s="53"/>
      <c r="I46" s="47">
        <f t="shared" ca="1" si="0"/>
        <v>597723.06000000006</v>
      </c>
      <c r="J46" s="41"/>
      <c r="K46" s="25"/>
      <c r="N46" s="42"/>
    </row>
    <row r="47" spans="1:14" s="23" customFormat="1" ht="12.75" x14ac:dyDescent="0.2">
      <c r="A47" s="35">
        <v>42836</v>
      </c>
      <c r="B47" s="35"/>
      <c r="C47" s="45" t="s">
        <v>574</v>
      </c>
      <c r="D47" s="54" t="s">
        <v>147</v>
      </c>
      <c r="E47" s="44"/>
      <c r="F47" s="43"/>
      <c r="G47" s="102">
        <v>1675.86</v>
      </c>
      <c r="H47" s="39"/>
      <c r="I47" s="47">
        <f t="shared" ca="1" si="0"/>
        <v>596047.20000000007</v>
      </c>
      <c r="J47" s="41"/>
      <c r="K47" s="25"/>
      <c r="N47" s="42"/>
    </row>
    <row r="48" spans="1:14" s="23" customFormat="1" ht="12.75" x14ac:dyDescent="0.2">
      <c r="A48" s="35">
        <v>42836</v>
      </c>
      <c r="B48" s="35"/>
      <c r="C48" s="45" t="s">
        <v>575</v>
      </c>
      <c r="D48" s="54" t="s">
        <v>52</v>
      </c>
      <c r="E48" s="44"/>
      <c r="F48" s="43"/>
      <c r="G48" s="102">
        <v>450</v>
      </c>
      <c r="H48" s="39"/>
      <c r="I48" s="47">
        <f t="shared" ca="1" si="0"/>
        <v>595597.20000000007</v>
      </c>
      <c r="J48" s="41"/>
      <c r="K48" s="25"/>
      <c r="N48" s="42"/>
    </row>
    <row r="49" spans="1:14" s="23" customFormat="1" ht="12.75" x14ac:dyDescent="0.2">
      <c r="A49" s="35">
        <v>42836</v>
      </c>
      <c r="B49" s="35"/>
      <c r="C49" s="45" t="s">
        <v>576</v>
      </c>
      <c r="D49" s="54" t="s">
        <v>54</v>
      </c>
      <c r="E49" s="44"/>
      <c r="F49" s="43"/>
      <c r="G49" s="102">
        <v>3498.49</v>
      </c>
      <c r="H49" s="39"/>
      <c r="I49" s="47">
        <f t="shared" ca="1" si="0"/>
        <v>592098.71000000008</v>
      </c>
      <c r="J49" s="41"/>
      <c r="K49" s="25"/>
      <c r="N49" s="42"/>
    </row>
    <row r="50" spans="1:14" s="23" customFormat="1" ht="12.75" x14ac:dyDescent="0.2">
      <c r="A50" s="35">
        <v>42836</v>
      </c>
      <c r="B50" s="35"/>
      <c r="C50" s="45" t="s">
        <v>577</v>
      </c>
      <c r="D50" s="54" t="s">
        <v>283</v>
      </c>
      <c r="E50" s="44"/>
      <c r="F50" s="43"/>
      <c r="G50" s="102">
        <v>3710</v>
      </c>
      <c r="H50" s="39"/>
      <c r="I50" s="47">
        <f t="shared" ca="1" si="0"/>
        <v>588388.71000000008</v>
      </c>
      <c r="J50" s="41"/>
      <c r="K50" s="25"/>
      <c r="N50" s="42"/>
    </row>
    <row r="51" spans="1:14" s="23" customFormat="1" ht="12.75" x14ac:dyDescent="0.2">
      <c r="A51" s="35">
        <v>42836</v>
      </c>
      <c r="B51" s="35"/>
      <c r="C51" s="45" t="s">
        <v>578</v>
      </c>
      <c r="D51" s="54" t="s">
        <v>562</v>
      </c>
      <c r="E51" s="44"/>
      <c r="F51" s="43"/>
      <c r="G51" s="102">
        <v>5501.4</v>
      </c>
      <c r="H51" s="39"/>
      <c r="I51" s="47">
        <f t="shared" ca="1" si="0"/>
        <v>582887.31000000006</v>
      </c>
      <c r="J51" s="41"/>
      <c r="K51" s="25"/>
      <c r="N51" s="42"/>
    </row>
    <row r="52" spans="1:14" s="23" customFormat="1" ht="12.75" x14ac:dyDescent="0.2">
      <c r="A52" s="35">
        <v>42836</v>
      </c>
      <c r="B52" s="35"/>
      <c r="C52" s="45" t="s">
        <v>579</v>
      </c>
      <c r="D52" s="54" t="s">
        <v>57</v>
      </c>
      <c r="E52" s="44"/>
      <c r="F52" s="36"/>
      <c r="G52" s="102">
        <v>657.2</v>
      </c>
      <c r="H52" s="39"/>
      <c r="I52" s="47">
        <f t="shared" ca="1" si="0"/>
        <v>582230.1100000001</v>
      </c>
      <c r="J52" s="41"/>
      <c r="K52" s="25"/>
      <c r="N52" s="42"/>
    </row>
    <row r="53" spans="1:14" s="23" customFormat="1" ht="12.75" x14ac:dyDescent="0.2">
      <c r="A53" s="35">
        <v>42836</v>
      </c>
      <c r="B53" s="35"/>
      <c r="C53" s="45" t="s">
        <v>580</v>
      </c>
      <c r="D53" s="38" t="s">
        <v>59</v>
      </c>
      <c r="E53" s="44"/>
      <c r="F53" s="36"/>
      <c r="G53" s="102">
        <v>1270.94</v>
      </c>
      <c r="H53" s="39"/>
      <c r="I53" s="47">
        <f t="shared" ca="1" si="0"/>
        <v>580959.17000000016</v>
      </c>
      <c r="J53" s="41"/>
      <c r="K53" s="25"/>
      <c r="N53" s="55"/>
    </row>
    <row r="54" spans="1:14" s="23" customFormat="1" ht="12.75" x14ac:dyDescent="0.2">
      <c r="A54" s="35">
        <v>42836</v>
      </c>
      <c r="B54" s="35"/>
      <c r="C54" s="45" t="s">
        <v>581</v>
      </c>
      <c r="D54" s="37" t="s">
        <v>108</v>
      </c>
      <c r="E54" s="44"/>
      <c r="F54" s="36"/>
      <c r="G54" s="46">
        <v>3165.16</v>
      </c>
      <c r="H54" s="39"/>
      <c r="I54" s="47">
        <f t="shared" ca="1" si="0"/>
        <v>577794.01000000013</v>
      </c>
      <c r="J54" s="41"/>
      <c r="K54" s="25"/>
      <c r="N54" s="8"/>
    </row>
    <row r="55" spans="1:14" s="23" customFormat="1" ht="12.75" x14ac:dyDescent="0.2">
      <c r="A55" s="35">
        <v>42836</v>
      </c>
      <c r="B55" s="35"/>
      <c r="C55" s="45" t="s">
        <v>582</v>
      </c>
      <c r="D55" s="37" t="s">
        <v>64</v>
      </c>
      <c r="E55" s="44"/>
      <c r="F55" s="36"/>
      <c r="G55" s="102">
        <v>270</v>
      </c>
      <c r="H55" s="39"/>
      <c r="I55" s="47">
        <f t="shared" ca="1" si="0"/>
        <v>577524.01000000013</v>
      </c>
      <c r="J55" s="41"/>
      <c r="K55" s="25"/>
      <c r="N55" s="8"/>
    </row>
    <row r="56" spans="1:14" s="23" customFormat="1" ht="12.75" x14ac:dyDescent="0.2">
      <c r="A56" s="35">
        <v>42836</v>
      </c>
      <c r="B56" s="35"/>
      <c r="C56" s="45" t="s">
        <v>583</v>
      </c>
      <c r="D56" s="37" t="s">
        <v>159</v>
      </c>
      <c r="E56" s="44"/>
      <c r="F56" s="36"/>
      <c r="G56" s="102">
        <v>142.04</v>
      </c>
      <c r="H56" s="39"/>
      <c r="I56" s="47">
        <f t="shared" ca="1" si="0"/>
        <v>577381.97000000009</v>
      </c>
      <c r="J56" s="41"/>
      <c r="K56" s="25"/>
      <c r="N56" s="8"/>
    </row>
    <row r="57" spans="1:14" s="23" customFormat="1" ht="25.5" x14ac:dyDescent="0.2">
      <c r="A57" s="35">
        <v>42836</v>
      </c>
      <c r="B57" s="35"/>
      <c r="C57" s="45" t="s">
        <v>584</v>
      </c>
      <c r="D57" s="37" t="s">
        <v>157</v>
      </c>
      <c r="E57" s="44"/>
      <c r="F57" s="36"/>
      <c r="G57" s="102">
        <v>1173</v>
      </c>
      <c r="H57" s="39"/>
      <c r="I57" s="47">
        <f t="shared" ca="1" si="0"/>
        <v>576208.97000000009</v>
      </c>
      <c r="J57" s="41"/>
      <c r="K57" s="25"/>
      <c r="N57" s="8"/>
    </row>
    <row r="58" spans="1:14" s="23" customFormat="1" ht="12.75" x14ac:dyDescent="0.2">
      <c r="A58" s="35">
        <v>42836</v>
      </c>
      <c r="B58" s="50"/>
      <c r="C58" s="45" t="s">
        <v>585</v>
      </c>
      <c r="D58" s="51" t="s">
        <v>67</v>
      </c>
      <c r="E58" s="52"/>
      <c r="F58" s="45"/>
      <c r="G58" s="103">
        <v>760.15</v>
      </c>
      <c r="H58" s="53"/>
      <c r="I58" s="47">
        <f t="shared" ca="1" si="0"/>
        <v>575448.82000000007</v>
      </c>
      <c r="J58" s="41"/>
      <c r="K58" s="25"/>
      <c r="N58" s="8"/>
    </row>
    <row r="59" spans="1:14" s="23" customFormat="1" ht="12.75" x14ac:dyDescent="0.2">
      <c r="A59" s="35">
        <v>42836</v>
      </c>
      <c r="B59" s="50"/>
      <c r="C59" s="45" t="s">
        <v>586</v>
      </c>
      <c r="D59" s="51" t="s">
        <v>67</v>
      </c>
      <c r="E59" s="52"/>
      <c r="F59" s="45"/>
      <c r="G59" s="103">
        <v>1394.35</v>
      </c>
      <c r="H59" s="53"/>
      <c r="I59" s="47">
        <f t="shared" ca="1" si="0"/>
        <v>574054.47000000009</v>
      </c>
      <c r="J59" s="41"/>
      <c r="K59" s="25"/>
      <c r="N59" s="8"/>
    </row>
    <row r="60" spans="1:14" s="23" customFormat="1" ht="12.75" x14ac:dyDescent="0.2">
      <c r="A60" s="35">
        <v>42836</v>
      </c>
      <c r="B60" s="50"/>
      <c r="C60" s="45" t="s">
        <v>587</v>
      </c>
      <c r="D60" s="51" t="s">
        <v>67</v>
      </c>
      <c r="E60" s="52"/>
      <c r="F60" s="45"/>
      <c r="G60" s="103">
        <v>23.05</v>
      </c>
      <c r="H60" s="53"/>
      <c r="I60" s="47">
        <f t="shared" ca="1" si="0"/>
        <v>574031.42000000004</v>
      </c>
      <c r="J60" s="41"/>
      <c r="K60" s="25"/>
      <c r="N60" s="8"/>
    </row>
    <row r="61" spans="1:14" s="23" customFormat="1" ht="12.75" x14ac:dyDescent="0.2">
      <c r="A61" s="35">
        <v>42836</v>
      </c>
      <c r="B61" s="50"/>
      <c r="C61" s="45" t="s">
        <v>588</v>
      </c>
      <c r="D61" s="51" t="s">
        <v>67</v>
      </c>
      <c r="E61" s="52"/>
      <c r="F61" s="45"/>
      <c r="G61" s="103">
        <v>28.95</v>
      </c>
      <c r="H61" s="53"/>
      <c r="I61" s="47">
        <f t="shared" ca="1" si="0"/>
        <v>574002.47000000009</v>
      </c>
      <c r="J61" s="41"/>
      <c r="K61" s="25"/>
      <c r="N61" s="8"/>
    </row>
    <row r="62" spans="1:14" s="23" customFormat="1" ht="12.75" x14ac:dyDescent="0.2">
      <c r="A62" s="35">
        <v>42836</v>
      </c>
      <c r="B62" s="50"/>
      <c r="C62" s="45" t="s">
        <v>589</v>
      </c>
      <c r="D62" s="51" t="s">
        <v>563</v>
      </c>
      <c r="E62" s="52"/>
      <c r="F62" s="45"/>
      <c r="G62" s="103">
        <v>1250</v>
      </c>
      <c r="H62" s="53"/>
      <c r="I62" s="47">
        <f t="shared" ca="1" si="0"/>
        <v>572752.47000000009</v>
      </c>
      <c r="J62" s="41"/>
      <c r="K62" s="25"/>
      <c r="N62" s="8"/>
    </row>
    <row r="63" spans="1:14" s="23" customFormat="1" ht="12.75" x14ac:dyDescent="0.2">
      <c r="A63" s="35">
        <v>42836</v>
      </c>
      <c r="B63" s="50"/>
      <c r="C63" s="45" t="s">
        <v>590</v>
      </c>
      <c r="D63" s="51" t="s">
        <v>160</v>
      </c>
      <c r="E63" s="52"/>
      <c r="F63" s="45"/>
      <c r="G63" s="103">
        <v>270</v>
      </c>
      <c r="H63" s="53"/>
      <c r="I63" s="47">
        <f t="shared" ca="1" si="0"/>
        <v>572482.47000000009</v>
      </c>
      <c r="J63" s="41"/>
      <c r="K63" s="25"/>
      <c r="N63" s="8"/>
    </row>
    <row r="64" spans="1:14" s="23" customFormat="1" ht="12.75" x14ac:dyDescent="0.2">
      <c r="A64" s="35">
        <v>42836</v>
      </c>
      <c r="B64" s="50"/>
      <c r="C64" s="45" t="s">
        <v>591</v>
      </c>
      <c r="D64" s="51" t="s">
        <v>287</v>
      </c>
      <c r="E64" s="52"/>
      <c r="F64" s="45"/>
      <c r="G64" s="103">
        <v>159</v>
      </c>
      <c r="H64" s="53"/>
      <c r="I64" s="47">
        <f t="shared" ca="1" si="0"/>
        <v>572323.47000000009</v>
      </c>
      <c r="J64" s="41"/>
      <c r="K64" s="25"/>
      <c r="N64" s="8"/>
    </row>
    <row r="65" spans="1:14" s="23" customFormat="1" ht="12.75" x14ac:dyDescent="0.2">
      <c r="A65" s="35">
        <v>42836</v>
      </c>
      <c r="B65" s="50"/>
      <c r="C65" s="45" t="s">
        <v>592</v>
      </c>
      <c r="D65" s="51" t="s">
        <v>68</v>
      </c>
      <c r="E65" s="52"/>
      <c r="F65" s="45"/>
      <c r="G65" s="103">
        <v>415.6</v>
      </c>
      <c r="H65" s="52"/>
      <c r="I65" s="47">
        <f t="shared" ca="1" si="0"/>
        <v>571907.87000000011</v>
      </c>
      <c r="J65" s="41"/>
      <c r="K65" s="25"/>
      <c r="N65" s="8"/>
    </row>
    <row r="66" spans="1:14" s="23" customFormat="1" ht="12.75" x14ac:dyDescent="0.2">
      <c r="A66" s="35">
        <v>42836</v>
      </c>
      <c r="B66" s="35"/>
      <c r="C66" s="45" t="s">
        <v>593</v>
      </c>
      <c r="D66" s="37" t="s">
        <v>564</v>
      </c>
      <c r="E66" s="44"/>
      <c r="F66" s="36"/>
      <c r="G66" s="102">
        <v>14452</v>
      </c>
      <c r="H66" s="39"/>
      <c r="I66" s="47">
        <f t="shared" ca="1" si="0"/>
        <v>557455.87000000011</v>
      </c>
      <c r="J66" s="41"/>
      <c r="K66" s="25"/>
      <c r="N66" s="8"/>
    </row>
    <row r="67" spans="1:14" ht="12.75" x14ac:dyDescent="0.2">
      <c r="A67" s="35">
        <v>42836</v>
      </c>
      <c r="B67" s="35"/>
      <c r="C67" s="45" t="s">
        <v>594</v>
      </c>
      <c r="D67" s="37" t="s">
        <v>238</v>
      </c>
      <c r="E67" s="38"/>
      <c r="F67" s="43"/>
      <c r="G67" s="46">
        <v>22992.52</v>
      </c>
      <c r="H67" s="39"/>
      <c r="I67" s="47">
        <f t="shared" ca="1" si="0"/>
        <v>534463.35000000009</v>
      </c>
      <c r="J67" s="41"/>
      <c r="N67" s="8"/>
    </row>
    <row r="68" spans="1:14" ht="12.75" x14ac:dyDescent="0.2">
      <c r="A68" s="50">
        <v>42836</v>
      </c>
      <c r="B68" s="35"/>
      <c r="C68" s="45" t="s">
        <v>595</v>
      </c>
      <c r="D68" s="37" t="s">
        <v>565</v>
      </c>
      <c r="E68" s="38"/>
      <c r="F68" s="36"/>
      <c r="G68" s="46">
        <v>10600</v>
      </c>
      <c r="H68" s="57"/>
      <c r="I68" s="47">
        <f t="shared" ca="1" si="0"/>
        <v>523863.35000000009</v>
      </c>
      <c r="J68" s="41"/>
      <c r="N68" s="8"/>
    </row>
    <row r="69" spans="1:14" ht="12.75" x14ac:dyDescent="0.2">
      <c r="A69" s="35"/>
      <c r="B69" s="35"/>
      <c r="C69" s="45" t="s">
        <v>596</v>
      </c>
      <c r="D69" s="54" t="s">
        <v>60</v>
      </c>
      <c r="E69" s="38"/>
      <c r="F69" s="36"/>
      <c r="G69" s="46">
        <v>24380</v>
      </c>
      <c r="H69" s="39"/>
      <c r="I69" s="47">
        <f t="shared" ca="1" si="0"/>
        <v>499483.35000000009</v>
      </c>
      <c r="J69" s="41"/>
      <c r="N69" s="8"/>
    </row>
    <row r="70" spans="1:14" ht="12.75" x14ac:dyDescent="0.2">
      <c r="A70" s="35">
        <v>42836</v>
      </c>
      <c r="B70" s="35"/>
      <c r="C70" s="45" t="s">
        <v>597</v>
      </c>
      <c r="D70" s="37" t="s">
        <v>390</v>
      </c>
      <c r="E70" s="38"/>
      <c r="F70" s="36"/>
      <c r="G70" s="46">
        <v>400000</v>
      </c>
      <c r="H70" s="39"/>
      <c r="I70" s="47">
        <f t="shared" ca="1" si="0"/>
        <v>99483.350000000093</v>
      </c>
      <c r="J70" s="41"/>
      <c r="N70" s="8"/>
    </row>
    <row r="71" spans="1:14" s="23" customFormat="1" ht="12.75" x14ac:dyDescent="0.2">
      <c r="A71" s="35">
        <v>42837</v>
      </c>
      <c r="B71" s="35"/>
      <c r="C71" s="45" t="s">
        <v>144</v>
      </c>
      <c r="D71" s="37" t="s">
        <v>598</v>
      </c>
      <c r="E71" s="38"/>
      <c r="F71" s="36"/>
      <c r="G71" s="46">
        <v>4819.5</v>
      </c>
      <c r="H71" s="39"/>
      <c r="I71" s="47">
        <f t="shared" ca="1" si="0"/>
        <v>94663.850000000093</v>
      </c>
      <c r="J71" s="41"/>
      <c r="K71" s="25"/>
      <c r="N71" s="8"/>
    </row>
    <row r="72" spans="1:14" ht="12.75" x14ac:dyDescent="0.2">
      <c r="A72" s="35">
        <v>42837</v>
      </c>
      <c r="B72" s="35"/>
      <c r="C72" s="45" t="s">
        <v>601</v>
      </c>
      <c r="D72" s="37" t="s">
        <v>377</v>
      </c>
      <c r="E72" s="38"/>
      <c r="F72" s="36"/>
      <c r="G72" s="46">
        <v>5066.8</v>
      </c>
      <c r="H72" s="39"/>
      <c r="I72" s="47">
        <f t="shared" ca="1" si="0"/>
        <v>89597.05000000009</v>
      </c>
      <c r="J72" s="41"/>
      <c r="N72" s="8"/>
    </row>
    <row r="73" spans="1:14" ht="12.75" x14ac:dyDescent="0.2">
      <c r="A73" s="35">
        <v>42837</v>
      </c>
      <c r="B73" s="35"/>
      <c r="C73" s="45" t="s">
        <v>602</v>
      </c>
      <c r="D73" s="51" t="s">
        <v>288</v>
      </c>
      <c r="E73" s="44"/>
      <c r="F73" s="45"/>
      <c r="G73" s="102">
        <v>3841.02</v>
      </c>
      <c r="H73" s="49"/>
      <c r="I73" s="47">
        <f t="shared" ca="1" si="0"/>
        <v>85756.030000000086</v>
      </c>
      <c r="J73" s="41"/>
      <c r="N73" s="8"/>
    </row>
    <row r="74" spans="1:14" ht="12.75" x14ac:dyDescent="0.2">
      <c r="A74" s="35">
        <v>42837</v>
      </c>
      <c r="B74" s="35"/>
      <c r="C74" s="45" t="s">
        <v>603</v>
      </c>
      <c r="D74" s="54" t="s">
        <v>599</v>
      </c>
      <c r="E74" s="38"/>
      <c r="F74" s="43"/>
      <c r="G74" s="46">
        <v>32899.22</v>
      </c>
      <c r="H74" s="39"/>
      <c r="I74" s="47">
        <f t="shared" ca="1" si="0"/>
        <v>52856.810000000085</v>
      </c>
      <c r="J74" s="41"/>
      <c r="N74" s="8"/>
    </row>
    <row r="75" spans="1:14" ht="24" x14ac:dyDescent="0.2">
      <c r="A75" s="35">
        <v>42837</v>
      </c>
      <c r="B75" s="50"/>
      <c r="C75" s="45" t="s">
        <v>604</v>
      </c>
      <c r="D75" s="51" t="s">
        <v>600</v>
      </c>
      <c r="E75" s="58"/>
      <c r="F75" s="45"/>
      <c r="G75" s="48">
        <v>22080</v>
      </c>
      <c r="H75" s="53"/>
      <c r="I75" s="47">
        <f t="shared" ca="1" si="0"/>
        <v>30776.810000000085</v>
      </c>
      <c r="J75" s="41"/>
      <c r="N75" s="8"/>
    </row>
    <row r="76" spans="1:14" ht="12.75" x14ac:dyDescent="0.2">
      <c r="A76" s="35">
        <v>42837</v>
      </c>
      <c r="B76" s="50"/>
      <c r="C76" s="45" t="s">
        <v>605</v>
      </c>
      <c r="D76" s="51" t="s">
        <v>30</v>
      </c>
      <c r="E76" s="58"/>
      <c r="F76" s="45"/>
      <c r="G76" s="48">
        <v>2012.77</v>
      </c>
      <c r="H76" s="53"/>
      <c r="I76" s="47">
        <f t="shared" ca="1" si="0"/>
        <v>28764.040000000085</v>
      </c>
      <c r="J76" s="41"/>
      <c r="N76" s="8"/>
    </row>
    <row r="77" spans="1:14" ht="12.75" x14ac:dyDescent="0.2">
      <c r="A77" s="35">
        <v>42837</v>
      </c>
      <c r="B77" s="50"/>
      <c r="C77" s="45" t="s">
        <v>667</v>
      </c>
      <c r="D77" s="51" t="s">
        <v>665</v>
      </c>
      <c r="E77" s="58"/>
      <c r="F77" s="45"/>
      <c r="G77" s="49"/>
      <c r="H77" s="92">
        <v>750</v>
      </c>
      <c r="I77" s="47">
        <f t="shared" ca="1" si="0"/>
        <v>29514.040000000085</v>
      </c>
      <c r="J77" s="41"/>
      <c r="N77" s="8"/>
    </row>
    <row r="78" spans="1:14" ht="12.75" x14ac:dyDescent="0.2">
      <c r="A78" s="35">
        <v>42839</v>
      </c>
      <c r="B78" s="50"/>
      <c r="C78" s="45" t="s">
        <v>143</v>
      </c>
      <c r="D78" s="51" t="s">
        <v>273</v>
      </c>
      <c r="E78" s="58"/>
      <c r="F78" s="45"/>
      <c r="G78" s="49"/>
      <c r="H78" s="92">
        <v>100000</v>
      </c>
      <c r="I78" s="47">
        <f t="shared" ca="1" si="0"/>
        <v>129514.04000000008</v>
      </c>
      <c r="J78" s="41"/>
      <c r="N78" s="8"/>
    </row>
    <row r="79" spans="1:14" ht="12.75" x14ac:dyDescent="0.2">
      <c r="A79" s="35">
        <v>42839</v>
      </c>
      <c r="B79" s="50"/>
      <c r="C79" s="45" t="s">
        <v>609</v>
      </c>
      <c r="D79" s="51" t="s">
        <v>104</v>
      </c>
      <c r="E79" s="58"/>
      <c r="F79" s="45"/>
      <c r="G79" s="48">
        <v>1335.6</v>
      </c>
      <c r="H79" s="53"/>
      <c r="I79" s="47">
        <f t="shared" ca="1" si="0"/>
        <v>128178.44000000008</v>
      </c>
      <c r="J79" s="41"/>
      <c r="N79" s="8"/>
    </row>
    <row r="80" spans="1:14" ht="12.75" x14ac:dyDescent="0.2">
      <c r="A80" s="35">
        <v>42839</v>
      </c>
      <c r="B80" s="50"/>
      <c r="C80" s="45" t="s">
        <v>610</v>
      </c>
      <c r="D80" s="51" t="s">
        <v>43</v>
      </c>
      <c r="E80" s="58"/>
      <c r="F80" s="45"/>
      <c r="G80" s="48">
        <v>134.4</v>
      </c>
      <c r="H80" s="53"/>
      <c r="I80" s="47">
        <f t="shared" ca="1" si="0"/>
        <v>128044.04000000008</v>
      </c>
      <c r="J80" s="41"/>
      <c r="N80" s="8"/>
    </row>
    <row r="81" spans="1:14" ht="12.75" x14ac:dyDescent="0.2">
      <c r="A81" s="35">
        <v>42839</v>
      </c>
      <c r="B81" s="35"/>
      <c r="C81" s="45" t="s">
        <v>611</v>
      </c>
      <c r="D81" s="54" t="s">
        <v>47</v>
      </c>
      <c r="E81" s="38"/>
      <c r="F81" s="36"/>
      <c r="G81" s="46">
        <v>1470.75</v>
      </c>
      <c r="H81" s="57"/>
      <c r="I81" s="47">
        <f t="shared" ca="1" si="0"/>
        <v>126573.29000000008</v>
      </c>
      <c r="J81" s="41"/>
      <c r="N81" s="8"/>
    </row>
    <row r="82" spans="1:14" ht="12.75" x14ac:dyDescent="0.2">
      <c r="A82" s="35">
        <v>42839</v>
      </c>
      <c r="B82" s="50"/>
      <c r="C82" s="45" t="s">
        <v>612</v>
      </c>
      <c r="D82" s="51" t="s">
        <v>48</v>
      </c>
      <c r="E82" s="58"/>
      <c r="F82" s="45"/>
      <c r="G82" s="48">
        <v>678.4</v>
      </c>
      <c r="H82" s="59"/>
      <c r="I82" s="47">
        <f t="shared" ref="I82:I145" ca="1" si="1">IF(AND(ISBLANK(G82),ISBLANK(H82))," - ",OFFSET(I82,-1,0,1,1)+H82-G82)</f>
        <v>125894.89000000009</v>
      </c>
      <c r="J82" s="41"/>
      <c r="N82" s="8"/>
    </row>
    <row r="83" spans="1:14" ht="12.75" x14ac:dyDescent="0.2">
      <c r="A83" s="35">
        <v>42839</v>
      </c>
      <c r="B83" s="50"/>
      <c r="C83" s="45" t="s">
        <v>613</v>
      </c>
      <c r="D83" s="51" t="s">
        <v>238</v>
      </c>
      <c r="E83" s="58"/>
      <c r="F83" s="45"/>
      <c r="G83" s="48">
        <v>283.2</v>
      </c>
      <c r="H83" s="59"/>
      <c r="I83" s="47">
        <f t="shared" ca="1" si="1"/>
        <v>125611.69000000009</v>
      </c>
      <c r="J83" s="41"/>
      <c r="N83" s="8"/>
    </row>
    <row r="84" spans="1:14" ht="12.75" x14ac:dyDescent="0.2">
      <c r="A84" s="35">
        <v>42839</v>
      </c>
      <c r="B84" s="50"/>
      <c r="C84" s="45" t="s">
        <v>614</v>
      </c>
      <c r="D84" s="51" t="s">
        <v>561</v>
      </c>
      <c r="E84" s="58"/>
      <c r="F84" s="45"/>
      <c r="G84" s="48">
        <v>7500</v>
      </c>
      <c r="H84" s="59"/>
      <c r="I84" s="47">
        <f t="shared" ca="1" si="1"/>
        <v>118111.69000000009</v>
      </c>
      <c r="J84" s="41"/>
      <c r="N84" s="8"/>
    </row>
    <row r="85" spans="1:14" ht="12.75" x14ac:dyDescent="0.2">
      <c r="A85" s="35">
        <v>42839</v>
      </c>
      <c r="B85" s="35"/>
      <c r="C85" s="43" t="s">
        <v>615</v>
      </c>
      <c r="D85" s="54" t="s">
        <v>606</v>
      </c>
      <c r="E85" s="38"/>
      <c r="F85" s="36"/>
      <c r="G85" s="46">
        <v>180</v>
      </c>
      <c r="H85" s="39"/>
      <c r="I85" s="47">
        <f t="shared" ca="1" si="1"/>
        <v>117931.69000000009</v>
      </c>
      <c r="J85" s="41"/>
      <c r="L85" s="9"/>
      <c r="N85" s="8"/>
    </row>
    <row r="86" spans="1:14" ht="12.75" x14ac:dyDescent="0.2">
      <c r="A86" s="35">
        <v>42839</v>
      </c>
      <c r="B86" s="35"/>
      <c r="C86" s="43" t="s">
        <v>616</v>
      </c>
      <c r="D86" s="37" t="s">
        <v>50</v>
      </c>
      <c r="E86" s="38"/>
      <c r="F86" s="36"/>
      <c r="G86" s="46">
        <v>17.5</v>
      </c>
      <c r="H86" s="39"/>
      <c r="I86" s="47">
        <f t="shared" ca="1" si="1"/>
        <v>117914.19000000009</v>
      </c>
      <c r="J86" s="41"/>
      <c r="L86" s="9"/>
      <c r="N86" s="8"/>
    </row>
    <row r="87" spans="1:14" ht="12.75" x14ac:dyDescent="0.2">
      <c r="A87" s="35">
        <v>42839</v>
      </c>
      <c r="B87" s="35"/>
      <c r="C87" s="36" t="s">
        <v>617</v>
      </c>
      <c r="D87" s="37" t="s">
        <v>51</v>
      </c>
      <c r="E87" s="38"/>
      <c r="F87" s="36"/>
      <c r="G87" s="46">
        <v>1680</v>
      </c>
      <c r="H87" s="39"/>
      <c r="I87" s="47">
        <f t="shared" ca="1" si="1"/>
        <v>116234.19000000009</v>
      </c>
      <c r="J87" s="41"/>
      <c r="L87" s="9"/>
      <c r="N87" s="8"/>
    </row>
    <row r="88" spans="1:14" ht="12.75" x14ac:dyDescent="0.2">
      <c r="A88" s="35">
        <v>42839</v>
      </c>
      <c r="B88" s="50"/>
      <c r="C88" s="45" t="s">
        <v>618</v>
      </c>
      <c r="D88" s="51" t="s">
        <v>607</v>
      </c>
      <c r="E88" s="58"/>
      <c r="F88" s="45"/>
      <c r="G88" s="48">
        <v>3402.6</v>
      </c>
      <c r="H88" s="53"/>
      <c r="I88" s="47">
        <f t="shared" ca="1" si="1"/>
        <v>112831.59000000008</v>
      </c>
      <c r="J88" s="41"/>
      <c r="L88" s="9"/>
      <c r="N88" s="8"/>
    </row>
    <row r="89" spans="1:14" ht="12.75" x14ac:dyDescent="0.2">
      <c r="A89" s="35">
        <v>42839</v>
      </c>
      <c r="B89" s="50"/>
      <c r="C89" s="36" t="s">
        <v>619</v>
      </c>
      <c r="D89" s="51" t="s">
        <v>285</v>
      </c>
      <c r="E89" s="58"/>
      <c r="F89" s="45"/>
      <c r="G89" s="48">
        <v>3800</v>
      </c>
      <c r="H89" s="39"/>
      <c r="I89" s="47">
        <f t="shared" ca="1" si="1"/>
        <v>109031.59000000008</v>
      </c>
      <c r="J89" s="41"/>
      <c r="L89" s="9"/>
      <c r="N89" s="8"/>
    </row>
    <row r="90" spans="1:14" ht="12.75" x14ac:dyDescent="0.2">
      <c r="A90" s="35">
        <v>42839</v>
      </c>
      <c r="B90" s="50"/>
      <c r="C90" s="45" t="s">
        <v>620</v>
      </c>
      <c r="D90" s="51" t="s">
        <v>60</v>
      </c>
      <c r="E90" s="58"/>
      <c r="F90" s="45"/>
      <c r="G90" s="48">
        <v>2120</v>
      </c>
      <c r="H90" s="53"/>
      <c r="I90" s="47">
        <f t="shared" ca="1" si="1"/>
        <v>106911.59000000008</v>
      </c>
      <c r="J90" s="41"/>
      <c r="L90" s="9"/>
      <c r="N90" s="8"/>
    </row>
    <row r="91" spans="1:14" ht="12.75" x14ac:dyDescent="0.2">
      <c r="A91" s="35">
        <v>42839</v>
      </c>
      <c r="B91" s="35"/>
      <c r="C91" s="45" t="s">
        <v>621</v>
      </c>
      <c r="D91" s="37" t="s">
        <v>349</v>
      </c>
      <c r="E91" s="38"/>
      <c r="F91" s="36"/>
      <c r="G91" s="46">
        <v>195</v>
      </c>
      <c r="H91" s="39"/>
      <c r="I91" s="47">
        <f t="shared" ca="1" si="1"/>
        <v>106716.59000000008</v>
      </c>
      <c r="J91" s="41"/>
      <c r="N91" s="8"/>
    </row>
    <row r="92" spans="1:14" ht="12.75" x14ac:dyDescent="0.2">
      <c r="A92" s="35">
        <v>42839</v>
      </c>
      <c r="B92" s="35"/>
      <c r="C92" s="36" t="s">
        <v>622</v>
      </c>
      <c r="D92" s="37" t="s">
        <v>159</v>
      </c>
      <c r="E92" s="38"/>
      <c r="F92" s="36"/>
      <c r="G92" s="46">
        <v>192.92</v>
      </c>
      <c r="H92" s="39"/>
      <c r="I92" s="47">
        <f t="shared" ca="1" si="1"/>
        <v>106523.67000000009</v>
      </c>
      <c r="J92" s="41"/>
      <c r="N92" s="8"/>
    </row>
    <row r="93" spans="1:14" ht="12.75" x14ac:dyDescent="0.2">
      <c r="A93" s="35">
        <v>42839</v>
      </c>
      <c r="B93" s="35"/>
      <c r="C93" s="36" t="s">
        <v>623</v>
      </c>
      <c r="D93" s="37" t="s">
        <v>375</v>
      </c>
      <c r="E93" s="38"/>
      <c r="F93" s="36"/>
      <c r="G93" s="46">
        <v>1148.3399999999999</v>
      </c>
      <c r="H93" s="39"/>
      <c r="I93" s="47">
        <f t="shared" ca="1" si="1"/>
        <v>105375.33000000009</v>
      </c>
      <c r="J93" s="41"/>
      <c r="N93" s="8"/>
    </row>
    <row r="94" spans="1:14" ht="12.75" x14ac:dyDescent="0.2">
      <c r="A94" s="35">
        <v>42839</v>
      </c>
      <c r="B94" s="35"/>
      <c r="C94" s="36" t="s">
        <v>624</v>
      </c>
      <c r="D94" s="37" t="s">
        <v>150</v>
      </c>
      <c r="E94" s="38"/>
      <c r="F94" s="36"/>
      <c r="G94" s="46">
        <v>2544</v>
      </c>
      <c r="H94" s="39"/>
      <c r="I94" s="47">
        <f t="shared" ca="1" si="1"/>
        <v>102831.33000000009</v>
      </c>
      <c r="J94" s="41"/>
      <c r="N94" s="8"/>
    </row>
    <row r="95" spans="1:14" ht="12.75" x14ac:dyDescent="0.2">
      <c r="A95" s="35">
        <v>42839</v>
      </c>
      <c r="B95" s="35"/>
      <c r="C95" s="43" t="s">
        <v>625</v>
      </c>
      <c r="D95" s="54" t="s">
        <v>109</v>
      </c>
      <c r="E95" s="38"/>
      <c r="F95" s="36"/>
      <c r="G95" s="46">
        <v>795</v>
      </c>
      <c r="H95" s="39"/>
      <c r="I95" s="47">
        <f t="shared" ca="1" si="1"/>
        <v>102036.33000000009</v>
      </c>
      <c r="J95" s="41"/>
      <c r="N95" s="8"/>
    </row>
    <row r="96" spans="1:14" ht="12.75" x14ac:dyDescent="0.2">
      <c r="A96" s="35">
        <v>42839</v>
      </c>
      <c r="B96" s="50"/>
      <c r="C96" s="45" t="s">
        <v>626</v>
      </c>
      <c r="D96" s="51" t="s">
        <v>599</v>
      </c>
      <c r="E96" s="58"/>
      <c r="F96" s="45"/>
      <c r="G96" s="48">
        <v>25647</v>
      </c>
      <c r="H96" s="53"/>
      <c r="I96" s="47">
        <f t="shared" ca="1" si="1"/>
        <v>76389.330000000089</v>
      </c>
      <c r="J96" s="41"/>
      <c r="N96" s="8"/>
    </row>
    <row r="97" spans="1:14" ht="12.75" x14ac:dyDescent="0.2">
      <c r="A97" s="35">
        <v>42839</v>
      </c>
      <c r="B97" s="50"/>
      <c r="C97" s="45" t="s">
        <v>627</v>
      </c>
      <c r="D97" s="51" t="s">
        <v>608</v>
      </c>
      <c r="E97" s="58"/>
      <c r="F97" s="45"/>
      <c r="G97" s="48">
        <v>3870</v>
      </c>
      <c r="H97" s="53"/>
      <c r="I97" s="47">
        <f t="shared" ca="1" si="1"/>
        <v>72519.330000000089</v>
      </c>
      <c r="J97" s="41"/>
      <c r="N97" s="8"/>
    </row>
    <row r="98" spans="1:14" ht="12.75" x14ac:dyDescent="0.2">
      <c r="A98" s="35">
        <v>42839</v>
      </c>
      <c r="B98" s="50"/>
      <c r="C98" s="45" t="s">
        <v>628</v>
      </c>
      <c r="D98" s="51" t="s">
        <v>149</v>
      </c>
      <c r="E98" s="58"/>
      <c r="F98" s="45"/>
      <c r="G98" s="48">
        <v>503.09000000000003</v>
      </c>
      <c r="H98" s="53"/>
      <c r="I98" s="47">
        <f t="shared" ca="1" si="1"/>
        <v>72016.240000000093</v>
      </c>
      <c r="J98" s="41"/>
      <c r="N98" s="8"/>
    </row>
    <row r="99" spans="1:14" ht="38.25" x14ac:dyDescent="0.2">
      <c r="A99" s="35">
        <v>42842</v>
      </c>
      <c r="B99" s="115"/>
      <c r="C99" s="45" t="s">
        <v>1019</v>
      </c>
      <c r="D99" s="37" t="s">
        <v>816</v>
      </c>
      <c r="E99" s="38"/>
      <c r="F99" s="36"/>
      <c r="G99" s="39"/>
      <c r="H99" s="122">
        <v>1500</v>
      </c>
      <c r="I99" s="47">
        <f t="shared" ca="1" si="1"/>
        <v>73516.240000000093</v>
      </c>
      <c r="J99" s="118"/>
      <c r="N99" s="8"/>
    </row>
    <row r="100" spans="1:14" ht="12.75" x14ac:dyDescent="0.2">
      <c r="A100" s="35">
        <v>42843</v>
      </c>
      <c r="B100" s="115"/>
      <c r="C100" s="45" t="s">
        <v>668</v>
      </c>
      <c r="D100" s="37" t="s">
        <v>640</v>
      </c>
      <c r="E100" s="38"/>
      <c r="F100" s="36"/>
      <c r="G100" s="39"/>
      <c r="H100" s="122">
        <v>1000</v>
      </c>
      <c r="I100" s="47">
        <f t="shared" ca="1" si="1"/>
        <v>74516.240000000093</v>
      </c>
      <c r="J100" s="118"/>
      <c r="N100" s="8"/>
    </row>
    <row r="101" spans="1:14" ht="12.75" x14ac:dyDescent="0.2">
      <c r="A101" s="35">
        <v>42851</v>
      </c>
      <c r="B101" s="50"/>
      <c r="C101" s="45" t="s">
        <v>128</v>
      </c>
      <c r="D101" s="51" t="s">
        <v>634</v>
      </c>
      <c r="E101" s="58"/>
      <c r="F101" s="45"/>
      <c r="G101" s="49"/>
      <c r="H101" s="92">
        <v>1600</v>
      </c>
      <c r="I101" s="47">
        <f t="shared" ca="1" si="1"/>
        <v>76116.240000000093</v>
      </c>
      <c r="J101" s="41"/>
      <c r="N101" s="8"/>
    </row>
    <row r="102" spans="1:14" ht="12.75" x14ac:dyDescent="0.2">
      <c r="A102" s="35">
        <v>42853</v>
      </c>
      <c r="B102" s="133"/>
      <c r="C102" s="45" t="s">
        <v>669</v>
      </c>
      <c r="D102" s="135" t="s">
        <v>664</v>
      </c>
      <c r="E102" s="140"/>
      <c r="F102" s="134"/>
      <c r="G102" s="137"/>
      <c r="H102" s="141">
        <v>97251.53</v>
      </c>
      <c r="I102" s="138">
        <f ca="1">IF(AND(ISBLANK(G102),ISBLANK(H102)),"",OFFSET(I102,-1,0,1,1)+H102-G102)</f>
        <v>173367.77000000008</v>
      </c>
      <c r="J102" s="139"/>
      <c r="N102" s="8"/>
    </row>
    <row r="103" spans="1:14" ht="12.75" x14ac:dyDescent="0.2">
      <c r="A103" s="35">
        <v>42853</v>
      </c>
      <c r="B103" s="115"/>
      <c r="C103" s="45" t="s">
        <v>128</v>
      </c>
      <c r="D103" s="51" t="s">
        <v>273</v>
      </c>
      <c r="E103" s="120"/>
      <c r="F103" s="116"/>
      <c r="G103" s="121"/>
      <c r="H103" s="122">
        <v>130000</v>
      </c>
      <c r="I103" s="47">
        <f t="shared" ca="1" si="1"/>
        <v>303367.77000000008</v>
      </c>
      <c r="J103" s="118"/>
      <c r="N103" s="8"/>
    </row>
    <row r="104" spans="1:14" ht="12.75" x14ac:dyDescent="0.2">
      <c r="A104" s="35">
        <v>42853</v>
      </c>
      <c r="B104" s="115"/>
      <c r="C104" s="116" t="s">
        <v>643</v>
      </c>
      <c r="D104" s="119" t="s">
        <v>104</v>
      </c>
      <c r="E104" s="120"/>
      <c r="F104" s="116"/>
      <c r="G104" s="123">
        <v>3339</v>
      </c>
      <c r="H104" s="117"/>
      <c r="I104" s="47">
        <f t="shared" ca="1" si="1"/>
        <v>300028.77000000008</v>
      </c>
      <c r="J104" s="118"/>
      <c r="N104" s="8"/>
    </row>
    <row r="105" spans="1:14" ht="12.75" x14ac:dyDescent="0.2">
      <c r="A105" s="35">
        <v>42853</v>
      </c>
      <c r="B105" s="115"/>
      <c r="C105" s="116" t="s">
        <v>644</v>
      </c>
      <c r="D105" s="119" t="s">
        <v>153</v>
      </c>
      <c r="E105" s="120"/>
      <c r="F105" s="116"/>
      <c r="G105" s="123">
        <v>390</v>
      </c>
      <c r="H105" s="117"/>
      <c r="I105" s="47">
        <f t="shared" ca="1" si="1"/>
        <v>299638.77000000008</v>
      </c>
      <c r="J105" s="118"/>
      <c r="N105" s="8"/>
    </row>
    <row r="106" spans="1:14" ht="12.75" x14ac:dyDescent="0.2">
      <c r="A106" s="35">
        <v>42853</v>
      </c>
      <c r="B106" s="115"/>
      <c r="C106" s="116" t="s">
        <v>645</v>
      </c>
      <c r="D106" s="119" t="s">
        <v>48</v>
      </c>
      <c r="E106" s="120"/>
      <c r="F106" s="116"/>
      <c r="G106" s="123">
        <v>741.66</v>
      </c>
      <c r="H106" s="117"/>
      <c r="I106" s="47">
        <f t="shared" ca="1" si="1"/>
        <v>298897.1100000001</v>
      </c>
      <c r="J106" s="118"/>
      <c r="N106" s="8"/>
    </row>
    <row r="107" spans="1:14" ht="12.75" x14ac:dyDescent="0.2">
      <c r="A107" s="35">
        <v>42853</v>
      </c>
      <c r="B107" s="115"/>
      <c r="C107" s="116" t="s">
        <v>646</v>
      </c>
      <c r="D107" s="119" t="s">
        <v>641</v>
      </c>
      <c r="E107" s="120"/>
      <c r="F107" s="116"/>
      <c r="G107" s="123">
        <v>165.6</v>
      </c>
      <c r="H107" s="117"/>
      <c r="I107" s="47">
        <f t="shared" ca="1" si="1"/>
        <v>298731.51000000013</v>
      </c>
      <c r="J107" s="56" t="s">
        <v>31</v>
      </c>
      <c r="N107" s="8"/>
    </row>
    <row r="108" spans="1:14" ht="12.75" x14ac:dyDescent="0.2">
      <c r="A108" s="35">
        <v>42853</v>
      </c>
      <c r="B108" s="115"/>
      <c r="C108" s="116" t="s">
        <v>647</v>
      </c>
      <c r="D108" s="119" t="s">
        <v>239</v>
      </c>
      <c r="E108" s="120"/>
      <c r="F108" s="116"/>
      <c r="G108" s="123">
        <v>850</v>
      </c>
      <c r="H108" s="117"/>
      <c r="I108" s="47">
        <f t="shared" ca="1" si="1"/>
        <v>297881.51000000013</v>
      </c>
      <c r="J108" s="118"/>
      <c r="N108" s="8"/>
    </row>
    <row r="109" spans="1:14" ht="12.75" x14ac:dyDescent="0.2">
      <c r="A109" s="35">
        <v>42853</v>
      </c>
      <c r="B109" s="115"/>
      <c r="C109" s="116" t="s">
        <v>648</v>
      </c>
      <c r="D109" s="119" t="s">
        <v>599</v>
      </c>
      <c r="E109" s="120"/>
      <c r="F109" s="116"/>
      <c r="G109" s="123">
        <v>6000</v>
      </c>
      <c r="H109" s="117"/>
      <c r="I109" s="47">
        <f t="shared" ca="1" si="1"/>
        <v>291881.51000000013</v>
      </c>
      <c r="J109" s="118"/>
      <c r="N109" s="8"/>
    </row>
    <row r="110" spans="1:14" ht="12.75" x14ac:dyDescent="0.2">
      <c r="A110" s="35">
        <v>42853</v>
      </c>
      <c r="B110" s="115"/>
      <c r="C110" s="116" t="s">
        <v>649</v>
      </c>
      <c r="D110" s="119" t="s">
        <v>53</v>
      </c>
      <c r="E110" s="120"/>
      <c r="F110" s="116"/>
      <c r="G110" s="123">
        <v>950</v>
      </c>
      <c r="H110" s="117"/>
      <c r="I110" s="47">
        <f t="shared" ca="1" si="1"/>
        <v>290931.51000000013</v>
      </c>
      <c r="J110" s="118"/>
      <c r="N110" s="8"/>
    </row>
    <row r="111" spans="1:14" ht="12.75" x14ac:dyDescent="0.2">
      <c r="A111" s="35">
        <v>42853</v>
      </c>
      <c r="B111" s="115"/>
      <c r="C111" s="116" t="s">
        <v>650</v>
      </c>
      <c r="D111" s="119" t="s">
        <v>642</v>
      </c>
      <c r="E111" s="120"/>
      <c r="F111" s="116"/>
      <c r="G111" s="123">
        <v>2486.62</v>
      </c>
      <c r="H111" s="117"/>
      <c r="I111" s="47">
        <f t="shared" ca="1" si="1"/>
        <v>288444.89000000013</v>
      </c>
      <c r="J111" s="118"/>
      <c r="N111" s="8"/>
    </row>
    <row r="112" spans="1:14" ht="12.75" x14ac:dyDescent="0.2">
      <c r="A112" s="35">
        <v>42853</v>
      </c>
      <c r="B112" s="115"/>
      <c r="C112" s="116" t="s">
        <v>651</v>
      </c>
      <c r="D112" s="119" t="s">
        <v>52</v>
      </c>
      <c r="E112" s="120"/>
      <c r="F112" s="116"/>
      <c r="G112" s="123">
        <v>270</v>
      </c>
      <c r="H112" s="117"/>
      <c r="I112" s="47">
        <f t="shared" ca="1" si="1"/>
        <v>288174.89000000013</v>
      </c>
      <c r="J112" s="118"/>
      <c r="N112" s="8"/>
    </row>
    <row r="113" spans="1:14" ht="12.75" x14ac:dyDescent="0.2">
      <c r="A113" s="35">
        <v>42853</v>
      </c>
      <c r="B113" s="115"/>
      <c r="C113" s="116" t="s">
        <v>652</v>
      </c>
      <c r="D113" s="119" t="s">
        <v>206</v>
      </c>
      <c r="E113" s="120"/>
      <c r="F113" s="116"/>
      <c r="G113" s="123">
        <v>175</v>
      </c>
      <c r="H113" s="117"/>
      <c r="I113" s="47">
        <f t="shared" ca="1" si="1"/>
        <v>287999.89000000013</v>
      </c>
      <c r="J113" s="118"/>
      <c r="N113" s="8"/>
    </row>
    <row r="114" spans="1:14" ht="12.75" x14ac:dyDescent="0.2">
      <c r="A114" s="35">
        <v>42853</v>
      </c>
      <c r="B114" s="115"/>
      <c r="C114" s="116" t="s">
        <v>653</v>
      </c>
      <c r="D114" s="119" t="s">
        <v>276</v>
      </c>
      <c r="E114" s="120"/>
      <c r="F114" s="116"/>
      <c r="G114" s="123">
        <v>495.5</v>
      </c>
      <c r="H114" s="117"/>
      <c r="I114" s="47">
        <f t="shared" ca="1" si="1"/>
        <v>287504.39000000013</v>
      </c>
      <c r="J114" s="56"/>
      <c r="N114" s="8"/>
    </row>
    <row r="115" spans="1:14" ht="12.75" x14ac:dyDescent="0.2">
      <c r="A115" s="35">
        <v>42855</v>
      </c>
      <c r="B115" s="115"/>
      <c r="C115" s="116" t="s">
        <v>143</v>
      </c>
      <c r="D115" s="119" t="s">
        <v>325</v>
      </c>
      <c r="E115" s="120"/>
      <c r="F115" s="116"/>
      <c r="G115" s="123">
        <v>79585.72</v>
      </c>
      <c r="H115" s="117"/>
      <c r="I115" s="47">
        <f t="shared" ref="I115:I121" ca="1" si="2">IF(AND(ISBLANK(G115),ISBLANK(H115))," - ",OFFSET(I115,-1,0,1,1)+H115-G115)</f>
        <v>207918.67000000013</v>
      </c>
      <c r="J115" s="118"/>
      <c r="N115" s="8"/>
    </row>
    <row r="116" spans="1:14" ht="12.75" x14ac:dyDescent="0.2">
      <c r="A116" s="35">
        <v>42855</v>
      </c>
      <c r="B116" s="115"/>
      <c r="C116" s="116" t="s">
        <v>630</v>
      </c>
      <c r="D116" s="119" t="s">
        <v>166</v>
      </c>
      <c r="E116" s="120"/>
      <c r="F116" s="116"/>
      <c r="G116" s="123">
        <v>20900</v>
      </c>
      <c r="H116" s="117"/>
      <c r="I116" s="47">
        <f t="shared" ca="1" si="2"/>
        <v>187018.67000000013</v>
      </c>
      <c r="J116" s="56"/>
      <c r="N116" s="8"/>
    </row>
    <row r="117" spans="1:14" ht="12.75" x14ac:dyDescent="0.2">
      <c r="A117" s="35">
        <v>42855</v>
      </c>
      <c r="B117" s="115"/>
      <c r="C117" s="116" t="s">
        <v>631</v>
      </c>
      <c r="D117" s="119" t="s">
        <v>167</v>
      </c>
      <c r="E117" s="120"/>
      <c r="F117" s="116"/>
      <c r="G117" s="123">
        <v>1517</v>
      </c>
      <c r="H117" s="117"/>
      <c r="I117" s="47">
        <f t="shared" ca="1" si="2"/>
        <v>185501.67000000013</v>
      </c>
      <c r="J117" s="56"/>
      <c r="N117" s="8"/>
    </row>
    <row r="118" spans="1:14" ht="12.75" x14ac:dyDescent="0.2">
      <c r="A118" s="35">
        <v>42855</v>
      </c>
      <c r="B118" s="115"/>
      <c r="C118" s="116" t="s">
        <v>632</v>
      </c>
      <c r="D118" s="119" t="s">
        <v>27</v>
      </c>
      <c r="E118" s="120"/>
      <c r="F118" s="116"/>
      <c r="G118" s="123">
        <v>3987.5</v>
      </c>
      <c r="H118" s="117"/>
      <c r="I118" s="47">
        <f t="shared" ca="1" si="2"/>
        <v>181514.17000000013</v>
      </c>
      <c r="J118" s="56"/>
      <c r="N118" s="8"/>
    </row>
    <row r="119" spans="1:14" ht="12.75" x14ac:dyDescent="0.2">
      <c r="A119" s="35">
        <v>42855</v>
      </c>
      <c r="B119" s="115"/>
      <c r="C119" s="116" t="s">
        <v>633</v>
      </c>
      <c r="D119" s="119" t="s">
        <v>326</v>
      </c>
      <c r="E119" s="120"/>
      <c r="F119" s="116"/>
      <c r="G119" s="123">
        <v>362.09</v>
      </c>
      <c r="H119" s="117"/>
      <c r="I119" s="47">
        <f t="shared" ca="1" si="2"/>
        <v>181152.08000000013</v>
      </c>
      <c r="J119" s="118"/>
      <c r="N119" s="8"/>
    </row>
    <row r="120" spans="1:14" ht="12.75" x14ac:dyDescent="0.2">
      <c r="A120" s="35">
        <v>42855</v>
      </c>
      <c r="B120" s="50"/>
      <c r="C120" s="45"/>
      <c r="D120" s="51" t="s">
        <v>629</v>
      </c>
      <c r="E120" s="58"/>
      <c r="F120" s="45"/>
      <c r="G120" s="48">
        <v>18.599999999999994</v>
      </c>
      <c r="H120" s="53"/>
      <c r="I120" s="47">
        <f t="shared" ca="1" si="2"/>
        <v>181133.48000000013</v>
      </c>
      <c r="J120" s="41"/>
      <c r="N120" s="8"/>
    </row>
    <row r="121" spans="1:14" ht="12.75" x14ac:dyDescent="0.2">
      <c r="A121" s="35">
        <v>42855</v>
      </c>
      <c r="B121" s="50"/>
      <c r="C121" s="45"/>
      <c r="D121" s="51" t="s">
        <v>197</v>
      </c>
      <c r="E121" s="58"/>
      <c r="F121" s="45"/>
      <c r="G121" s="48">
        <v>3.31</v>
      </c>
      <c r="H121" s="53"/>
      <c r="I121" s="47">
        <f t="shared" ca="1" si="2"/>
        <v>181130.17000000013</v>
      </c>
      <c r="J121" s="41"/>
      <c r="N121" s="8"/>
    </row>
    <row r="122" spans="1:14" ht="12.75" x14ac:dyDescent="0.2">
      <c r="A122" s="35"/>
      <c r="B122" s="115"/>
      <c r="C122" s="116"/>
      <c r="D122" s="119"/>
      <c r="E122" s="120"/>
      <c r="F122" s="116"/>
      <c r="G122" s="121"/>
      <c r="H122" s="117"/>
      <c r="I122" s="47" t="str">
        <f t="shared" ca="1" si="1"/>
        <v xml:space="preserve"> - </v>
      </c>
      <c r="J122" s="118"/>
      <c r="N122" s="8"/>
    </row>
    <row r="123" spans="1:14" ht="12.75" x14ac:dyDescent="0.2">
      <c r="A123" s="35"/>
      <c r="B123" s="115"/>
      <c r="C123" s="116"/>
      <c r="D123" s="119"/>
      <c r="E123" s="120"/>
      <c r="F123" s="116"/>
      <c r="G123" s="121"/>
      <c r="H123" s="117"/>
      <c r="I123" s="47" t="str">
        <f t="shared" ca="1" si="1"/>
        <v xml:space="preserve"> - </v>
      </c>
      <c r="J123" s="118"/>
      <c r="N123" s="8"/>
    </row>
    <row r="124" spans="1:14" ht="12.75" x14ac:dyDescent="0.2">
      <c r="A124" s="35"/>
      <c r="B124" s="115"/>
      <c r="C124" s="116"/>
      <c r="D124" s="119"/>
      <c r="E124" s="120"/>
      <c r="F124" s="116"/>
      <c r="G124" s="121"/>
      <c r="H124" s="117"/>
      <c r="I124" s="47" t="str">
        <f t="shared" ca="1" si="1"/>
        <v xml:space="preserve"> - </v>
      </c>
      <c r="J124" s="118"/>
      <c r="N124" s="8"/>
    </row>
    <row r="125" spans="1:14" ht="12.75" x14ac:dyDescent="0.2">
      <c r="A125" s="35"/>
      <c r="B125" s="35"/>
      <c r="C125" s="45"/>
      <c r="D125" s="54"/>
      <c r="E125" s="44"/>
      <c r="F125" s="43"/>
      <c r="G125" s="57"/>
      <c r="H125" s="39"/>
      <c r="I125" s="47" t="str">
        <f t="shared" ca="1" si="1"/>
        <v xml:space="preserve"> - </v>
      </c>
      <c r="J125" s="118"/>
      <c r="N125" s="8"/>
    </row>
    <row r="126" spans="1:14" ht="12.75" x14ac:dyDescent="0.2">
      <c r="A126" s="35"/>
      <c r="B126" s="35"/>
      <c r="C126" s="45"/>
      <c r="D126" s="54"/>
      <c r="E126" s="44"/>
      <c r="F126" s="43"/>
      <c r="G126" s="57"/>
      <c r="H126" s="39"/>
      <c r="I126" s="47" t="str">
        <f t="shared" ca="1" si="1"/>
        <v xml:space="preserve"> - </v>
      </c>
      <c r="J126" s="118"/>
      <c r="N126" s="8"/>
    </row>
    <row r="127" spans="1:14" ht="12.75" x14ac:dyDescent="0.2">
      <c r="A127" s="35"/>
      <c r="B127" s="35"/>
      <c r="C127" s="45"/>
      <c r="D127" s="37"/>
      <c r="E127" s="44"/>
      <c r="F127" s="36"/>
      <c r="G127" s="57"/>
      <c r="H127" s="39"/>
      <c r="I127" s="47" t="str">
        <f t="shared" ca="1" si="1"/>
        <v xml:space="preserve"> - </v>
      </c>
      <c r="J127" s="118"/>
      <c r="N127" s="8"/>
    </row>
    <row r="128" spans="1:14" ht="12.75" x14ac:dyDescent="0.2">
      <c r="A128" s="35"/>
      <c r="B128" s="50"/>
      <c r="C128" s="45"/>
      <c r="D128" s="51"/>
      <c r="E128" s="52"/>
      <c r="F128" s="45"/>
      <c r="G128" s="60"/>
      <c r="H128" s="49"/>
      <c r="I128" s="47" t="str">
        <f t="shared" ca="1" si="1"/>
        <v xml:space="preserve"> - </v>
      </c>
      <c r="J128" s="118"/>
      <c r="N128" s="8"/>
    </row>
    <row r="129" spans="1:14" ht="12.75" x14ac:dyDescent="0.2">
      <c r="A129" s="35"/>
      <c r="B129" s="35"/>
      <c r="C129" s="45"/>
      <c r="D129" s="37"/>
      <c r="E129" s="38"/>
      <c r="F129" s="43"/>
      <c r="G129" s="39"/>
      <c r="H129" s="39"/>
      <c r="I129" s="47" t="str">
        <f t="shared" ca="1" si="1"/>
        <v xml:space="preserve"> - </v>
      </c>
      <c r="J129" s="118"/>
      <c r="N129" s="8"/>
    </row>
    <row r="130" spans="1:14" ht="12.75" x14ac:dyDescent="0.2">
      <c r="A130" s="35"/>
      <c r="B130" s="35"/>
      <c r="C130" s="45"/>
      <c r="D130" s="37"/>
      <c r="E130" s="38"/>
      <c r="F130" s="36"/>
      <c r="G130" s="39"/>
      <c r="H130" s="39"/>
      <c r="I130" s="47" t="str">
        <f t="shared" ca="1" si="1"/>
        <v xml:space="preserve"> - </v>
      </c>
      <c r="J130" s="56"/>
      <c r="N130" s="8"/>
    </row>
    <row r="131" spans="1:14" ht="12.75" x14ac:dyDescent="0.2">
      <c r="A131" s="35"/>
      <c r="B131" s="35"/>
      <c r="C131" s="45"/>
      <c r="D131" s="37"/>
      <c r="E131" s="38"/>
      <c r="F131" s="36"/>
      <c r="G131" s="39"/>
      <c r="H131" s="39"/>
      <c r="I131" s="47" t="str">
        <f t="shared" ca="1" si="1"/>
        <v xml:space="preserve"> - </v>
      </c>
      <c r="J131" s="56"/>
      <c r="N131" s="8"/>
    </row>
    <row r="132" spans="1:14" ht="12.75" x14ac:dyDescent="0.2">
      <c r="A132" s="35"/>
      <c r="B132" s="35"/>
      <c r="C132" s="45"/>
      <c r="D132" s="54"/>
      <c r="E132" s="38"/>
      <c r="F132" s="36"/>
      <c r="G132" s="57"/>
      <c r="H132" s="57"/>
      <c r="I132" s="47" t="str">
        <f t="shared" ca="1" si="1"/>
        <v xml:space="preserve"> - </v>
      </c>
      <c r="J132" s="118"/>
      <c r="N132" s="8"/>
    </row>
    <row r="133" spans="1:14" ht="12.75" x14ac:dyDescent="0.2">
      <c r="A133" s="35"/>
      <c r="B133" s="50"/>
      <c r="C133" s="45"/>
      <c r="D133" s="51"/>
      <c r="E133" s="58"/>
      <c r="F133" s="45"/>
      <c r="G133" s="60"/>
      <c r="H133" s="59"/>
      <c r="I133" s="47" t="str">
        <f t="shared" ca="1" si="1"/>
        <v xml:space="preserve"> - </v>
      </c>
      <c r="J133" s="118"/>
      <c r="N133" s="8"/>
    </row>
    <row r="134" spans="1:14" ht="12.75" x14ac:dyDescent="0.2">
      <c r="A134" s="35"/>
      <c r="B134" s="35"/>
      <c r="C134" s="45"/>
      <c r="D134" s="54"/>
      <c r="E134" s="38"/>
      <c r="F134" s="36"/>
      <c r="G134" s="57"/>
      <c r="H134" s="57"/>
      <c r="I134" s="47" t="str">
        <f t="shared" ca="1" si="1"/>
        <v xml:space="preserve"> - </v>
      </c>
      <c r="J134" s="118"/>
      <c r="N134" s="8"/>
    </row>
    <row r="135" spans="1:14" ht="12.75" x14ac:dyDescent="0.2">
      <c r="A135" s="35"/>
      <c r="B135" s="35"/>
      <c r="C135" s="45"/>
      <c r="D135" s="54"/>
      <c r="E135" s="38"/>
      <c r="F135" s="36"/>
      <c r="G135" s="57"/>
      <c r="H135" s="57"/>
      <c r="I135" s="47" t="str">
        <f t="shared" ca="1" si="1"/>
        <v xml:space="preserve"> - </v>
      </c>
      <c r="J135" s="118"/>
      <c r="N135" s="8"/>
    </row>
    <row r="136" spans="1:14" ht="12.75" x14ac:dyDescent="0.2">
      <c r="A136" s="35"/>
      <c r="B136" s="35"/>
      <c r="C136" s="45"/>
      <c r="D136" s="54"/>
      <c r="E136" s="38"/>
      <c r="F136" s="36"/>
      <c r="G136" s="57"/>
      <c r="H136" s="57"/>
      <c r="I136" s="47" t="str">
        <f t="shared" ca="1" si="1"/>
        <v xml:space="preserve"> - </v>
      </c>
      <c r="J136" s="118"/>
      <c r="N136" s="8"/>
    </row>
    <row r="137" spans="1:14" ht="12.75" x14ac:dyDescent="0.2">
      <c r="A137" s="35"/>
      <c r="B137" s="50"/>
      <c r="C137" s="45"/>
      <c r="D137" s="51"/>
      <c r="E137" s="58"/>
      <c r="F137" s="45"/>
      <c r="G137" s="60"/>
      <c r="H137" s="59"/>
      <c r="I137" s="47" t="str">
        <f t="shared" ca="1" si="1"/>
        <v xml:space="preserve"> - </v>
      </c>
      <c r="J137" s="118"/>
      <c r="N137" s="8"/>
    </row>
    <row r="138" spans="1:14" ht="12.75" x14ac:dyDescent="0.2">
      <c r="A138" s="35"/>
      <c r="B138" s="35"/>
      <c r="C138" s="45"/>
      <c r="D138" s="54"/>
      <c r="E138" s="44"/>
      <c r="F138" s="36"/>
      <c r="G138" s="57"/>
      <c r="H138" s="57"/>
      <c r="I138" s="47" t="str">
        <f t="shared" ca="1" si="1"/>
        <v xml:space="preserve"> - </v>
      </c>
      <c r="J138" s="118"/>
      <c r="N138" s="8"/>
    </row>
    <row r="139" spans="1:14" ht="12.75" x14ac:dyDescent="0.2">
      <c r="A139" s="35"/>
      <c r="B139" s="35"/>
      <c r="C139" s="45"/>
      <c r="D139" s="54"/>
      <c r="E139" s="38"/>
      <c r="F139" s="36"/>
      <c r="G139" s="57"/>
      <c r="H139" s="57"/>
      <c r="I139" s="47" t="str">
        <f t="shared" ca="1" si="1"/>
        <v xml:space="preserve"> - </v>
      </c>
      <c r="J139" s="118"/>
      <c r="N139" s="8"/>
    </row>
    <row r="140" spans="1:14" ht="12.75" x14ac:dyDescent="0.2">
      <c r="A140" s="35"/>
      <c r="B140" s="35"/>
      <c r="C140" s="45"/>
      <c r="D140" s="54"/>
      <c r="E140" s="38"/>
      <c r="F140" s="43"/>
      <c r="G140" s="57"/>
      <c r="H140" s="57"/>
      <c r="I140" s="47" t="str">
        <f t="shared" ca="1" si="1"/>
        <v xml:space="preserve"> - </v>
      </c>
      <c r="J140" s="118"/>
      <c r="N140" s="8"/>
    </row>
    <row r="141" spans="1:14" ht="12.75" x14ac:dyDescent="0.2">
      <c r="A141" s="35"/>
      <c r="B141" s="50"/>
      <c r="C141" s="45"/>
      <c r="D141" s="51"/>
      <c r="E141" s="58"/>
      <c r="F141" s="45"/>
      <c r="G141" s="49"/>
      <c r="H141" s="59"/>
      <c r="I141" s="47" t="str">
        <f t="shared" ca="1" si="1"/>
        <v xml:space="preserve"> - </v>
      </c>
      <c r="J141" s="118"/>
      <c r="N141" s="8"/>
    </row>
    <row r="142" spans="1:14" ht="12.75" x14ac:dyDescent="0.2">
      <c r="A142" s="35"/>
      <c r="B142" s="35"/>
      <c r="C142" s="45"/>
      <c r="D142" s="54"/>
      <c r="E142" s="38"/>
      <c r="F142" s="36"/>
      <c r="G142" s="39"/>
      <c r="H142" s="57"/>
      <c r="I142" s="47" t="str">
        <f t="shared" ca="1" si="1"/>
        <v xml:space="preserve"> - </v>
      </c>
      <c r="J142" s="118"/>
      <c r="N142" s="8"/>
    </row>
    <row r="143" spans="1:14" ht="12.75" x14ac:dyDescent="0.2">
      <c r="A143" s="35"/>
      <c r="B143" s="35"/>
      <c r="C143" s="45"/>
      <c r="D143" s="54"/>
      <c r="E143" s="38"/>
      <c r="F143" s="36"/>
      <c r="G143" s="39"/>
      <c r="H143" s="57"/>
      <c r="I143" s="47" t="str">
        <f t="shared" ca="1" si="1"/>
        <v xml:space="preserve"> - </v>
      </c>
      <c r="J143" s="118"/>
      <c r="N143" s="8"/>
    </row>
    <row r="144" spans="1:14" ht="12.75" x14ac:dyDescent="0.2">
      <c r="A144" s="35"/>
      <c r="B144" s="35"/>
      <c r="C144" s="43"/>
      <c r="D144" s="54"/>
      <c r="E144" s="38"/>
      <c r="F144" s="36"/>
      <c r="G144" s="39"/>
      <c r="H144" s="57"/>
      <c r="I144" s="47" t="str">
        <f t="shared" ca="1" si="1"/>
        <v xml:space="preserve"> - </v>
      </c>
      <c r="J144" s="118"/>
      <c r="N144" s="8"/>
    </row>
    <row r="145" spans="1:14" ht="12.75" x14ac:dyDescent="0.2">
      <c r="A145" s="35"/>
      <c r="B145" s="35"/>
      <c r="C145" s="43"/>
      <c r="D145" s="54"/>
      <c r="E145" s="38"/>
      <c r="F145" s="36"/>
      <c r="G145" s="39"/>
      <c r="H145" s="57"/>
      <c r="I145" s="47" t="str">
        <f t="shared" ca="1" si="1"/>
        <v xml:space="preserve"> - </v>
      </c>
      <c r="J145" s="118"/>
      <c r="N145" s="8"/>
    </row>
    <row r="146" spans="1:14" ht="12.75" x14ac:dyDescent="0.2">
      <c r="A146" s="83"/>
      <c r="B146" s="50"/>
      <c r="C146" s="45"/>
      <c r="D146" s="51"/>
      <c r="E146" s="58"/>
      <c r="F146" s="45"/>
      <c r="G146" s="60"/>
      <c r="H146" s="59"/>
      <c r="I146" s="47" t="str">
        <f t="shared" ref="I146:I154" ca="1" si="3">IF(AND(ISBLANK(G146),ISBLANK(H146))," - ",OFFSET(I146,-1,0,1,1)+H146-G146)</f>
        <v xml:space="preserve"> - </v>
      </c>
      <c r="J146" s="56"/>
      <c r="N146" s="8"/>
    </row>
    <row r="147" spans="1:14" ht="12.75" x14ac:dyDescent="0.2">
      <c r="A147" s="83"/>
      <c r="B147" s="50"/>
      <c r="C147" s="45"/>
      <c r="D147" s="51"/>
      <c r="E147" s="58"/>
      <c r="F147" s="45"/>
      <c r="G147" s="49"/>
      <c r="H147" s="59"/>
      <c r="I147" s="47" t="str">
        <f t="shared" ca="1" si="3"/>
        <v xml:space="preserve"> - </v>
      </c>
      <c r="J147" s="56"/>
      <c r="N147" s="8"/>
    </row>
    <row r="148" spans="1:14" ht="12.75" x14ac:dyDescent="0.2">
      <c r="A148" s="83"/>
      <c r="B148" s="50"/>
      <c r="C148" s="45"/>
      <c r="D148" s="51"/>
      <c r="E148" s="58"/>
      <c r="F148" s="45"/>
      <c r="G148" s="49"/>
      <c r="H148" s="59"/>
      <c r="I148" s="47" t="str">
        <f t="shared" ca="1" si="3"/>
        <v xml:space="preserve"> - </v>
      </c>
      <c r="J148" s="56"/>
      <c r="N148" s="8"/>
    </row>
    <row r="149" spans="1:14" ht="12.75" x14ac:dyDescent="0.2">
      <c r="A149" s="83"/>
      <c r="B149" s="50"/>
      <c r="C149" s="45"/>
      <c r="D149" s="51"/>
      <c r="E149" s="58"/>
      <c r="F149" s="45"/>
      <c r="G149" s="49"/>
      <c r="H149" s="59"/>
      <c r="I149" s="47" t="str">
        <f t="shared" ca="1" si="3"/>
        <v xml:space="preserve"> - </v>
      </c>
      <c r="J149" s="56"/>
      <c r="N149" s="8"/>
    </row>
    <row r="150" spans="1:14" ht="12.75" x14ac:dyDescent="0.2">
      <c r="A150" s="35"/>
      <c r="B150" s="35"/>
      <c r="C150" s="43"/>
      <c r="D150" s="54"/>
      <c r="E150" s="38"/>
      <c r="F150" s="36"/>
      <c r="G150" s="39"/>
      <c r="H150" s="57"/>
      <c r="I150" s="47" t="str">
        <f t="shared" ca="1" si="3"/>
        <v xml:space="preserve"> - </v>
      </c>
      <c r="J150" s="56"/>
      <c r="N150" s="8"/>
    </row>
    <row r="151" spans="1:14" ht="12.75" x14ac:dyDescent="0.2">
      <c r="A151" s="35"/>
      <c r="B151" s="35"/>
      <c r="C151" s="43"/>
      <c r="D151" s="54"/>
      <c r="E151" s="38"/>
      <c r="F151" s="43"/>
      <c r="G151" s="39"/>
      <c r="H151" s="57"/>
      <c r="I151" s="47" t="str">
        <f t="shared" ca="1" si="3"/>
        <v xml:space="preserve"> - </v>
      </c>
      <c r="J151" s="56"/>
      <c r="N151" s="8"/>
    </row>
    <row r="152" spans="1:14" ht="12.75" x14ac:dyDescent="0.2">
      <c r="A152" s="35"/>
      <c r="B152" s="35"/>
      <c r="C152" s="43"/>
      <c r="D152" s="54"/>
      <c r="E152" s="38"/>
      <c r="F152" s="36"/>
      <c r="G152" s="39"/>
      <c r="H152" s="57"/>
      <c r="I152" s="47" t="str">
        <f t="shared" ca="1" si="3"/>
        <v xml:space="preserve"> - </v>
      </c>
      <c r="J152" s="56"/>
      <c r="N152" s="8"/>
    </row>
    <row r="153" spans="1:14" ht="12.75" x14ac:dyDescent="0.2">
      <c r="A153" s="76"/>
      <c r="B153" s="50"/>
      <c r="C153" s="45"/>
      <c r="D153" s="51"/>
      <c r="E153" s="52"/>
      <c r="F153" s="45"/>
      <c r="G153" s="60"/>
      <c r="H153" s="60"/>
      <c r="I153" s="47" t="str">
        <f t="shared" ca="1" si="3"/>
        <v xml:space="preserve"> - </v>
      </c>
      <c r="J153" s="56"/>
      <c r="K153" s="8"/>
      <c r="N153" s="8"/>
    </row>
    <row r="154" spans="1:14" ht="12.75" x14ac:dyDescent="0.2">
      <c r="A154" s="83"/>
      <c r="B154" s="50"/>
      <c r="C154" s="45"/>
      <c r="D154" s="51"/>
      <c r="E154" s="52"/>
      <c r="F154" s="45"/>
      <c r="G154" s="60"/>
      <c r="H154" s="60"/>
      <c r="I154" s="47" t="str">
        <f t="shared" ca="1" si="3"/>
        <v xml:space="preserve"> - </v>
      </c>
      <c r="J154" s="56"/>
      <c r="K154" s="8"/>
      <c r="N154" s="8"/>
    </row>
    <row r="155" spans="1:14" ht="14.25" x14ac:dyDescent="0.2">
      <c r="A155" s="84"/>
      <c r="B155" s="85"/>
      <c r="C155" s="86"/>
      <c r="D155" s="87"/>
      <c r="E155" s="88"/>
      <c r="F155" s="86"/>
      <c r="G155" s="89"/>
      <c r="H155" s="89"/>
      <c r="I155" s="90"/>
      <c r="J155"/>
      <c r="K155" s="8"/>
      <c r="N155" s="8"/>
    </row>
    <row r="156" spans="1:14" ht="12.75" x14ac:dyDescent="0.2">
      <c r="G156" s="9">
        <f>SUBTOTAL(9, G16:G155)</f>
        <v>2076472.0400000003</v>
      </c>
      <c r="H156" s="9">
        <f>SUBTOTAL(9, H18:H152)</f>
        <v>832101.53</v>
      </c>
      <c r="K156" s="8"/>
      <c r="N156" s="8"/>
    </row>
    <row r="157" spans="1:14" ht="12.75" x14ac:dyDescent="0.2">
      <c r="G157" s="9">
        <f>G156-H156</f>
        <v>1244370.5100000002</v>
      </c>
      <c r="K157" s="8"/>
      <c r="N157" s="8"/>
    </row>
    <row r="163" spans="7:7" x14ac:dyDescent="0.25">
      <c r="G163" s="9">
        <v>37665.599999999999</v>
      </c>
    </row>
    <row r="164" spans="7:7" x14ac:dyDescent="0.25">
      <c r="G164" s="9">
        <v>11261.1</v>
      </c>
    </row>
  </sheetData>
  <conditionalFormatting sqref="I122:I154 I15:I119">
    <cfRule type="cellIs" dxfId="27" priority="9" stopIfTrue="1" operator="lessThan">
      <formula>0</formula>
    </cfRule>
  </conditionalFormatting>
  <conditionalFormatting sqref="I3">
    <cfRule type="cellIs" dxfId="26" priority="7" stopIfTrue="1" operator="lessThan">
      <formula>0</formula>
    </cfRule>
  </conditionalFormatting>
  <conditionalFormatting sqref="I120:I121">
    <cfRule type="cellIs" dxfId="25" priority="1" stopIfTrue="1" operator="lessThan">
      <formula>0</formula>
    </cfRule>
  </conditionalFormatting>
  <dataValidations count="5">
    <dataValidation type="list" allowBlank="1" showInputMessage="1" showErrorMessage="1" sqref="D139 C52 D47:D52 D15:D17 D54:D80 D86:D131">
      <formula1>payeeList</formula1>
    </dataValidation>
    <dataValidation type="list" allowBlank="1" showInputMessage="1" showErrorMessage="1" sqref="C49:C51 C53:C80 C132:C133 C15:C47 C87:C129">
      <formula1>numList</formula1>
    </dataValidation>
    <dataValidation type="list" allowBlank="1" showInputMessage="1" showErrorMessage="1" sqref="A15:B67 B68:B154 A69:A152">
      <formula1>dateList</formula1>
    </dataValidation>
    <dataValidation type="list" allowBlank="1" showInputMessage="1" showErrorMessage="1" sqref="E139:E152 D53 E15:E17 G74:G80 G147:G152 G91:G98 E67:E72 E129:E137 G129 G67:G72 G141:G145 E74:E124">
      <formula1>categoryList</formula1>
    </dataValidation>
    <dataValidation type="list" allowBlank="1" showInputMessage="1" showErrorMessage="1" sqref="F15:F152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E3751F9E-0185-4118-9297-2F334A9865A1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81" id="{0909F679-B0D2-44BD-9114-4230730D44E8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I122:I154 I15:I119</xm:sqref>
        </x14:conditionalFormatting>
        <x14:conditionalFormatting xmlns:xm="http://schemas.microsoft.com/office/excel/2006/main">
          <x14:cfRule type="iconSet" priority="2" id="{76C1364E-B81F-4058-9C9B-4E3FA4B89C4E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I120:I121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O171"/>
  <sheetViews>
    <sheetView showGridLines="0" zoomScale="115" zoomScaleNormal="115" workbookViewId="0">
      <pane ySplit="14" topLeftCell="A15" activePane="bottomLeft" state="frozen"/>
      <selection activeCell="B18" sqref="B18"/>
      <selection pane="bottomLeft" activeCell="D147" sqref="D147:D148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1" width="20.875" style="9" customWidth="1"/>
    <col min="12" max="12" width="9.625" style="8" customWidth="1"/>
    <col min="13" max="13" width="9" style="8"/>
    <col min="14" max="14" width="9" style="82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42856</v>
      </c>
      <c r="N1" s="10" t="s">
        <v>1</v>
      </c>
      <c r="O1" s="11" t="s">
        <v>2</v>
      </c>
    </row>
    <row r="2" spans="1:15" ht="18.75" hidden="1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VLOOKUP(9E+100,Table13456789101112133456789101112133456[Balance],1)</f>
        <v>191521.16440000004</v>
      </c>
      <c r="K3" s="16"/>
      <c r="N3" s="12">
        <f>IFERROR(LARGE(Table13456789101112133456789101112133456[[#All],[Cheque /EFT Number]],1)+1,1)</f>
        <v>1</v>
      </c>
      <c r="O3" s="11" t="s">
        <v>5</v>
      </c>
    </row>
    <row r="4" spans="1:15" hidden="1" x14ac:dyDescent="0.25">
      <c r="H4" s="17" t="s">
        <v>6</v>
      </c>
      <c r="I4" s="18">
        <f>SUMIF(Table13456789101112133456789101112133456[R],"=r",Table13456789101112133456789101112133456[Deposit,
Credit (+)])+SUMIF(Table13456789101112133456789101112133456[R],"=c",Table13456789101112133456789101112133456[Deposit,
Credit (+)])-SUMIF(Table13456789101112133456789101112133456[R],"=R",Table13456789101112133456789101112133456[Withdrawal,
Payment (-)])-SUMIF(Table13456789101112133456789101112133456[R],"=C",Table13456789101112133456789101112133456[Withdrawal,
Payment (-)])</f>
        <v>0</v>
      </c>
      <c r="K4" s="19"/>
      <c r="N4" s="12">
        <f>N3-1</f>
        <v>0</v>
      </c>
      <c r="O4" s="11" t="s">
        <v>7</v>
      </c>
    </row>
    <row r="5" spans="1:15" hidden="1" x14ac:dyDescent="0.25">
      <c r="H5" s="20"/>
      <c r="N5" s="12">
        <f>N4-1</f>
        <v>-1</v>
      </c>
    </row>
    <row r="6" spans="1:15" hidden="1" x14ac:dyDescent="0.25">
      <c r="H6" s="20"/>
      <c r="N6" s="12">
        <f>N5-1</f>
        <v>-2</v>
      </c>
    </row>
    <row r="7" spans="1:15" hidden="1" x14ac:dyDescent="0.25">
      <c r="H7" s="20"/>
      <c r="N7" s="12">
        <f>N6-1</f>
        <v>-3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  <c r="N14" s="12"/>
    </row>
    <row r="15" spans="1:15" s="23" customFormat="1" ht="12.75" x14ac:dyDescent="0.2">
      <c r="A15" s="34"/>
      <c r="B15" s="35"/>
      <c r="C15" s="36"/>
      <c r="D15" s="37" t="s">
        <v>654</v>
      </c>
      <c r="E15" s="38"/>
      <c r="F15" s="36"/>
      <c r="G15" s="39">
        <v>0</v>
      </c>
      <c r="H15" s="39"/>
      <c r="I15" s="47">
        <f ca="1">Apr!I121</f>
        <v>181130.17000000013</v>
      </c>
      <c r="J15" s="41"/>
      <c r="K15" s="25"/>
      <c r="N15" s="42"/>
    </row>
    <row r="16" spans="1:15" s="23" customFormat="1" ht="12.75" x14ac:dyDescent="0.2">
      <c r="A16" s="35">
        <v>42857</v>
      </c>
      <c r="B16" s="50"/>
      <c r="C16" s="45" t="s">
        <v>656</v>
      </c>
      <c r="D16" s="51" t="s">
        <v>25</v>
      </c>
      <c r="E16" s="58"/>
      <c r="F16" s="45"/>
      <c r="G16" s="48">
        <v>10667.84</v>
      </c>
      <c r="H16" s="53"/>
      <c r="I16" s="47">
        <f t="shared" ref="I16:I89" ca="1" si="0">IF(AND(ISBLANK(G16),ISBLANK(H16))," - ",OFFSET(I16,-1,0,1,1)+H16-G16)</f>
        <v>170462.33000000013</v>
      </c>
      <c r="J16" s="56"/>
      <c r="K16" s="25"/>
      <c r="N16" s="42"/>
    </row>
    <row r="17" spans="1:14" s="23" customFormat="1" ht="12.75" x14ac:dyDescent="0.2">
      <c r="A17" s="35">
        <v>42857</v>
      </c>
      <c r="B17" s="50"/>
      <c r="C17" s="45" t="s">
        <v>657</v>
      </c>
      <c r="D17" s="51" t="s">
        <v>26</v>
      </c>
      <c r="E17" s="58"/>
      <c r="F17" s="45"/>
      <c r="G17" s="48">
        <v>170</v>
      </c>
      <c r="H17" s="53"/>
      <c r="I17" s="47">
        <f t="shared" ca="1" si="0"/>
        <v>170292.33000000013</v>
      </c>
      <c r="J17" s="118"/>
      <c r="K17" s="25"/>
      <c r="N17" s="42"/>
    </row>
    <row r="18" spans="1:14" s="23" customFormat="1" ht="12.75" x14ac:dyDescent="0.2">
      <c r="A18" s="35">
        <v>42857</v>
      </c>
      <c r="B18" s="35"/>
      <c r="C18" s="43" t="s">
        <v>658</v>
      </c>
      <c r="D18" s="44" t="s">
        <v>27</v>
      </c>
      <c r="E18" s="44"/>
      <c r="F18" s="45"/>
      <c r="G18" s="46">
        <v>122</v>
      </c>
      <c r="H18" s="39"/>
      <c r="I18" s="47">
        <f t="shared" ca="1" si="0"/>
        <v>170170.33000000013</v>
      </c>
      <c r="J18" s="41"/>
      <c r="K18" s="25"/>
      <c r="L18" s="91">
        <v>39952.449999999997</v>
      </c>
      <c r="N18" s="42"/>
    </row>
    <row r="19" spans="1:14" s="23" customFormat="1" ht="12.75" x14ac:dyDescent="0.2">
      <c r="A19" s="35">
        <v>42857</v>
      </c>
      <c r="B19" s="125"/>
      <c r="C19" s="126" t="s">
        <v>659</v>
      </c>
      <c r="D19" s="127" t="s">
        <v>276</v>
      </c>
      <c r="E19" s="128"/>
      <c r="F19" s="126"/>
      <c r="G19" s="131">
        <v>890.5</v>
      </c>
      <c r="H19" s="129"/>
      <c r="I19" s="47">
        <f t="shared" ca="1" si="0"/>
        <v>169279.83000000013</v>
      </c>
      <c r="J19" s="41"/>
      <c r="K19" s="25"/>
      <c r="L19" s="91"/>
      <c r="N19" s="42"/>
    </row>
    <row r="20" spans="1:14" s="23" customFormat="1" ht="12.75" x14ac:dyDescent="0.2">
      <c r="A20" s="35">
        <v>42859</v>
      </c>
      <c r="B20" s="50"/>
      <c r="C20" s="45" t="s">
        <v>660</v>
      </c>
      <c r="D20" s="51" t="s">
        <v>70</v>
      </c>
      <c r="E20" s="52"/>
      <c r="F20" s="45"/>
      <c r="G20" s="48">
        <v>4309.87</v>
      </c>
      <c r="H20" s="53"/>
      <c r="I20" s="47">
        <f t="shared" ca="1" si="0"/>
        <v>164969.96000000014</v>
      </c>
      <c r="J20" s="41"/>
      <c r="K20" s="25"/>
      <c r="L20" s="91"/>
      <c r="N20" s="42"/>
    </row>
    <row r="21" spans="1:14" s="23" customFormat="1" ht="12.75" x14ac:dyDescent="0.2">
      <c r="A21" s="35">
        <v>42859</v>
      </c>
      <c r="B21" s="133"/>
      <c r="C21" s="45" t="s">
        <v>1020</v>
      </c>
      <c r="D21" s="135" t="s">
        <v>663</v>
      </c>
      <c r="E21" s="136"/>
      <c r="F21" s="134"/>
      <c r="G21" s="137"/>
      <c r="H21" s="141">
        <v>100</v>
      </c>
      <c r="I21" s="47">
        <f t="shared" ca="1" si="0"/>
        <v>165069.96000000014</v>
      </c>
      <c r="J21" s="139"/>
      <c r="K21" s="25"/>
      <c r="L21" s="91"/>
      <c r="N21" s="42"/>
    </row>
    <row r="22" spans="1:14" s="23" customFormat="1" ht="12.75" x14ac:dyDescent="0.2">
      <c r="A22" s="35">
        <v>42863</v>
      </c>
      <c r="B22" s="142"/>
      <c r="C22" s="45" t="s">
        <v>1021</v>
      </c>
      <c r="D22" s="144" t="s">
        <v>678</v>
      </c>
      <c r="E22" s="145"/>
      <c r="F22" s="143"/>
      <c r="G22" s="146"/>
      <c r="H22" s="149">
        <v>5000</v>
      </c>
      <c r="I22" s="147">
        <f ca="1">IF(AND(ISBLANK(G22),ISBLANK(H22)),"",OFFSET(I22,-1,0,1,1)+H22-G22)</f>
        <v>170069.96000000014</v>
      </c>
      <c r="J22" s="148"/>
      <c r="K22" s="25"/>
      <c r="L22" s="91"/>
      <c r="N22" s="42"/>
    </row>
    <row r="23" spans="1:14" s="23" customFormat="1" ht="12.75" x14ac:dyDescent="0.2">
      <c r="A23" s="35">
        <v>42863</v>
      </c>
      <c r="B23" s="50"/>
      <c r="C23" s="45" t="s">
        <v>671</v>
      </c>
      <c r="D23" s="54" t="s">
        <v>240</v>
      </c>
      <c r="E23" s="52"/>
      <c r="F23" s="45"/>
      <c r="G23" s="48">
        <v>2500</v>
      </c>
      <c r="H23" s="53"/>
      <c r="I23" s="47">
        <f t="shared" ca="1" si="0"/>
        <v>167569.96000000014</v>
      </c>
      <c r="J23" s="118"/>
      <c r="K23" s="25"/>
      <c r="N23" s="42"/>
    </row>
    <row r="24" spans="1:14" s="23" customFormat="1" ht="12.75" x14ac:dyDescent="0.2">
      <c r="A24" s="35">
        <v>42864</v>
      </c>
      <c r="B24" s="35"/>
      <c r="C24" s="43" t="s">
        <v>661</v>
      </c>
      <c r="D24" s="44" t="s">
        <v>236</v>
      </c>
      <c r="E24" s="44"/>
      <c r="F24" s="45"/>
      <c r="G24" s="46">
        <v>436533.74560000002</v>
      </c>
      <c r="H24" s="39"/>
      <c r="I24" s="47">
        <f t="shared" ca="1" si="0"/>
        <v>-268963.78559999989</v>
      </c>
      <c r="J24" s="118"/>
      <c r="K24" s="25"/>
      <c r="L24" s="91">
        <v>10667.84</v>
      </c>
      <c r="N24" s="42"/>
    </row>
    <row r="25" spans="1:14" s="23" customFormat="1" ht="12.75" x14ac:dyDescent="0.2">
      <c r="A25" s="35">
        <v>42866</v>
      </c>
      <c r="B25" s="50"/>
      <c r="C25" s="45" t="s">
        <v>144</v>
      </c>
      <c r="D25" s="54" t="s">
        <v>408</v>
      </c>
      <c r="E25" s="52"/>
      <c r="F25" s="45"/>
      <c r="G25" s="48">
        <v>1544.38</v>
      </c>
      <c r="H25" s="53"/>
      <c r="I25" s="47">
        <f t="shared" ca="1" si="0"/>
        <v>-270508.16559999989</v>
      </c>
      <c r="J25" s="118"/>
      <c r="K25" s="25"/>
      <c r="N25" s="42"/>
    </row>
    <row r="26" spans="1:14" s="23" customFormat="1" ht="12.75" x14ac:dyDescent="0.2">
      <c r="A26" s="35">
        <v>42866</v>
      </c>
      <c r="B26" s="50"/>
      <c r="C26" s="45" t="s">
        <v>672</v>
      </c>
      <c r="D26" s="54" t="s">
        <v>670</v>
      </c>
      <c r="E26" s="52"/>
      <c r="F26" s="45"/>
      <c r="G26" s="48">
        <v>5160</v>
      </c>
      <c r="H26" s="53"/>
      <c r="I26" s="47">
        <f t="shared" ca="1" si="0"/>
        <v>-275668.16559999989</v>
      </c>
      <c r="J26" s="118"/>
      <c r="K26" s="25"/>
      <c r="N26" s="42"/>
    </row>
    <row r="27" spans="1:14" s="23" customFormat="1" ht="12.75" x14ac:dyDescent="0.2">
      <c r="A27" s="35">
        <v>42866</v>
      </c>
      <c r="B27" s="50"/>
      <c r="C27" s="45" t="s">
        <v>673</v>
      </c>
      <c r="D27" s="54" t="s">
        <v>42</v>
      </c>
      <c r="E27" s="52"/>
      <c r="F27" s="45"/>
      <c r="G27" s="48">
        <v>87746</v>
      </c>
      <c r="H27" s="53"/>
      <c r="I27" s="47">
        <f t="shared" ca="1" si="0"/>
        <v>-363414.16559999989</v>
      </c>
      <c r="J27" s="56"/>
      <c r="K27" s="25"/>
      <c r="N27" s="42"/>
    </row>
    <row r="28" spans="1:14" s="23" customFormat="1" ht="12.75" x14ac:dyDescent="0.2">
      <c r="A28" s="35">
        <v>42866</v>
      </c>
      <c r="B28" s="125"/>
      <c r="C28" s="126" t="s">
        <v>675</v>
      </c>
      <c r="D28" s="54" t="s">
        <v>674</v>
      </c>
      <c r="E28" s="128"/>
      <c r="F28" s="126"/>
      <c r="G28" s="131">
        <v>32760</v>
      </c>
      <c r="H28" s="129"/>
      <c r="I28" s="47">
        <f t="shared" ca="1" si="0"/>
        <v>-396174.16559999989</v>
      </c>
      <c r="J28" s="56"/>
      <c r="K28" s="25"/>
      <c r="N28" s="42"/>
    </row>
    <row r="29" spans="1:14" s="23" customFormat="1" ht="12.75" x14ac:dyDescent="0.2">
      <c r="A29" s="35">
        <v>42866</v>
      </c>
      <c r="B29" s="50"/>
      <c r="C29" s="45" t="s">
        <v>676</v>
      </c>
      <c r="D29" s="54" t="s">
        <v>514</v>
      </c>
      <c r="E29" s="52"/>
      <c r="F29" s="45"/>
      <c r="G29" s="48">
        <v>38160</v>
      </c>
      <c r="H29" s="53"/>
      <c r="I29" s="47">
        <f t="shared" ca="1" si="0"/>
        <v>-434334.16559999989</v>
      </c>
      <c r="J29" s="118"/>
      <c r="K29" s="25"/>
      <c r="N29" s="42"/>
    </row>
    <row r="30" spans="1:14" s="23" customFormat="1" ht="12.75" x14ac:dyDescent="0.2">
      <c r="A30" s="35">
        <v>42870</v>
      </c>
      <c r="B30" s="50"/>
      <c r="C30" s="45" t="s">
        <v>1022</v>
      </c>
      <c r="D30" s="51" t="s">
        <v>729</v>
      </c>
      <c r="E30" s="52"/>
      <c r="F30" s="45"/>
      <c r="G30" s="49"/>
      <c r="H30" s="92">
        <v>687.16</v>
      </c>
      <c r="I30" s="105">
        <f ca="1">IF(AND(ISBLANK(G30),ISBLANK(H30)),"",OFFSET(I30,-1,0,1,1)+H30-G30)</f>
        <v>-433647.00559999992</v>
      </c>
      <c r="J30" s="56"/>
      <c r="K30" s="25"/>
      <c r="N30" s="42"/>
    </row>
    <row r="31" spans="1:14" s="23" customFormat="1" ht="12.75" x14ac:dyDescent="0.2">
      <c r="A31" s="35">
        <v>42870</v>
      </c>
      <c r="B31" s="50"/>
      <c r="C31" s="45" t="s">
        <v>128</v>
      </c>
      <c r="D31" s="54" t="s">
        <v>273</v>
      </c>
      <c r="E31" s="52"/>
      <c r="F31" s="45"/>
      <c r="G31" s="49"/>
      <c r="H31" s="92">
        <v>700000</v>
      </c>
      <c r="I31" s="47">
        <f ca="1">IF(AND(ISBLANK(G31),ISBLANK(H31))," - ",OFFSET(I31,-1,0,1,1)+H31-G31)</f>
        <v>266352.99440000008</v>
      </c>
      <c r="J31" s="118"/>
      <c r="K31" s="25"/>
      <c r="N31" s="42"/>
    </row>
    <row r="32" spans="1:14" s="23" customFormat="1" ht="24" x14ac:dyDescent="0.2">
      <c r="A32" s="35">
        <v>42870</v>
      </c>
      <c r="B32" s="50"/>
      <c r="C32" s="45" t="s">
        <v>144</v>
      </c>
      <c r="D32" s="51" t="s">
        <v>677</v>
      </c>
      <c r="E32" s="52"/>
      <c r="F32" s="45"/>
      <c r="G32" s="48">
        <v>170719.69</v>
      </c>
      <c r="H32" s="53"/>
      <c r="I32" s="47">
        <f t="shared" ca="1" si="0"/>
        <v>95633.304400000081</v>
      </c>
      <c r="J32" s="118"/>
      <c r="K32" s="25"/>
      <c r="N32" s="42"/>
    </row>
    <row r="33" spans="1:14" s="23" customFormat="1" ht="12.75" x14ac:dyDescent="0.2">
      <c r="A33" s="35">
        <v>42871</v>
      </c>
      <c r="B33" s="35"/>
      <c r="C33" s="36" t="s">
        <v>679</v>
      </c>
      <c r="D33" s="54" t="s">
        <v>278</v>
      </c>
      <c r="E33" s="44"/>
      <c r="F33" s="45"/>
      <c r="G33" s="102">
        <v>3150</v>
      </c>
      <c r="H33" s="49"/>
      <c r="I33" s="47">
        <f t="shared" ca="1" si="0"/>
        <v>92483.304400000081</v>
      </c>
      <c r="J33" s="41"/>
      <c r="K33" s="25"/>
      <c r="N33" s="42"/>
    </row>
    <row r="34" spans="1:14" s="23" customFormat="1" ht="12.75" x14ac:dyDescent="0.2">
      <c r="A34" s="35">
        <v>42871</v>
      </c>
      <c r="B34" s="35"/>
      <c r="C34" s="45" t="s">
        <v>680</v>
      </c>
      <c r="D34" s="51" t="s">
        <v>558</v>
      </c>
      <c r="E34" s="44"/>
      <c r="F34" s="45"/>
      <c r="G34" s="102">
        <v>424</v>
      </c>
      <c r="H34" s="49"/>
      <c r="I34" s="47">
        <f t="shared" ca="1" si="0"/>
        <v>92059.304400000081</v>
      </c>
      <c r="J34" s="41"/>
      <c r="K34" s="25"/>
      <c r="N34" s="42"/>
    </row>
    <row r="35" spans="1:14" s="23" customFormat="1" ht="12.75" x14ac:dyDescent="0.2">
      <c r="A35" s="35">
        <v>42871</v>
      </c>
      <c r="B35" s="35"/>
      <c r="C35" s="45" t="s">
        <v>681</v>
      </c>
      <c r="D35" s="44" t="s">
        <v>146</v>
      </c>
      <c r="E35" s="44"/>
      <c r="F35" s="45"/>
      <c r="G35" s="57">
        <v>0</v>
      </c>
      <c r="H35" s="49"/>
      <c r="I35" s="47">
        <f t="shared" ca="1" si="0"/>
        <v>92059.304400000081</v>
      </c>
      <c r="J35" s="41"/>
      <c r="K35" s="25"/>
      <c r="N35" s="42"/>
    </row>
    <row r="36" spans="1:14" s="23" customFormat="1" ht="12.75" x14ac:dyDescent="0.2">
      <c r="A36" s="35">
        <v>42871</v>
      </c>
      <c r="B36" s="50"/>
      <c r="C36" s="45" t="s">
        <v>682</v>
      </c>
      <c r="D36" s="51" t="s">
        <v>43</v>
      </c>
      <c r="E36" s="52"/>
      <c r="F36" s="45"/>
      <c r="G36" s="103">
        <v>392.8</v>
      </c>
      <c r="H36" s="53"/>
      <c r="I36" s="47">
        <f t="shared" ca="1" si="0"/>
        <v>91666.504400000078</v>
      </c>
      <c r="J36" s="41"/>
      <c r="K36" s="25"/>
      <c r="N36" s="42"/>
    </row>
    <row r="37" spans="1:14" s="23" customFormat="1" ht="12.75" x14ac:dyDescent="0.2">
      <c r="A37" s="35">
        <v>42871</v>
      </c>
      <c r="B37" s="50"/>
      <c r="C37" s="45" t="s">
        <v>683</v>
      </c>
      <c r="D37" s="51" t="s">
        <v>721</v>
      </c>
      <c r="E37" s="52"/>
      <c r="F37" s="45"/>
      <c r="G37" s="103">
        <v>4323.3999999999996</v>
      </c>
      <c r="H37" s="53"/>
      <c r="I37" s="47">
        <f t="shared" ca="1" si="0"/>
        <v>87343.104400000084</v>
      </c>
      <c r="J37" s="41"/>
      <c r="K37" s="25"/>
      <c r="N37" s="42"/>
    </row>
    <row r="38" spans="1:14" s="23" customFormat="1" ht="12.75" x14ac:dyDescent="0.2">
      <c r="A38" s="35">
        <v>42871</v>
      </c>
      <c r="B38" s="35"/>
      <c r="C38" s="45" t="s">
        <v>684</v>
      </c>
      <c r="D38" s="54" t="s">
        <v>29</v>
      </c>
      <c r="E38" s="44"/>
      <c r="F38" s="43"/>
      <c r="G38" s="102">
        <v>301.91000000000003</v>
      </c>
      <c r="H38" s="39"/>
      <c r="I38" s="47">
        <f t="shared" ca="1" si="0"/>
        <v>87041.19440000008</v>
      </c>
      <c r="J38" s="41"/>
      <c r="K38" s="25"/>
      <c r="N38" s="42"/>
    </row>
    <row r="39" spans="1:14" s="23" customFormat="1" ht="12.75" x14ac:dyDescent="0.2">
      <c r="A39" s="35">
        <v>42871</v>
      </c>
      <c r="B39" s="50"/>
      <c r="C39" s="45" t="s">
        <v>685</v>
      </c>
      <c r="D39" s="51" t="s">
        <v>237</v>
      </c>
      <c r="E39" s="52"/>
      <c r="F39" s="45"/>
      <c r="G39" s="103">
        <v>18</v>
      </c>
      <c r="H39" s="53"/>
      <c r="I39" s="47">
        <f t="shared" ca="1" si="0"/>
        <v>87023.19440000008</v>
      </c>
      <c r="J39" s="41"/>
      <c r="K39" s="25"/>
      <c r="N39" s="42"/>
    </row>
    <row r="40" spans="1:14" s="23" customFormat="1" ht="12.75" x14ac:dyDescent="0.2">
      <c r="A40" s="35">
        <v>42871</v>
      </c>
      <c r="B40" s="50"/>
      <c r="C40" s="45" t="s">
        <v>686</v>
      </c>
      <c r="D40" s="51" t="s">
        <v>48</v>
      </c>
      <c r="E40" s="52"/>
      <c r="F40" s="45"/>
      <c r="G40" s="103">
        <v>339.2</v>
      </c>
      <c r="H40" s="53"/>
      <c r="I40" s="47">
        <f t="shared" ca="1" si="0"/>
        <v>86683.994400000083</v>
      </c>
      <c r="J40" s="41"/>
      <c r="K40" s="25"/>
      <c r="N40" s="42"/>
    </row>
    <row r="41" spans="1:14" s="23" customFormat="1" ht="12.75" x14ac:dyDescent="0.2">
      <c r="A41" s="35">
        <v>42871</v>
      </c>
      <c r="B41" s="35"/>
      <c r="C41" s="45" t="s">
        <v>687</v>
      </c>
      <c r="D41" s="54" t="s">
        <v>561</v>
      </c>
      <c r="E41" s="44"/>
      <c r="F41" s="43"/>
      <c r="G41" s="102">
        <v>8890</v>
      </c>
      <c r="H41" s="39"/>
      <c r="I41" s="47">
        <f t="shared" ca="1" si="0"/>
        <v>77793.994400000083</v>
      </c>
      <c r="J41" s="41"/>
      <c r="K41" s="25"/>
      <c r="N41" s="42"/>
    </row>
    <row r="42" spans="1:14" s="23" customFormat="1" ht="12.75" x14ac:dyDescent="0.2">
      <c r="A42" s="35">
        <v>42871</v>
      </c>
      <c r="B42" s="35"/>
      <c r="C42" s="45" t="s">
        <v>688</v>
      </c>
      <c r="D42" s="54" t="s">
        <v>722</v>
      </c>
      <c r="E42" s="44"/>
      <c r="F42" s="43"/>
      <c r="G42" s="102">
        <v>14</v>
      </c>
      <c r="H42" s="39"/>
      <c r="I42" s="47">
        <f t="shared" ca="1" si="0"/>
        <v>77779.994400000083</v>
      </c>
      <c r="J42" s="41"/>
      <c r="K42" s="25"/>
      <c r="N42" s="42"/>
    </row>
    <row r="43" spans="1:14" s="23" customFormat="1" ht="25.5" x14ac:dyDescent="0.2">
      <c r="A43" s="35">
        <v>42871</v>
      </c>
      <c r="B43" s="35"/>
      <c r="C43" s="45" t="s">
        <v>689</v>
      </c>
      <c r="D43" s="54" t="s">
        <v>236</v>
      </c>
      <c r="E43" s="44"/>
      <c r="F43" s="43"/>
      <c r="G43" s="102">
        <v>940</v>
      </c>
      <c r="H43" s="39"/>
      <c r="I43" s="47">
        <f t="shared" ca="1" si="0"/>
        <v>76839.994400000083</v>
      </c>
      <c r="J43" s="41"/>
      <c r="K43" s="25"/>
      <c r="N43" s="42"/>
    </row>
    <row r="44" spans="1:14" s="23" customFormat="1" ht="12.75" x14ac:dyDescent="0.2">
      <c r="A44" s="35">
        <v>42871</v>
      </c>
      <c r="B44" s="35"/>
      <c r="C44" s="45" t="s">
        <v>690</v>
      </c>
      <c r="D44" s="54" t="s">
        <v>723</v>
      </c>
      <c r="E44" s="44"/>
      <c r="F44" s="43"/>
      <c r="G44" s="102">
        <v>180</v>
      </c>
      <c r="H44" s="39"/>
      <c r="I44" s="47">
        <f t="shared" ca="1" si="0"/>
        <v>76659.994400000083</v>
      </c>
      <c r="J44" s="41"/>
      <c r="K44" s="25"/>
      <c r="N44" s="42"/>
    </row>
    <row r="45" spans="1:14" s="23" customFormat="1" ht="12.75" x14ac:dyDescent="0.2">
      <c r="A45" s="35">
        <v>42871</v>
      </c>
      <c r="B45" s="35"/>
      <c r="C45" s="45" t="s">
        <v>691</v>
      </c>
      <c r="D45" s="54" t="s">
        <v>50</v>
      </c>
      <c r="E45" s="44"/>
      <c r="F45" s="43"/>
      <c r="G45" s="102">
        <v>17.5</v>
      </c>
      <c r="H45" s="39"/>
      <c r="I45" s="47">
        <f t="shared" ca="1" si="0"/>
        <v>76642.494400000083</v>
      </c>
      <c r="J45" s="41"/>
      <c r="K45" s="25"/>
      <c r="N45" s="42"/>
    </row>
    <row r="46" spans="1:14" s="23" customFormat="1" ht="12.75" x14ac:dyDescent="0.2">
      <c r="A46" s="35">
        <v>42871</v>
      </c>
      <c r="B46" s="35"/>
      <c r="C46" s="45" t="s">
        <v>692</v>
      </c>
      <c r="D46" s="54" t="s">
        <v>724</v>
      </c>
      <c r="E46" s="44"/>
      <c r="F46" s="36"/>
      <c r="G46" s="102">
        <v>1000</v>
      </c>
      <c r="H46" s="39"/>
      <c r="I46" s="47">
        <f t="shared" ca="1" si="0"/>
        <v>75642.494400000083</v>
      </c>
      <c r="J46" s="41"/>
      <c r="K46" s="25"/>
      <c r="N46" s="42"/>
    </row>
    <row r="47" spans="1:14" s="23" customFormat="1" ht="12.75" x14ac:dyDescent="0.2">
      <c r="A47" s="35">
        <v>42871</v>
      </c>
      <c r="B47" s="35"/>
      <c r="C47" s="45" t="s">
        <v>693</v>
      </c>
      <c r="D47" s="38" t="s">
        <v>53</v>
      </c>
      <c r="E47" s="44"/>
      <c r="F47" s="36"/>
      <c r="G47" s="102">
        <v>556.45000000000005</v>
      </c>
      <c r="H47" s="39"/>
      <c r="I47" s="47">
        <f t="shared" ca="1" si="0"/>
        <v>75086.044400000086</v>
      </c>
      <c r="J47" s="41"/>
      <c r="K47" s="25"/>
      <c r="N47" s="55"/>
    </row>
    <row r="48" spans="1:14" s="23" customFormat="1" ht="12.75" x14ac:dyDescent="0.2">
      <c r="A48" s="35">
        <v>42871</v>
      </c>
      <c r="B48" s="35"/>
      <c r="C48" s="45" t="s">
        <v>694</v>
      </c>
      <c r="D48" s="37" t="s">
        <v>725</v>
      </c>
      <c r="E48" s="44"/>
      <c r="F48" s="36"/>
      <c r="G48" s="46">
        <v>90</v>
      </c>
      <c r="H48" s="39"/>
      <c r="I48" s="47">
        <f t="shared" ca="1" si="0"/>
        <v>74996.044400000086</v>
      </c>
      <c r="J48" s="41"/>
      <c r="K48" s="25"/>
      <c r="N48" s="8"/>
    </row>
    <row r="49" spans="1:14" s="23" customFormat="1" ht="12.75" x14ac:dyDescent="0.2">
      <c r="A49" s="35">
        <v>42871</v>
      </c>
      <c r="B49" s="35"/>
      <c r="C49" s="45" t="s">
        <v>695</v>
      </c>
      <c r="D49" s="37" t="s">
        <v>52</v>
      </c>
      <c r="E49" s="44"/>
      <c r="F49" s="36"/>
      <c r="G49" s="102">
        <v>270</v>
      </c>
      <c r="H49" s="39"/>
      <c r="I49" s="47">
        <f t="shared" ca="1" si="0"/>
        <v>74726.044400000086</v>
      </c>
      <c r="J49" s="41"/>
      <c r="K49" s="25"/>
      <c r="N49" s="8"/>
    </row>
    <row r="50" spans="1:14" s="23" customFormat="1" ht="12.75" x14ac:dyDescent="0.2">
      <c r="A50" s="35">
        <v>42871</v>
      </c>
      <c r="B50" s="35"/>
      <c r="C50" s="45" t="s">
        <v>696</v>
      </c>
      <c r="D50" s="37" t="s">
        <v>283</v>
      </c>
      <c r="E50" s="44"/>
      <c r="F50" s="36"/>
      <c r="G50" s="102">
        <v>3710</v>
      </c>
      <c r="H50" s="39"/>
      <c r="I50" s="47">
        <f t="shared" ca="1" si="0"/>
        <v>71016.044400000086</v>
      </c>
      <c r="J50" s="41"/>
      <c r="K50" s="25"/>
      <c r="N50" s="8"/>
    </row>
    <row r="51" spans="1:14" s="23" customFormat="1" ht="12.75" x14ac:dyDescent="0.2">
      <c r="A51" s="35">
        <v>42871</v>
      </c>
      <c r="B51" s="35"/>
      <c r="C51" s="45" t="s">
        <v>697</v>
      </c>
      <c r="D51" s="37" t="s">
        <v>285</v>
      </c>
      <c r="E51" s="44"/>
      <c r="F51" s="36"/>
      <c r="G51" s="102">
        <v>3800</v>
      </c>
      <c r="H51" s="39"/>
      <c r="I51" s="47">
        <f t="shared" ca="1" si="0"/>
        <v>67216.044400000086</v>
      </c>
      <c r="J51" s="41"/>
      <c r="K51" s="25"/>
      <c r="N51" s="8"/>
    </row>
    <row r="52" spans="1:14" s="23" customFormat="1" ht="12.75" x14ac:dyDescent="0.2">
      <c r="A52" s="35">
        <v>42871</v>
      </c>
      <c r="B52" s="50"/>
      <c r="C52" s="45" t="s">
        <v>698</v>
      </c>
      <c r="D52" s="51" t="s">
        <v>108</v>
      </c>
      <c r="E52" s="52"/>
      <c r="F52" s="45"/>
      <c r="G52" s="103">
        <v>254.4</v>
      </c>
      <c r="H52" s="53"/>
      <c r="I52" s="47">
        <f t="shared" ca="1" si="0"/>
        <v>66961.644400000092</v>
      </c>
      <c r="J52" s="41"/>
      <c r="K52" s="25"/>
      <c r="N52" s="8"/>
    </row>
    <row r="53" spans="1:14" s="23" customFormat="1" ht="12.75" x14ac:dyDescent="0.2">
      <c r="A53" s="35">
        <v>42871</v>
      </c>
      <c r="B53" s="50"/>
      <c r="C53" s="45" t="s">
        <v>699</v>
      </c>
      <c r="D53" s="51" t="s">
        <v>60</v>
      </c>
      <c r="E53" s="52"/>
      <c r="F53" s="45"/>
      <c r="G53" s="103">
        <v>3816</v>
      </c>
      <c r="H53" s="53"/>
      <c r="I53" s="47">
        <f t="shared" ca="1" si="0"/>
        <v>63145.644400000092</v>
      </c>
      <c r="J53" s="41"/>
      <c r="K53" s="25"/>
      <c r="N53" s="8"/>
    </row>
    <row r="54" spans="1:14" s="23" customFormat="1" ht="24" x14ac:dyDescent="0.2">
      <c r="A54" s="35">
        <v>42871</v>
      </c>
      <c r="B54" s="50"/>
      <c r="C54" s="45" t="s">
        <v>700</v>
      </c>
      <c r="D54" s="51" t="s">
        <v>59</v>
      </c>
      <c r="E54" s="52"/>
      <c r="F54" s="45"/>
      <c r="G54" s="103">
        <v>1270.94</v>
      </c>
      <c r="H54" s="53"/>
      <c r="I54" s="47">
        <f t="shared" ca="1" si="0"/>
        <v>61874.70440000009</v>
      </c>
      <c r="J54" s="41"/>
      <c r="K54" s="25"/>
      <c r="N54" s="8"/>
    </row>
    <row r="55" spans="1:14" s="23" customFormat="1" ht="12.75" x14ac:dyDescent="0.2">
      <c r="A55" s="35">
        <v>42871</v>
      </c>
      <c r="B55" s="50"/>
      <c r="C55" s="45" t="s">
        <v>701</v>
      </c>
      <c r="D55" s="51" t="s">
        <v>349</v>
      </c>
      <c r="E55" s="52"/>
      <c r="F55" s="45"/>
      <c r="G55" s="103">
        <v>100</v>
      </c>
      <c r="H55" s="53"/>
      <c r="I55" s="47">
        <f t="shared" ca="1" si="0"/>
        <v>61774.70440000009</v>
      </c>
      <c r="J55" s="41"/>
      <c r="K55" s="25"/>
      <c r="N55" s="8"/>
    </row>
    <row r="56" spans="1:14" s="23" customFormat="1" ht="12.75" x14ac:dyDescent="0.2">
      <c r="A56" s="35">
        <v>42871</v>
      </c>
      <c r="B56" s="50"/>
      <c r="C56" s="45" t="s">
        <v>702</v>
      </c>
      <c r="D56" s="51" t="s">
        <v>726</v>
      </c>
      <c r="E56" s="52"/>
      <c r="F56" s="45"/>
      <c r="G56" s="103">
        <v>1462.8</v>
      </c>
      <c r="H56" s="53"/>
      <c r="I56" s="47">
        <f t="shared" ca="1" si="0"/>
        <v>60311.904400000087</v>
      </c>
      <c r="J56" s="41"/>
      <c r="K56" s="25"/>
      <c r="N56" s="8"/>
    </row>
    <row r="57" spans="1:14" s="23" customFormat="1" ht="12.75" x14ac:dyDescent="0.2">
      <c r="A57" s="35">
        <v>42871</v>
      </c>
      <c r="B57" s="50"/>
      <c r="C57" s="45" t="s">
        <v>703</v>
      </c>
      <c r="D57" s="51" t="s">
        <v>377</v>
      </c>
      <c r="E57" s="52"/>
      <c r="F57" s="45"/>
      <c r="G57" s="103">
        <v>1590</v>
      </c>
      <c r="H57" s="53"/>
      <c r="I57" s="47">
        <f t="shared" ca="1" si="0"/>
        <v>58721.904400000087</v>
      </c>
      <c r="J57" s="41"/>
      <c r="K57" s="25"/>
      <c r="N57" s="8"/>
    </row>
    <row r="58" spans="1:14" s="23" customFormat="1" ht="12.75" x14ac:dyDescent="0.2">
      <c r="A58" s="35">
        <v>42871</v>
      </c>
      <c r="B58" s="50"/>
      <c r="C58" s="45" t="s">
        <v>704</v>
      </c>
      <c r="D58" s="51" t="s">
        <v>727</v>
      </c>
      <c r="E58" s="52"/>
      <c r="F58" s="45"/>
      <c r="G58" s="103">
        <v>4006.8</v>
      </c>
      <c r="H58" s="53"/>
      <c r="I58" s="47">
        <f t="shared" ca="1" si="0"/>
        <v>54715.104400000084</v>
      </c>
      <c r="J58" s="41"/>
      <c r="K58" s="25"/>
      <c r="N58" s="8"/>
    </row>
    <row r="59" spans="1:14" s="23" customFormat="1" ht="12.75" x14ac:dyDescent="0.2">
      <c r="A59" s="35">
        <v>42871</v>
      </c>
      <c r="B59" s="50"/>
      <c r="C59" s="45" t="s">
        <v>705</v>
      </c>
      <c r="D59" s="51" t="s">
        <v>159</v>
      </c>
      <c r="E59" s="52"/>
      <c r="F59" s="45"/>
      <c r="G59" s="103">
        <v>263.62</v>
      </c>
      <c r="H59" s="52"/>
      <c r="I59" s="47">
        <f t="shared" ca="1" si="0"/>
        <v>54451.484400000081</v>
      </c>
      <c r="J59" s="41"/>
      <c r="K59" s="25"/>
      <c r="N59" s="8"/>
    </row>
    <row r="60" spans="1:14" s="23" customFormat="1" ht="25.5" x14ac:dyDescent="0.2">
      <c r="A60" s="35">
        <v>42871</v>
      </c>
      <c r="B60" s="35"/>
      <c r="C60" s="45" t="s">
        <v>706</v>
      </c>
      <c r="D60" s="37" t="s">
        <v>157</v>
      </c>
      <c r="E60" s="44"/>
      <c r="F60" s="36"/>
      <c r="G60" s="102">
        <v>5321.2</v>
      </c>
      <c r="H60" s="39"/>
      <c r="I60" s="47">
        <f t="shared" ca="1" si="0"/>
        <v>49130.284400000084</v>
      </c>
      <c r="J60" s="41"/>
      <c r="K60" s="25"/>
      <c r="N60" s="8"/>
    </row>
    <row r="61" spans="1:14" ht="12.75" x14ac:dyDescent="0.2">
      <c r="A61" s="35">
        <v>42871</v>
      </c>
      <c r="B61" s="35"/>
      <c r="C61" s="45" t="s">
        <v>707</v>
      </c>
      <c r="D61" s="37" t="s">
        <v>64</v>
      </c>
      <c r="E61" s="38"/>
      <c r="F61" s="43"/>
      <c r="G61" s="46">
        <v>900</v>
      </c>
      <c r="H61" s="39"/>
      <c r="I61" s="47">
        <f t="shared" ca="1" si="0"/>
        <v>48230.284400000084</v>
      </c>
      <c r="J61" s="41"/>
      <c r="N61" s="8"/>
    </row>
    <row r="62" spans="1:14" ht="12.75" x14ac:dyDescent="0.2">
      <c r="A62" s="50">
        <v>42871</v>
      </c>
      <c r="B62" s="35"/>
      <c r="C62" s="45" t="s">
        <v>708</v>
      </c>
      <c r="D62" s="37" t="s">
        <v>158</v>
      </c>
      <c r="E62" s="38"/>
      <c r="F62" s="36"/>
      <c r="G62" s="46">
        <v>1621.51</v>
      </c>
      <c r="H62" s="57"/>
      <c r="I62" s="47">
        <f t="shared" ca="1" si="0"/>
        <v>46608.774400000082</v>
      </c>
      <c r="J62" s="41"/>
      <c r="N62" s="8"/>
    </row>
    <row r="63" spans="1:14" ht="12.75" x14ac:dyDescent="0.2">
      <c r="A63" s="35">
        <v>42871</v>
      </c>
      <c r="B63" s="35"/>
      <c r="C63" s="45" t="s">
        <v>709</v>
      </c>
      <c r="D63" s="54" t="s">
        <v>728</v>
      </c>
      <c r="E63" s="38"/>
      <c r="F63" s="36"/>
      <c r="G63" s="46">
        <v>2340</v>
      </c>
      <c r="H63" s="39"/>
      <c r="I63" s="47">
        <f t="shared" ca="1" si="0"/>
        <v>44268.774400000082</v>
      </c>
      <c r="J63" s="41"/>
      <c r="N63" s="8"/>
    </row>
    <row r="64" spans="1:14" ht="12.75" x14ac:dyDescent="0.2">
      <c r="A64" s="35">
        <v>42871</v>
      </c>
      <c r="B64" s="35"/>
      <c r="C64" s="45" t="s">
        <v>710</v>
      </c>
      <c r="D64" s="37" t="s">
        <v>161</v>
      </c>
      <c r="E64" s="38"/>
      <c r="F64" s="36"/>
      <c r="G64" s="46">
        <v>117.15</v>
      </c>
      <c r="H64" s="39"/>
      <c r="I64" s="47">
        <f t="shared" ca="1" si="0"/>
        <v>44151.624400000081</v>
      </c>
      <c r="J64" s="41"/>
      <c r="N64" s="8"/>
    </row>
    <row r="65" spans="1:14" s="23" customFormat="1" ht="12.75" x14ac:dyDescent="0.2">
      <c r="A65" s="35">
        <v>42871</v>
      </c>
      <c r="B65" s="35"/>
      <c r="C65" s="45" t="s">
        <v>711</v>
      </c>
      <c r="D65" s="37" t="s">
        <v>109</v>
      </c>
      <c r="E65" s="38"/>
      <c r="F65" s="36"/>
      <c r="G65" s="46">
        <v>1710</v>
      </c>
      <c r="H65" s="39"/>
      <c r="I65" s="47">
        <f t="shared" ca="1" si="0"/>
        <v>42441.624400000081</v>
      </c>
      <c r="J65" s="41"/>
      <c r="K65" s="25"/>
      <c r="N65" s="8"/>
    </row>
    <row r="66" spans="1:14" ht="12.75" x14ac:dyDescent="0.2">
      <c r="A66" s="35">
        <v>42871</v>
      </c>
      <c r="B66" s="35"/>
      <c r="C66" s="45" t="s">
        <v>712</v>
      </c>
      <c r="D66" s="37" t="s">
        <v>288</v>
      </c>
      <c r="E66" s="38"/>
      <c r="F66" s="36"/>
      <c r="G66" s="46">
        <v>1509.31</v>
      </c>
      <c r="H66" s="39"/>
      <c r="I66" s="47">
        <f t="shared" ca="1" si="0"/>
        <v>40932.314400000083</v>
      </c>
      <c r="J66" s="41"/>
      <c r="N66" s="8"/>
    </row>
    <row r="67" spans="1:14" ht="12.75" x14ac:dyDescent="0.2">
      <c r="A67" s="35">
        <v>42871</v>
      </c>
      <c r="B67" s="35"/>
      <c r="C67" s="45" t="s">
        <v>713</v>
      </c>
      <c r="D67" s="51" t="s">
        <v>160</v>
      </c>
      <c r="E67" s="44"/>
      <c r="F67" s="45"/>
      <c r="G67" s="102">
        <v>270</v>
      </c>
      <c r="H67" s="49"/>
      <c r="I67" s="47">
        <f t="shared" ca="1" si="0"/>
        <v>40662.314400000083</v>
      </c>
      <c r="J67" s="41"/>
      <c r="N67" s="8"/>
    </row>
    <row r="68" spans="1:14" ht="12.75" x14ac:dyDescent="0.2">
      <c r="A68" s="35">
        <v>42871</v>
      </c>
      <c r="B68" s="35"/>
      <c r="C68" s="45" t="s">
        <v>714</v>
      </c>
      <c r="D68" s="54" t="s">
        <v>69</v>
      </c>
      <c r="E68" s="38"/>
      <c r="F68" s="43"/>
      <c r="G68" s="46">
        <v>90</v>
      </c>
      <c r="H68" s="39"/>
      <c r="I68" s="47">
        <f t="shared" ca="1" si="0"/>
        <v>40572.314400000083</v>
      </c>
      <c r="J68" s="41"/>
      <c r="N68" s="8"/>
    </row>
    <row r="69" spans="1:14" ht="12.75" x14ac:dyDescent="0.2">
      <c r="A69" s="35">
        <v>42871</v>
      </c>
      <c r="B69" s="50"/>
      <c r="C69" s="45" t="s">
        <v>715</v>
      </c>
      <c r="D69" s="51" t="s">
        <v>68</v>
      </c>
      <c r="E69" s="58"/>
      <c r="F69" s="45"/>
      <c r="G69" s="48">
        <v>207.8</v>
      </c>
      <c r="H69" s="53"/>
      <c r="I69" s="47">
        <f t="shared" ca="1" si="0"/>
        <v>40364.51440000008</v>
      </c>
      <c r="J69" s="41"/>
      <c r="N69" s="8"/>
    </row>
    <row r="70" spans="1:14" ht="12.75" x14ac:dyDescent="0.2">
      <c r="A70" s="35">
        <v>42871</v>
      </c>
      <c r="B70" s="50"/>
      <c r="C70" s="45" t="s">
        <v>716</v>
      </c>
      <c r="D70" s="150" t="s">
        <v>67</v>
      </c>
      <c r="E70" s="58"/>
      <c r="F70" s="45"/>
      <c r="G70" s="48">
        <v>636.29999999999995</v>
      </c>
      <c r="H70" s="53"/>
      <c r="I70" s="47">
        <f t="shared" ca="1" si="0"/>
        <v>39728.214400000077</v>
      </c>
      <c r="J70" s="41"/>
      <c r="N70" s="8"/>
    </row>
    <row r="71" spans="1:14" ht="12.75" x14ac:dyDescent="0.2">
      <c r="A71" s="35">
        <v>42871</v>
      </c>
      <c r="B71" s="50"/>
      <c r="C71" s="45" t="s">
        <v>717</v>
      </c>
      <c r="D71" s="150" t="s">
        <v>67</v>
      </c>
      <c r="E71" s="58"/>
      <c r="F71" s="45"/>
      <c r="G71" s="48">
        <v>1462.4</v>
      </c>
      <c r="H71" s="53"/>
      <c r="I71" s="47">
        <f t="shared" ca="1" si="0"/>
        <v>38265.814400000076</v>
      </c>
      <c r="J71" s="41"/>
      <c r="N71" s="8"/>
    </row>
    <row r="72" spans="1:14" ht="12.75" x14ac:dyDescent="0.2">
      <c r="A72" s="35">
        <v>42871</v>
      </c>
      <c r="B72" s="50"/>
      <c r="C72" s="45" t="s">
        <v>718</v>
      </c>
      <c r="D72" s="150" t="s">
        <v>67</v>
      </c>
      <c r="E72" s="58"/>
      <c r="F72" s="45"/>
      <c r="G72" s="48">
        <v>47.45</v>
      </c>
      <c r="H72" s="53"/>
      <c r="I72" s="47">
        <f t="shared" ca="1" si="0"/>
        <v>38218.364400000079</v>
      </c>
      <c r="J72" s="41"/>
      <c r="N72" s="8"/>
    </row>
    <row r="73" spans="1:14" ht="12.75" x14ac:dyDescent="0.2">
      <c r="A73" s="35">
        <v>42871</v>
      </c>
      <c r="B73" s="50"/>
      <c r="C73" s="45" t="s">
        <v>719</v>
      </c>
      <c r="D73" s="51" t="s">
        <v>67</v>
      </c>
      <c r="E73" s="58"/>
      <c r="F73" s="45"/>
      <c r="G73" s="48">
        <v>14.9</v>
      </c>
      <c r="H73" s="53"/>
      <c r="I73" s="47">
        <f t="shared" ca="1" si="0"/>
        <v>38203.464400000077</v>
      </c>
      <c r="J73" s="41"/>
      <c r="N73" s="8"/>
    </row>
    <row r="74" spans="1:14" ht="12.75" x14ac:dyDescent="0.2">
      <c r="A74" s="35">
        <v>42871</v>
      </c>
      <c r="B74" s="50"/>
      <c r="C74" s="45" t="s">
        <v>720</v>
      </c>
      <c r="D74" s="51" t="s">
        <v>70</v>
      </c>
      <c r="E74" s="58"/>
      <c r="F74" s="45"/>
      <c r="G74" s="48">
        <v>4457.76</v>
      </c>
      <c r="H74" s="53"/>
      <c r="I74" s="47">
        <f t="shared" ca="1" si="0"/>
        <v>33745.704400000075</v>
      </c>
      <c r="J74" s="41"/>
      <c r="N74" s="8"/>
    </row>
    <row r="75" spans="1:14" ht="12.75" x14ac:dyDescent="0.2">
      <c r="A75" s="35">
        <v>42872</v>
      </c>
      <c r="B75" s="50"/>
      <c r="C75" s="45" t="s">
        <v>128</v>
      </c>
      <c r="D75" s="51" t="s">
        <v>730</v>
      </c>
      <c r="E75" s="58"/>
      <c r="F75" s="45"/>
      <c r="G75" s="49"/>
      <c r="H75" s="92">
        <v>10</v>
      </c>
      <c r="I75" s="47">
        <f t="shared" ca="1" si="0"/>
        <v>33755.704400000075</v>
      </c>
      <c r="J75" s="41"/>
      <c r="N75" s="8"/>
    </row>
    <row r="76" spans="1:14" ht="12.75" x14ac:dyDescent="0.2">
      <c r="A76" s="157">
        <v>42873</v>
      </c>
      <c r="B76" s="50"/>
      <c r="C76" s="45" t="s">
        <v>1023</v>
      </c>
      <c r="D76" s="51" t="s">
        <v>484</v>
      </c>
      <c r="E76" s="58"/>
      <c r="F76" s="45"/>
      <c r="G76" s="49"/>
      <c r="H76" s="92">
        <v>10428</v>
      </c>
      <c r="I76" s="47">
        <f t="shared" ca="1" si="0"/>
        <v>44183.704400000075</v>
      </c>
      <c r="J76" s="41"/>
      <c r="N76" s="8"/>
    </row>
    <row r="77" spans="1:14" ht="12.75" x14ac:dyDescent="0.2">
      <c r="A77" s="159">
        <v>42874</v>
      </c>
      <c r="B77" s="142"/>
      <c r="C77" s="143" t="s">
        <v>733</v>
      </c>
      <c r="D77" s="144" t="s">
        <v>731</v>
      </c>
      <c r="E77" s="155"/>
      <c r="F77" s="143"/>
      <c r="G77" s="161">
        <v>100</v>
      </c>
      <c r="H77" s="156"/>
      <c r="I77" s="47">
        <f t="shared" ca="1" si="0"/>
        <v>44083.704400000075</v>
      </c>
      <c r="J77" s="148"/>
      <c r="N77" s="8"/>
    </row>
    <row r="78" spans="1:14" ht="12.75" x14ac:dyDescent="0.2">
      <c r="A78" s="159">
        <v>42877</v>
      </c>
      <c r="B78" s="142"/>
      <c r="C78" s="45" t="s">
        <v>1024</v>
      </c>
      <c r="D78" s="51" t="s">
        <v>735</v>
      </c>
      <c r="E78" s="155"/>
      <c r="F78" s="143"/>
      <c r="G78" s="146"/>
      <c r="H78" s="160">
        <v>4000</v>
      </c>
      <c r="I78" s="147">
        <f ca="1">IF(AND(ISBLANK(G78),ISBLANK(H78)),"",OFFSET(I78,-1,0,1,1)+H78-G78)</f>
        <v>48083.704400000075</v>
      </c>
      <c r="J78" s="148"/>
      <c r="N78" s="8"/>
    </row>
    <row r="79" spans="1:14" ht="12.75" x14ac:dyDescent="0.2">
      <c r="A79" s="159">
        <v>42878</v>
      </c>
      <c r="B79" s="142"/>
      <c r="C79" s="143" t="s">
        <v>733</v>
      </c>
      <c r="D79" s="144" t="s">
        <v>278</v>
      </c>
      <c r="E79" s="155"/>
      <c r="F79" s="143"/>
      <c r="G79" s="161">
        <v>1505</v>
      </c>
      <c r="H79" s="156"/>
      <c r="I79" s="47">
        <f t="shared" ca="1" si="0"/>
        <v>46578.704400000075</v>
      </c>
      <c r="J79" s="148"/>
      <c r="N79" s="8"/>
    </row>
    <row r="80" spans="1:14" ht="12.75" x14ac:dyDescent="0.2">
      <c r="A80" s="159">
        <v>42878</v>
      </c>
      <c r="B80" s="142"/>
      <c r="C80" s="143" t="s">
        <v>733</v>
      </c>
      <c r="D80" s="144" t="s">
        <v>732</v>
      </c>
      <c r="E80" s="155"/>
      <c r="F80" s="143"/>
      <c r="G80" s="161">
        <v>4650</v>
      </c>
      <c r="H80" s="156"/>
      <c r="I80" s="47">
        <f t="shared" ca="1" si="0"/>
        <v>41928.704400000075</v>
      </c>
      <c r="J80" s="148"/>
      <c r="N80" s="8"/>
    </row>
    <row r="81" spans="1:14" ht="12.75" x14ac:dyDescent="0.2">
      <c r="A81" s="159">
        <v>42878</v>
      </c>
      <c r="B81" s="142"/>
      <c r="C81" s="143" t="s">
        <v>733</v>
      </c>
      <c r="D81" s="144" t="s">
        <v>52</v>
      </c>
      <c r="E81" s="155"/>
      <c r="F81" s="143"/>
      <c r="G81" s="161">
        <v>270</v>
      </c>
      <c r="H81" s="156"/>
      <c r="I81" s="47">
        <f t="shared" ca="1" si="0"/>
        <v>41658.704400000075</v>
      </c>
      <c r="J81" s="148"/>
      <c r="N81" s="8"/>
    </row>
    <row r="82" spans="1:14" ht="12.75" x14ac:dyDescent="0.2">
      <c r="A82" s="159">
        <v>42878</v>
      </c>
      <c r="B82" s="142"/>
      <c r="C82" s="143" t="s">
        <v>733</v>
      </c>
      <c r="D82" s="144" t="s">
        <v>54</v>
      </c>
      <c r="E82" s="155"/>
      <c r="F82" s="143"/>
      <c r="G82" s="161">
        <v>3050</v>
      </c>
      <c r="H82" s="156"/>
      <c r="I82" s="47">
        <f t="shared" ca="1" si="0"/>
        <v>38608.704400000075</v>
      </c>
      <c r="J82" s="148"/>
      <c r="N82" s="8"/>
    </row>
    <row r="83" spans="1:14" ht="12.75" x14ac:dyDescent="0.2">
      <c r="A83" s="159">
        <v>42878</v>
      </c>
      <c r="B83" s="142"/>
      <c r="C83" s="143" t="s">
        <v>733</v>
      </c>
      <c r="D83" s="144" t="s">
        <v>30</v>
      </c>
      <c r="E83" s="155"/>
      <c r="F83" s="143"/>
      <c r="G83" s="161">
        <v>2059.37</v>
      </c>
      <c r="H83" s="156"/>
      <c r="I83" s="47">
        <f t="shared" ca="1" si="0"/>
        <v>36549.334400000072</v>
      </c>
      <c r="J83" s="148"/>
      <c r="N83" s="8"/>
    </row>
    <row r="84" spans="1:14" ht="12.75" x14ac:dyDescent="0.2">
      <c r="A84" s="159">
        <v>42878</v>
      </c>
      <c r="B84" s="142"/>
      <c r="C84" s="143" t="s">
        <v>733</v>
      </c>
      <c r="D84" s="144" t="s">
        <v>288</v>
      </c>
      <c r="E84" s="155"/>
      <c r="F84" s="143"/>
      <c r="G84" s="161">
        <v>8386.24</v>
      </c>
      <c r="H84" s="156"/>
      <c r="I84" s="47">
        <f t="shared" ca="1" si="0"/>
        <v>28163.094400000075</v>
      </c>
      <c r="J84" s="148"/>
      <c r="N84" s="8"/>
    </row>
    <row r="85" spans="1:14" ht="12.75" x14ac:dyDescent="0.2">
      <c r="A85" s="159">
        <v>42878</v>
      </c>
      <c r="B85" s="142"/>
      <c r="C85" s="143" t="s">
        <v>733</v>
      </c>
      <c r="D85" s="144" t="s">
        <v>160</v>
      </c>
      <c r="E85" s="155"/>
      <c r="F85" s="143"/>
      <c r="G85" s="161">
        <v>90</v>
      </c>
      <c r="H85" s="156"/>
      <c r="I85" s="47">
        <f t="shared" ca="1" si="0"/>
        <v>28073.094400000075</v>
      </c>
      <c r="J85" s="148"/>
      <c r="N85" s="8"/>
    </row>
    <row r="86" spans="1:14" ht="24" x14ac:dyDescent="0.2">
      <c r="A86" s="159">
        <v>42878</v>
      </c>
      <c r="B86" s="142"/>
      <c r="C86" s="45" t="s">
        <v>144</v>
      </c>
      <c r="D86" s="144" t="s">
        <v>734</v>
      </c>
      <c r="E86" s="155"/>
      <c r="F86" s="143"/>
      <c r="G86" s="161">
        <f>(135*4.362)+21.2</f>
        <v>610.07000000000005</v>
      </c>
      <c r="H86" s="156"/>
      <c r="I86" s="47">
        <f t="shared" ca="1" si="0"/>
        <v>27463.024400000075</v>
      </c>
      <c r="J86" s="148"/>
      <c r="N86" s="8"/>
    </row>
    <row r="87" spans="1:14" ht="12.75" x14ac:dyDescent="0.2">
      <c r="A87" s="35">
        <v>42880</v>
      </c>
      <c r="B87" s="50"/>
      <c r="C87" s="45" t="s">
        <v>740</v>
      </c>
      <c r="D87" s="51" t="s">
        <v>741</v>
      </c>
      <c r="E87" s="58"/>
      <c r="F87" s="45"/>
      <c r="G87" s="48">
        <v>700</v>
      </c>
      <c r="H87" s="53"/>
      <c r="I87" s="47">
        <f t="shared" ca="1" si="0"/>
        <v>26763.024400000075</v>
      </c>
      <c r="J87" s="41"/>
      <c r="L87" s="9"/>
      <c r="N87" s="8"/>
    </row>
    <row r="88" spans="1:14" s="23" customFormat="1" ht="12.75" x14ac:dyDescent="0.2">
      <c r="A88" s="158">
        <v>42873</v>
      </c>
      <c r="B88" s="151"/>
      <c r="C88" s="152" t="s">
        <v>662</v>
      </c>
      <c r="D88" s="153" t="s">
        <v>655</v>
      </c>
      <c r="E88" s="153"/>
      <c r="F88" s="152"/>
      <c r="G88" s="173">
        <v>418000</v>
      </c>
      <c r="H88" s="49"/>
      <c r="I88" s="47">
        <f t="shared" ca="1" si="0"/>
        <v>-391236.97559999995</v>
      </c>
      <c r="J88" s="118"/>
      <c r="K88" s="25"/>
      <c r="L88" s="23">
        <f>SUM(L18:L24)</f>
        <v>50620.289999999994</v>
      </c>
      <c r="N88" s="42"/>
    </row>
    <row r="89" spans="1:14" s="23" customFormat="1" ht="12.75" x14ac:dyDescent="0.2">
      <c r="A89" s="35">
        <v>42881</v>
      </c>
      <c r="B89" s="50"/>
      <c r="C89" s="45" t="s">
        <v>1025</v>
      </c>
      <c r="D89" s="51" t="s">
        <v>1026</v>
      </c>
      <c r="E89" s="52"/>
      <c r="F89" s="45"/>
      <c r="G89" s="49"/>
      <c r="H89" s="92">
        <v>1000000</v>
      </c>
      <c r="I89" s="47">
        <f t="shared" ca="1" si="0"/>
        <v>608763.02439999999</v>
      </c>
      <c r="J89" s="56"/>
      <c r="K89" s="25"/>
      <c r="N89" s="42"/>
    </row>
    <row r="90" spans="1:14" s="23" customFormat="1" ht="12.75" x14ac:dyDescent="0.2">
      <c r="A90" s="164"/>
      <c r="B90" s="165"/>
      <c r="C90" s="45" t="s">
        <v>1027</v>
      </c>
      <c r="D90" s="167" t="s">
        <v>426</v>
      </c>
      <c r="E90" s="168"/>
      <c r="F90" s="166"/>
      <c r="G90" s="169"/>
      <c r="H90" s="172">
        <v>3000</v>
      </c>
      <c r="I90" s="47">
        <f t="shared" ref="I90:I91" ca="1" si="1">IF(AND(ISBLANK(G90),ISBLANK(H90))," - ",OFFSET(I90,-1,0,1,1)+H90-G90)</f>
        <v>611763.02439999999</v>
      </c>
      <c r="J90" s="171"/>
      <c r="K90" s="25"/>
      <c r="N90" s="42"/>
    </row>
    <row r="91" spans="1:14" ht="12.75" x14ac:dyDescent="0.2">
      <c r="A91" s="35">
        <v>42886</v>
      </c>
      <c r="B91" s="35"/>
      <c r="C91" s="43" t="s">
        <v>143</v>
      </c>
      <c r="D91" s="54" t="s">
        <v>325</v>
      </c>
      <c r="E91" s="38"/>
      <c r="F91" s="36"/>
      <c r="G91" s="46">
        <v>80863.11</v>
      </c>
      <c r="H91" s="39"/>
      <c r="I91" s="47">
        <f t="shared" ca="1" si="1"/>
        <v>530899.91440000001</v>
      </c>
      <c r="J91" s="41"/>
      <c r="L91" s="9"/>
      <c r="N91" s="8"/>
    </row>
    <row r="92" spans="1:14" ht="12.75" x14ac:dyDescent="0.2">
      <c r="A92" s="35">
        <v>42886</v>
      </c>
      <c r="B92" s="35"/>
      <c r="C92" s="43" t="s">
        <v>736</v>
      </c>
      <c r="D92" s="37" t="s">
        <v>166</v>
      </c>
      <c r="E92" s="38"/>
      <c r="F92" s="36"/>
      <c r="G92" s="46">
        <v>21083</v>
      </c>
      <c r="H92" s="39"/>
      <c r="I92" s="47">
        <f t="shared" ref="I92:I99" ca="1" si="2">IF(AND(ISBLANK(G92),ISBLANK(H92))," - ",OFFSET(I92,-1,0,1,1)+H92-G92)</f>
        <v>509816.91440000001</v>
      </c>
      <c r="J92" s="41"/>
      <c r="L92" s="9"/>
      <c r="N92" s="8"/>
    </row>
    <row r="93" spans="1:14" ht="12.75" x14ac:dyDescent="0.2">
      <c r="A93" s="35">
        <v>42886</v>
      </c>
      <c r="B93" s="35"/>
      <c r="C93" s="36" t="s">
        <v>737</v>
      </c>
      <c r="D93" s="37" t="s">
        <v>167</v>
      </c>
      <c r="E93" s="38"/>
      <c r="F93" s="36"/>
      <c r="G93" s="46">
        <v>1535</v>
      </c>
      <c r="H93" s="39"/>
      <c r="I93" s="47">
        <f t="shared" ca="1" si="2"/>
        <v>508281.91440000001</v>
      </c>
      <c r="J93" s="41"/>
      <c r="L93" s="9"/>
      <c r="N93" s="8"/>
    </row>
    <row r="94" spans="1:14" ht="12.75" x14ac:dyDescent="0.2">
      <c r="A94" s="35">
        <v>42886</v>
      </c>
      <c r="B94" s="50"/>
      <c r="C94" s="45" t="s">
        <v>738</v>
      </c>
      <c r="D94" s="51" t="s">
        <v>27</v>
      </c>
      <c r="E94" s="58"/>
      <c r="F94" s="45"/>
      <c r="G94" s="48">
        <v>3987.5</v>
      </c>
      <c r="H94" s="53"/>
      <c r="I94" s="47">
        <f t="shared" ca="1" si="2"/>
        <v>504294.41440000001</v>
      </c>
      <c r="J94" s="41"/>
      <c r="L94" s="9"/>
      <c r="N94" s="8"/>
    </row>
    <row r="95" spans="1:14" ht="12.75" x14ac:dyDescent="0.2">
      <c r="A95" s="35">
        <v>42886</v>
      </c>
      <c r="B95" s="50"/>
      <c r="C95" s="36" t="s">
        <v>739</v>
      </c>
      <c r="D95" s="51" t="s">
        <v>326</v>
      </c>
      <c r="E95" s="58"/>
      <c r="F95" s="45"/>
      <c r="G95" s="48">
        <v>362.09</v>
      </c>
      <c r="H95" s="39"/>
      <c r="I95" s="47">
        <f t="shared" ca="1" si="2"/>
        <v>503932.32439999998</v>
      </c>
      <c r="J95" s="41"/>
      <c r="L95" s="9"/>
      <c r="N95" s="8"/>
    </row>
    <row r="96" spans="1:14" ht="12.75" x14ac:dyDescent="0.2">
      <c r="A96" s="35">
        <v>42884</v>
      </c>
      <c r="B96" s="35"/>
      <c r="C96" s="36" t="s">
        <v>746</v>
      </c>
      <c r="D96" s="37" t="s">
        <v>27</v>
      </c>
      <c r="E96" s="38"/>
      <c r="F96" s="36"/>
      <c r="G96" s="46">
        <v>22000</v>
      </c>
      <c r="H96" s="39"/>
      <c r="I96" s="47">
        <f t="shared" ca="1" si="2"/>
        <v>481932.32439999998</v>
      </c>
      <c r="J96" s="41"/>
      <c r="N96" s="8"/>
    </row>
    <row r="97" spans="1:14" ht="12.75" x14ac:dyDescent="0.2">
      <c r="A97" s="35">
        <v>42884</v>
      </c>
      <c r="B97" s="35"/>
      <c r="C97" s="36" t="s">
        <v>747</v>
      </c>
      <c r="D97" s="37" t="s">
        <v>742</v>
      </c>
      <c r="E97" s="38"/>
      <c r="F97" s="36"/>
      <c r="G97" s="46">
        <v>17207.98</v>
      </c>
      <c r="H97" s="39"/>
      <c r="I97" s="47">
        <f t="shared" ca="1" si="2"/>
        <v>464724.3444</v>
      </c>
      <c r="J97" s="41"/>
      <c r="N97" s="8"/>
    </row>
    <row r="98" spans="1:14" ht="12.75" x14ac:dyDescent="0.2">
      <c r="A98" s="35">
        <v>42884</v>
      </c>
      <c r="B98" s="35"/>
      <c r="C98" s="36" t="s">
        <v>748</v>
      </c>
      <c r="D98" s="37" t="s">
        <v>743</v>
      </c>
      <c r="E98" s="38"/>
      <c r="F98" s="36"/>
      <c r="G98" s="46">
        <v>50000</v>
      </c>
      <c r="H98" s="39"/>
      <c r="I98" s="47">
        <f t="shared" ca="1" si="2"/>
        <v>414724.3444</v>
      </c>
      <c r="J98" s="41"/>
      <c r="N98" s="8"/>
    </row>
    <row r="99" spans="1:14" ht="12.75" x14ac:dyDescent="0.2">
      <c r="A99" s="35">
        <v>42884</v>
      </c>
      <c r="B99" s="35"/>
      <c r="C99" s="43" t="s">
        <v>749</v>
      </c>
      <c r="D99" s="54" t="s">
        <v>376</v>
      </c>
      <c r="E99" s="38"/>
      <c r="F99" s="36"/>
      <c r="G99" s="46">
        <v>18240</v>
      </c>
      <c r="H99" s="39"/>
      <c r="I99" s="47">
        <f t="shared" ca="1" si="2"/>
        <v>396484.3444</v>
      </c>
      <c r="J99" s="41"/>
      <c r="N99" s="8"/>
    </row>
    <row r="100" spans="1:14" ht="12.75" x14ac:dyDescent="0.2">
      <c r="A100" s="35">
        <v>42884</v>
      </c>
      <c r="B100" s="50"/>
      <c r="C100" s="45" t="s">
        <v>750</v>
      </c>
      <c r="D100" s="51" t="s">
        <v>744</v>
      </c>
      <c r="E100" s="58"/>
      <c r="F100" s="45"/>
      <c r="G100" s="48">
        <v>1500</v>
      </c>
      <c r="H100" s="53"/>
      <c r="I100" s="47">
        <f t="shared" ref="I100:I150" ca="1" si="3">IF(AND(ISBLANK(G100),ISBLANK(H100))," - ",OFFSET(I100,-1,0,1,1)+H100-G100)</f>
        <v>394984.3444</v>
      </c>
      <c r="J100" s="41"/>
      <c r="N100" s="8"/>
    </row>
    <row r="101" spans="1:14" ht="12.75" x14ac:dyDescent="0.2">
      <c r="A101" s="35">
        <v>42885</v>
      </c>
      <c r="B101" s="50"/>
      <c r="C101" s="45" t="s">
        <v>751</v>
      </c>
      <c r="D101" s="51" t="s">
        <v>104</v>
      </c>
      <c r="E101" s="58"/>
      <c r="F101" s="45"/>
      <c r="G101" s="48">
        <v>12720</v>
      </c>
      <c r="H101" s="53"/>
      <c r="I101" s="47">
        <f t="shared" ca="1" si="3"/>
        <v>382264.3444</v>
      </c>
      <c r="J101" s="41"/>
      <c r="N101" s="8"/>
    </row>
    <row r="102" spans="1:14" ht="12.75" x14ac:dyDescent="0.2">
      <c r="A102" s="35">
        <v>42885</v>
      </c>
      <c r="B102" s="50"/>
      <c r="C102" s="45" t="s">
        <v>752</v>
      </c>
      <c r="D102" s="51" t="s">
        <v>146</v>
      </c>
      <c r="E102" s="58"/>
      <c r="F102" s="45"/>
      <c r="G102" s="49">
        <v>0</v>
      </c>
      <c r="H102" s="53"/>
      <c r="I102" s="47">
        <f t="shared" ca="1" si="3"/>
        <v>382264.3444</v>
      </c>
      <c r="J102" s="41"/>
      <c r="N102" s="8"/>
    </row>
    <row r="103" spans="1:14" ht="12.75" x14ac:dyDescent="0.2">
      <c r="A103" s="35">
        <v>42885</v>
      </c>
      <c r="B103" s="115"/>
      <c r="C103" s="45" t="s">
        <v>753</v>
      </c>
      <c r="D103" s="37" t="s">
        <v>44</v>
      </c>
      <c r="E103" s="38"/>
      <c r="F103" s="36"/>
      <c r="G103" s="46">
        <v>42135</v>
      </c>
      <c r="H103" s="117"/>
      <c r="I103" s="47">
        <f t="shared" ca="1" si="3"/>
        <v>340129.3444</v>
      </c>
      <c r="J103" s="56"/>
      <c r="N103" s="8"/>
    </row>
    <row r="104" spans="1:14" ht="12.75" x14ac:dyDescent="0.2">
      <c r="A104" s="35">
        <v>42885</v>
      </c>
      <c r="B104" s="115"/>
      <c r="C104" s="45" t="s">
        <v>754</v>
      </c>
      <c r="D104" s="37" t="s">
        <v>486</v>
      </c>
      <c r="E104" s="38"/>
      <c r="F104" s="36"/>
      <c r="G104" s="46">
        <v>25440</v>
      </c>
      <c r="H104" s="117"/>
      <c r="I104" s="47">
        <f t="shared" ca="1" si="3"/>
        <v>314689.3444</v>
      </c>
      <c r="J104" s="56"/>
      <c r="N104" s="8"/>
    </row>
    <row r="105" spans="1:14" ht="12.75" x14ac:dyDescent="0.2">
      <c r="A105" s="35">
        <v>42885</v>
      </c>
      <c r="B105" s="50"/>
      <c r="C105" s="45" t="s">
        <v>755</v>
      </c>
      <c r="D105" s="51" t="s">
        <v>745</v>
      </c>
      <c r="E105" s="58"/>
      <c r="F105" s="45"/>
      <c r="G105" s="48">
        <v>15308.52</v>
      </c>
      <c r="H105" s="53"/>
      <c r="I105" s="47">
        <f t="shared" ca="1" si="3"/>
        <v>299380.82439999998</v>
      </c>
      <c r="J105" s="41"/>
      <c r="N105" s="8"/>
    </row>
    <row r="106" spans="1:14" ht="12.75" x14ac:dyDescent="0.2">
      <c r="A106" s="35">
        <v>42885</v>
      </c>
      <c r="B106" s="50"/>
      <c r="C106" s="45" t="s">
        <v>756</v>
      </c>
      <c r="D106" s="51" t="s">
        <v>375</v>
      </c>
      <c r="E106" s="58"/>
      <c r="F106" s="45"/>
      <c r="G106" s="48">
        <v>28100.87</v>
      </c>
      <c r="H106" s="53"/>
      <c r="I106" s="47">
        <f t="shared" ca="1" si="3"/>
        <v>271279.95439999999</v>
      </c>
      <c r="J106" s="41"/>
      <c r="N106" s="8"/>
    </row>
    <row r="107" spans="1:14" ht="24" x14ac:dyDescent="0.2">
      <c r="A107" s="35">
        <v>42885</v>
      </c>
      <c r="B107" s="50"/>
      <c r="C107" s="45" t="s">
        <v>757</v>
      </c>
      <c r="D107" s="51" t="s">
        <v>488</v>
      </c>
      <c r="E107" s="58"/>
      <c r="F107" s="45"/>
      <c r="G107" s="48">
        <v>530</v>
      </c>
      <c r="H107" s="53"/>
      <c r="I107" s="47">
        <f t="shared" ca="1" si="3"/>
        <v>270749.95439999999</v>
      </c>
      <c r="J107" s="41"/>
      <c r="N107" s="8"/>
    </row>
    <row r="108" spans="1:14" ht="12.75" x14ac:dyDescent="0.2">
      <c r="A108" s="35">
        <v>42885</v>
      </c>
      <c r="B108" s="115"/>
      <c r="C108" s="116" t="s">
        <v>758</v>
      </c>
      <c r="D108" s="119" t="s">
        <v>276</v>
      </c>
      <c r="E108" s="120"/>
      <c r="F108" s="116"/>
      <c r="G108" s="123">
        <v>894.3</v>
      </c>
      <c r="H108" s="117"/>
      <c r="I108" s="47">
        <f t="shared" ca="1" si="3"/>
        <v>269855.6544</v>
      </c>
      <c r="J108" s="56"/>
      <c r="N108" s="8"/>
    </row>
    <row r="109" spans="1:14" ht="12.75" x14ac:dyDescent="0.2">
      <c r="A109" s="35">
        <v>42885</v>
      </c>
      <c r="B109" s="115"/>
      <c r="C109" s="116" t="s">
        <v>759</v>
      </c>
      <c r="D109" s="119" t="s">
        <v>276</v>
      </c>
      <c r="E109" s="120"/>
      <c r="F109" s="116"/>
      <c r="G109" s="123">
        <v>495.8</v>
      </c>
      <c r="H109" s="117"/>
      <c r="I109" s="47">
        <f t="shared" ca="1" si="3"/>
        <v>269359.85440000001</v>
      </c>
      <c r="J109" s="56"/>
      <c r="N109" s="8"/>
    </row>
    <row r="110" spans="1:14" ht="12.75" x14ac:dyDescent="0.2">
      <c r="A110" s="35">
        <v>42886</v>
      </c>
      <c r="B110" s="115"/>
      <c r="C110" s="116" t="s">
        <v>783</v>
      </c>
      <c r="D110" s="119" t="s">
        <v>769</v>
      </c>
      <c r="E110" s="120"/>
      <c r="F110" s="116"/>
      <c r="G110" s="123">
        <v>166.47</v>
      </c>
      <c r="H110" s="117"/>
      <c r="I110" s="47">
        <f t="shared" ca="1" si="3"/>
        <v>269193.38440000004</v>
      </c>
      <c r="J110" s="118"/>
      <c r="N110" s="8"/>
    </row>
    <row r="111" spans="1:14" ht="12.75" x14ac:dyDescent="0.2">
      <c r="A111" s="35">
        <v>42886</v>
      </c>
      <c r="B111" s="115"/>
      <c r="C111" s="116" t="s">
        <v>784</v>
      </c>
      <c r="D111" s="119" t="s">
        <v>770</v>
      </c>
      <c r="E111" s="120"/>
      <c r="F111" s="116"/>
      <c r="G111" s="123">
        <v>90</v>
      </c>
      <c r="H111" s="117"/>
      <c r="I111" s="47">
        <f t="shared" ca="1" si="3"/>
        <v>269103.38440000004</v>
      </c>
      <c r="J111" s="118"/>
      <c r="N111" s="8"/>
    </row>
    <row r="112" spans="1:14" ht="12.75" x14ac:dyDescent="0.2">
      <c r="A112" s="35">
        <v>42886</v>
      </c>
      <c r="B112" s="115"/>
      <c r="C112" s="116" t="s">
        <v>785</v>
      </c>
      <c r="D112" s="119" t="s">
        <v>771</v>
      </c>
      <c r="E112" s="120"/>
      <c r="F112" s="116"/>
      <c r="G112" s="123">
        <v>5459</v>
      </c>
      <c r="H112" s="117"/>
      <c r="I112" s="47">
        <f t="shared" ca="1" si="3"/>
        <v>263644.38440000004</v>
      </c>
      <c r="J112" s="118"/>
      <c r="N112" s="8"/>
    </row>
    <row r="113" spans="1:14" ht="12.75" x14ac:dyDescent="0.2">
      <c r="A113" s="35">
        <v>42886</v>
      </c>
      <c r="B113" s="115"/>
      <c r="C113" s="116" t="s">
        <v>786</v>
      </c>
      <c r="D113" s="51" t="s">
        <v>772</v>
      </c>
      <c r="E113" s="120"/>
      <c r="F113" s="116"/>
      <c r="G113" s="123">
        <v>9116</v>
      </c>
      <c r="H113" s="117"/>
      <c r="I113" s="47">
        <f t="shared" ca="1" si="3"/>
        <v>254528.38440000004</v>
      </c>
      <c r="J113" s="118"/>
      <c r="N113" s="8"/>
    </row>
    <row r="114" spans="1:14" ht="12.75" x14ac:dyDescent="0.2">
      <c r="A114" s="35">
        <v>42886</v>
      </c>
      <c r="B114" s="115"/>
      <c r="C114" s="116" t="s">
        <v>787</v>
      </c>
      <c r="D114" s="119" t="s">
        <v>153</v>
      </c>
      <c r="E114" s="120"/>
      <c r="F114" s="116"/>
      <c r="G114" s="123">
        <v>390</v>
      </c>
      <c r="H114" s="117"/>
      <c r="I114" s="47">
        <f t="shared" ca="1" si="3"/>
        <v>254138.38440000004</v>
      </c>
      <c r="J114" s="118"/>
      <c r="N114" s="8"/>
    </row>
    <row r="115" spans="1:14" ht="12.75" x14ac:dyDescent="0.2">
      <c r="A115" s="35">
        <v>42886</v>
      </c>
      <c r="B115" s="115"/>
      <c r="C115" s="116" t="s">
        <v>788</v>
      </c>
      <c r="D115" s="119" t="s">
        <v>731</v>
      </c>
      <c r="E115" s="120"/>
      <c r="F115" s="116"/>
      <c r="G115" s="123">
        <v>120</v>
      </c>
      <c r="H115" s="117"/>
      <c r="I115" s="47">
        <f t="shared" ca="1" si="3"/>
        <v>254018.38440000004</v>
      </c>
      <c r="J115" s="118"/>
      <c r="N115" s="8"/>
    </row>
    <row r="116" spans="1:14" ht="24" x14ac:dyDescent="0.2">
      <c r="A116" s="35">
        <v>42886</v>
      </c>
      <c r="B116" s="115"/>
      <c r="C116" s="116" t="s">
        <v>789</v>
      </c>
      <c r="D116" s="119" t="s">
        <v>773</v>
      </c>
      <c r="E116" s="120"/>
      <c r="F116" s="116"/>
      <c r="G116" s="123">
        <v>3150</v>
      </c>
      <c r="H116" s="117"/>
      <c r="I116" s="47">
        <f t="shared" ca="1" si="3"/>
        <v>250868.38440000004</v>
      </c>
      <c r="J116" s="118"/>
      <c r="N116" s="8"/>
    </row>
    <row r="117" spans="1:14" ht="12.75" x14ac:dyDescent="0.2">
      <c r="A117" s="35">
        <v>42886</v>
      </c>
      <c r="B117" s="115"/>
      <c r="C117" s="116" t="s">
        <v>790</v>
      </c>
      <c r="D117" s="119" t="s">
        <v>47</v>
      </c>
      <c r="E117" s="120"/>
      <c r="F117" s="116"/>
      <c r="G117" s="123">
        <v>4541.57</v>
      </c>
      <c r="H117" s="117"/>
      <c r="I117" s="47">
        <f t="shared" ca="1" si="3"/>
        <v>246326.81440000003</v>
      </c>
      <c r="J117" s="118"/>
      <c r="N117" s="8"/>
    </row>
    <row r="118" spans="1:14" ht="12.75" x14ac:dyDescent="0.2">
      <c r="A118" s="35">
        <v>42886</v>
      </c>
      <c r="B118" s="115"/>
      <c r="C118" s="116" t="s">
        <v>791</v>
      </c>
      <c r="D118" s="119" t="s">
        <v>48</v>
      </c>
      <c r="E118" s="120"/>
      <c r="F118" s="116"/>
      <c r="G118" s="123">
        <v>2338.5500000000002</v>
      </c>
      <c r="H118" s="117"/>
      <c r="I118" s="47">
        <f t="shared" ca="1" si="3"/>
        <v>243988.26440000004</v>
      </c>
      <c r="J118" s="118"/>
      <c r="N118" s="8"/>
    </row>
    <row r="119" spans="1:14" ht="12.75" x14ac:dyDescent="0.2">
      <c r="A119" s="35">
        <v>42881</v>
      </c>
      <c r="B119" s="115"/>
      <c r="C119" s="116" t="s">
        <v>144</v>
      </c>
      <c r="D119" s="119" t="s">
        <v>760</v>
      </c>
      <c r="E119" s="120"/>
      <c r="F119" s="116"/>
      <c r="G119" s="123">
        <v>15648.6</v>
      </c>
      <c r="H119" s="117"/>
      <c r="I119" s="47">
        <f t="shared" ca="1" si="3"/>
        <v>228339.66440000004</v>
      </c>
      <c r="J119" s="118"/>
      <c r="N119" s="8"/>
    </row>
    <row r="120" spans="1:14" ht="12.75" x14ac:dyDescent="0.2">
      <c r="A120" s="35">
        <v>42886</v>
      </c>
      <c r="B120" s="115"/>
      <c r="C120" s="116" t="s">
        <v>792</v>
      </c>
      <c r="D120" s="119" t="s">
        <v>238</v>
      </c>
      <c r="E120" s="120"/>
      <c r="F120" s="116"/>
      <c r="G120" s="123">
        <v>50</v>
      </c>
      <c r="H120" s="117"/>
      <c r="I120" s="47">
        <f t="shared" ca="1" si="3"/>
        <v>228289.66440000004</v>
      </c>
      <c r="J120" s="118"/>
      <c r="N120" s="8"/>
    </row>
    <row r="121" spans="1:14" ht="12.75" x14ac:dyDescent="0.2">
      <c r="A121" s="35">
        <v>42886</v>
      </c>
      <c r="B121" s="115"/>
      <c r="C121" s="116" t="s">
        <v>793</v>
      </c>
      <c r="D121" s="119" t="s">
        <v>774</v>
      </c>
      <c r="E121" s="120"/>
      <c r="F121" s="116"/>
      <c r="G121" s="123">
        <v>550</v>
      </c>
      <c r="H121" s="117"/>
      <c r="I121" s="47">
        <f t="shared" ca="1" si="3"/>
        <v>227739.66440000004</v>
      </c>
      <c r="J121" s="118"/>
      <c r="N121" s="8"/>
    </row>
    <row r="122" spans="1:14" ht="12.75" x14ac:dyDescent="0.2">
      <c r="A122" s="35">
        <v>42886</v>
      </c>
      <c r="B122" s="115"/>
      <c r="C122" s="116" t="s">
        <v>794</v>
      </c>
      <c r="D122" s="119" t="s">
        <v>775</v>
      </c>
      <c r="E122" s="120"/>
      <c r="F122" s="116"/>
      <c r="G122" s="123">
        <v>3600</v>
      </c>
      <c r="H122" s="117"/>
      <c r="I122" s="47">
        <f t="shared" ca="1" si="3"/>
        <v>224139.66440000004</v>
      </c>
      <c r="J122" s="118"/>
      <c r="N122" s="8"/>
    </row>
    <row r="123" spans="1:14" ht="24" x14ac:dyDescent="0.2">
      <c r="A123" s="35">
        <v>42886</v>
      </c>
      <c r="B123" s="115"/>
      <c r="C123" s="116" t="s">
        <v>795</v>
      </c>
      <c r="D123" s="119" t="s">
        <v>776</v>
      </c>
      <c r="E123" s="120"/>
      <c r="F123" s="116"/>
      <c r="G123" s="123">
        <v>560</v>
      </c>
      <c r="H123" s="117"/>
      <c r="I123" s="47">
        <f t="shared" ca="1" si="3"/>
        <v>223579.66440000004</v>
      </c>
      <c r="J123" s="118"/>
      <c r="N123" s="8"/>
    </row>
    <row r="124" spans="1:14" ht="12.75" x14ac:dyDescent="0.2">
      <c r="A124" s="35">
        <v>42886</v>
      </c>
      <c r="B124" s="115"/>
      <c r="C124" s="116" t="s">
        <v>796</v>
      </c>
      <c r="D124" s="119" t="s">
        <v>777</v>
      </c>
      <c r="E124" s="120"/>
      <c r="F124" s="116"/>
      <c r="G124" s="123">
        <v>2701.15</v>
      </c>
      <c r="H124" s="117"/>
      <c r="I124" s="47">
        <f t="shared" ca="1" si="3"/>
        <v>220878.51440000004</v>
      </c>
      <c r="J124" s="118"/>
      <c r="N124" s="8"/>
    </row>
    <row r="125" spans="1:14" ht="12.75" x14ac:dyDescent="0.2">
      <c r="A125" s="35">
        <v>42886</v>
      </c>
      <c r="B125" s="115"/>
      <c r="C125" s="116" t="s">
        <v>797</v>
      </c>
      <c r="D125" s="119" t="s">
        <v>778</v>
      </c>
      <c r="E125" s="120"/>
      <c r="F125" s="116"/>
      <c r="G125" s="123">
        <v>3600</v>
      </c>
      <c r="H125" s="117"/>
      <c r="I125" s="47">
        <f t="shared" ca="1" si="3"/>
        <v>217278.51440000004</v>
      </c>
      <c r="J125" s="118"/>
      <c r="N125" s="8"/>
    </row>
    <row r="126" spans="1:14" ht="12.75" x14ac:dyDescent="0.2">
      <c r="A126" s="35">
        <v>42886</v>
      </c>
      <c r="B126" s="115"/>
      <c r="C126" s="116" t="s">
        <v>798</v>
      </c>
      <c r="D126" s="119" t="s">
        <v>30</v>
      </c>
      <c r="E126" s="120"/>
      <c r="F126" s="116"/>
      <c r="G126" s="123">
        <v>645.21</v>
      </c>
      <c r="H126" s="117"/>
      <c r="I126" s="47">
        <f t="shared" ca="1" si="3"/>
        <v>216633.30440000005</v>
      </c>
      <c r="J126" s="118"/>
      <c r="N126" s="8"/>
    </row>
    <row r="127" spans="1:14" ht="12.75" x14ac:dyDescent="0.2">
      <c r="A127" s="35">
        <v>42886</v>
      </c>
      <c r="B127" s="115"/>
      <c r="C127" s="116" t="s">
        <v>799</v>
      </c>
      <c r="D127" s="119" t="s">
        <v>350</v>
      </c>
      <c r="E127" s="120"/>
      <c r="F127" s="116"/>
      <c r="G127" s="123">
        <v>795</v>
      </c>
      <c r="H127" s="117"/>
      <c r="I127" s="47">
        <f t="shared" ca="1" si="3"/>
        <v>215838.30440000005</v>
      </c>
      <c r="J127" s="118"/>
      <c r="N127" s="8"/>
    </row>
    <row r="128" spans="1:14" ht="12.75" x14ac:dyDescent="0.2">
      <c r="A128" s="35">
        <v>42886</v>
      </c>
      <c r="B128" s="115"/>
      <c r="C128" s="116" t="s">
        <v>800</v>
      </c>
      <c r="D128" s="119" t="s">
        <v>108</v>
      </c>
      <c r="E128" s="120"/>
      <c r="F128" s="116"/>
      <c r="G128" s="123">
        <v>636</v>
      </c>
      <c r="H128" s="117"/>
      <c r="I128" s="47">
        <f t="shared" ca="1" si="3"/>
        <v>215202.30440000005</v>
      </c>
      <c r="J128" s="118"/>
      <c r="N128" s="8"/>
    </row>
    <row r="129" spans="1:14" ht="24" x14ac:dyDescent="0.2">
      <c r="A129" s="35">
        <v>42886</v>
      </c>
      <c r="B129" s="115"/>
      <c r="C129" s="116" t="s">
        <v>801</v>
      </c>
      <c r="D129" s="119" t="s">
        <v>241</v>
      </c>
      <c r="E129" s="120"/>
      <c r="F129" s="116"/>
      <c r="G129" s="123">
        <v>1000</v>
      </c>
      <c r="H129" s="117"/>
      <c r="I129" s="47">
        <f t="shared" ca="1" si="3"/>
        <v>214202.30440000005</v>
      </c>
      <c r="J129" s="118"/>
      <c r="N129" s="8"/>
    </row>
    <row r="130" spans="1:14" ht="12.75" x14ac:dyDescent="0.2">
      <c r="A130" s="35">
        <v>42886</v>
      </c>
      <c r="B130" s="35"/>
      <c r="C130" s="45" t="s">
        <v>802</v>
      </c>
      <c r="D130" s="54" t="s">
        <v>779</v>
      </c>
      <c r="E130" s="44"/>
      <c r="F130" s="43"/>
      <c r="G130" s="102">
        <v>280</v>
      </c>
      <c r="H130" s="39"/>
      <c r="I130" s="47">
        <f t="shared" ca="1" si="3"/>
        <v>213922.30440000005</v>
      </c>
      <c r="J130" s="118"/>
      <c r="N130" s="8"/>
    </row>
    <row r="131" spans="1:14" ht="12.75" x14ac:dyDescent="0.2">
      <c r="A131" s="35">
        <v>42886</v>
      </c>
      <c r="B131" s="35"/>
      <c r="C131" s="45" t="s">
        <v>803</v>
      </c>
      <c r="D131" s="54" t="s">
        <v>64</v>
      </c>
      <c r="E131" s="44"/>
      <c r="F131" s="43"/>
      <c r="G131" s="102">
        <v>270</v>
      </c>
      <c r="H131" s="39"/>
      <c r="I131" s="47">
        <f t="shared" ca="1" si="3"/>
        <v>213652.30440000005</v>
      </c>
      <c r="J131" s="118"/>
      <c r="N131" s="8"/>
    </row>
    <row r="132" spans="1:14" ht="12.75" x14ac:dyDescent="0.2">
      <c r="A132" s="35">
        <v>42886</v>
      </c>
      <c r="B132" s="35"/>
      <c r="C132" s="45" t="s">
        <v>804</v>
      </c>
      <c r="D132" s="37" t="s">
        <v>158</v>
      </c>
      <c r="E132" s="44"/>
      <c r="F132" s="36"/>
      <c r="G132" s="102">
        <v>206</v>
      </c>
      <c r="H132" s="39"/>
      <c r="I132" s="47">
        <f t="shared" ca="1" si="3"/>
        <v>213446.30440000005</v>
      </c>
      <c r="J132" s="118"/>
      <c r="N132" s="8"/>
    </row>
    <row r="133" spans="1:14" ht="12.75" x14ac:dyDescent="0.2">
      <c r="A133" s="35">
        <v>42886</v>
      </c>
      <c r="B133" s="50"/>
      <c r="C133" s="45" t="s">
        <v>805</v>
      </c>
      <c r="D133" s="51" t="s">
        <v>377</v>
      </c>
      <c r="E133" s="52"/>
      <c r="F133" s="45"/>
      <c r="G133" s="103">
        <v>7540.84</v>
      </c>
      <c r="H133" s="49"/>
      <c r="I133" s="47">
        <f t="shared" ca="1" si="3"/>
        <v>205905.46440000006</v>
      </c>
      <c r="J133" s="118"/>
      <c r="N133" s="8"/>
    </row>
    <row r="134" spans="1:14" ht="12.75" x14ac:dyDescent="0.2">
      <c r="A134" s="35">
        <v>42886</v>
      </c>
      <c r="B134" s="35"/>
      <c r="C134" s="45" t="s">
        <v>806</v>
      </c>
      <c r="D134" s="37" t="s">
        <v>287</v>
      </c>
      <c r="E134" s="38"/>
      <c r="F134" s="43"/>
      <c r="G134" s="46">
        <v>593.6</v>
      </c>
      <c r="H134" s="39"/>
      <c r="I134" s="47">
        <f t="shared" ca="1" si="3"/>
        <v>205311.86440000005</v>
      </c>
      <c r="J134" s="118"/>
      <c r="N134" s="8"/>
    </row>
    <row r="135" spans="1:14" ht="12.75" x14ac:dyDescent="0.2">
      <c r="A135" s="35">
        <v>42886</v>
      </c>
      <c r="B135" s="35"/>
      <c r="C135" s="45" t="s">
        <v>807</v>
      </c>
      <c r="D135" s="37" t="s">
        <v>150</v>
      </c>
      <c r="E135" s="38"/>
      <c r="F135" s="36"/>
      <c r="G135" s="46">
        <v>5565</v>
      </c>
      <c r="H135" s="39"/>
      <c r="I135" s="47">
        <f t="shared" ca="1" si="3"/>
        <v>199746.86440000005</v>
      </c>
      <c r="J135" s="56"/>
      <c r="N135" s="8"/>
    </row>
    <row r="136" spans="1:14" ht="12.75" x14ac:dyDescent="0.2">
      <c r="A136" s="35">
        <v>42886</v>
      </c>
      <c r="B136" s="35"/>
      <c r="C136" s="45" t="s">
        <v>808</v>
      </c>
      <c r="D136" s="37" t="s">
        <v>780</v>
      </c>
      <c r="E136" s="38"/>
      <c r="F136" s="36"/>
      <c r="G136" s="46">
        <v>2500</v>
      </c>
      <c r="H136" s="39"/>
      <c r="I136" s="47">
        <f t="shared" ca="1" si="3"/>
        <v>197246.86440000005</v>
      </c>
      <c r="J136" s="56"/>
      <c r="N136" s="8"/>
    </row>
    <row r="137" spans="1:14" ht="12.75" x14ac:dyDescent="0.2">
      <c r="A137" s="35">
        <v>42886</v>
      </c>
      <c r="B137" s="35"/>
      <c r="C137" s="45" t="s">
        <v>809</v>
      </c>
      <c r="D137" s="54" t="s">
        <v>781</v>
      </c>
      <c r="E137" s="38"/>
      <c r="F137" s="36"/>
      <c r="G137" s="102">
        <v>3731.2</v>
      </c>
      <c r="H137" s="57"/>
      <c r="I137" s="47">
        <f t="shared" ca="1" si="3"/>
        <v>193515.66440000004</v>
      </c>
      <c r="J137" s="118"/>
      <c r="N137" s="8"/>
    </row>
    <row r="138" spans="1:14" ht="12.75" x14ac:dyDescent="0.2">
      <c r="A138" s="35">
        <v>42886</v>
      </c>
      <c r="B138" s="50"/>
      <c r="C138" s="45" t="s">
        <v>810</v>
      </c>
      <c r="D138" s="51" t="s">
        <v>52</v>
      </c>
      <c r="E138" s="58"/>
      <c r="F138" s="45"/>
      <c r="G138" s="103">
        <v>360</v>
      </c>
      <c r="H138" s="59"/>
      <c r="I138" s="47">
        <f t="shared" ca="1" si="3"/>
        <v>193155.66440000004</v>
      </c>
      <c r="J138" s="118"/>
      <c r="N138" s="8"/>
    </row>
    <row r="139" spans="1:14" ht="12.75" x14ac:dyDescent="0.2">
      <c r="A139" s="35">
        <v>42886</v>
      </c>
      <c r="B139" s="35"/>
      <c r="C139" s="45" t="s">
        <v>811</v>
      </c>
      <c r="D139" s="54" t="s">
        <v>442</v>
      </c>
      <c r="E139" s="38"/>
      <c r="F139" s="36"/>
      <c r="G139" s="102">
        <v>572.4</v>
      </c>
      <c r="H139" s="57"/>
      <c r="I139" s="47">
        <f t="shared" ca="1" si="3"/>
        <v>192583.26440000004</v>
      </c>
      <c r="J139" s="118"/>
      <c r="N139" s="8"/>
    </row>
    <row r="140" spans="1:14" ht="25.5" x14ac:dyDescent="0.2">
      <c r="A140" s="35">
        <v>42886</v>
      </c>
      <c r="B140" s="35"/>
      <c r="C140" s="45" t="s">
        <v>812</v>
      </c>
      <c r="D140" s="54" t="s">
        <v>157</v>
      </c>
      <c r="E140" s="38"/>
      <c r="F140" s="36"/>
      <c r="G140" s="102">
        <v>46.13</v>
      </c>
      <c r="H140" s="57"/>
      <c r="I140" s="47">
        <f t="shared" ca="1" si="3"/>
        <v>192537.13440000004</v>
      </c>
      <c r="J140" s="118"/>
      <c r="N140" s="8"/>
    </row>
    <row r="141" spans="1:14" ht="12.75" x14ac:dyDescent="0.2">
      <c r="A141" s="35">
        <v>42886</v>
      </c>
      <c r="B141" s="35"/>
      <c r="C141" s="45" t="s">
        <v>813</v>
      </c>
      <c r="D141" s="54" t="s">
        <v>782</v>
      </c>
      <c r="E141" s="38"/>
      <c r="F141" s="36"/>
      <c r="G141" s="102">
        <v>152.5</v>
      </c>
      <c r="H141" s="57"/>
      <c r="I141" s="47">
        <f t="shared" ca="1" si="3"/>
        <v>192384.63440000004</v>
      </c>
      <c r="J141" s="118"/>
      <c r="N141" s="8"/>
    </row>
    <row r="142" spans="1:14" ht="12.75" x14ac:dyDescent="0.2">
      <c r="A142" s="35">
        <v>42886</v>
      </c>
      <c r="B142" s="50"/>
      <c r="C142" s="45" t="s">
        <v>814</v>
      </c>
      <c r="D142" s="51" t="s">
        <v>239</v>
      </c>
      <c r="E142" s="58"/>
      <c r="F142" s="45"/>
      <c r="G142" s="103">
        <v>850</v>
      </c>
      <c r="H142" s="59"/>
      <c r="I142" s="47">
        <f t="shared" ca="1" si="3"/>
        <v>191534.63440000004</v>
      </c>
      <c r="J142" s="118"/>
      <c r="N142" s="8"/>
    </row>
    <row r="143" spans="1:14" ht="12.75" x14ac:dyDescent="0.2">
      <c r="A143" s="35"/>
      <c r="B143" s="35"/>
      <c r="C143" s="45"/>
      <c r="D143" s="54" t="s">
        <v>196</v>
      </c>
      <c r="E143" s="44"/>
      <c r="F143" s="36"/>
      <c r="G143" s="57">
        <v>10.6</v>
      </c>
      <c r="H143" s="57"/>
      <c r="I143" s="47">
        <f t="shared" ca="1" si="3"/>
        <v>191524.03440000003</v>
      </c>
      <c r="J143" s="118"/>
      <c r="N143" s="8"/>
    </row>
    <row r="144" spans="1:14" ht="12.75" x14ac:dyDescent="0.2">
      <c r="A144" s="35"/>
      <c r="B144" s="35"/>
      <c r="C144" s="45"/>
      <c r="D144" s="54" t="s">
        <v>815</v>
      </c>
      <c r="E144" s="38"/>
      <c r="F144" s="36"/>
      <c r="G144" s="57">
        <v>2.8699999999999899</v>
      </c>
      <c r="H144" s="57"/>
      <c r="I144" s="47">
        <f t="shared" ca="1" si="3"/>
        <v>191521.16440000004</v>
      </c>
      <c r="J144" s="118"/>
      <c r="N144" s="8"/>
    </row>
    <row r="145" spans="1:14" ht="12.75" x14ac:dyDescent="0.2">
      <c r="A145" s="35"/>
      <c r="B145" s="35"/>
      <c r="C145" s="45"/>
      <c r="D145" s="54"/>
      <c r="E145" s="38"/>
      <c r="F145" s="43"/>
      <c r="G145" s="57"/>
      <c r="H145" s="57"/>
      <c r="I145" s="47" t="str">
        <f t="shared" ca="1" si="3"/>
        <v xml:space="preserve"> - </v>
      </c>
      <c r="J145" s="118"/>
      <c r="N145" s="8"/>
    </row>
    <row r="146" spans="1:14" ht="12.75" x14ac:dyDescent="0.2">
      <c r="A146" s="35"/>
      <c r="B146" s="50"/>
      <c r="C146" s="45"/>
      <c r="D146" s="51"/>
      <c r="E146" s="58"/>
      <c r="F146" s="45"/>
      <c r="G146" s="49"/>
      <c r="H146" s="59"/>
      <c r="I146" s="47" t="str">
        <f t="shared" ca="1" si="3"/>
        <v xml:space="preserve"> - </v>
      </c>
      <c r="J146" s="118"/>
      <c r="N146" s="8"/>
    </row>
    <row r="147" spans="1:14" ht="12.75" x14ac:dyDescent="0.2">
      <c r="A147" s="35"/>
      <c r="B147" s="35"/>
      <c r="C147" s="45"/>
      <c r="D147" s="54"/>
      <c r="E147" s="38"/>
      <c r="F147" s="36"/>
      <c r="G147" s="39"/>
      <c r="H147" s="57"/>
      <c r="I147" s="47" t="str">
        <f t="shared" ca="1" si="3"/>
        <v xml:space="preserve"> - </v>
      </c>
      <c r="J147" s="118"/>
      <c r="N147" s="8"/>
    </row>
    <row r="148" spans="1:14" ht="12.75" x14ac:dyDescent="0.2">
      <c r="A148" s="35"/>
      <c r="B148" s="35"/>
      <c r="C148" s="45"/>
      <c r="D148" s="54"/>
      <c r="E148" s="38"/>
      <c r="F148" s="36"/>
      <c r="G148" s="39"/>
      <c r="H148" s="57"/>
      <c r="I148" s="47" t="str">
        <f t="shared" ca="1" si="3"/>
        <v xml:space="preserve"> - </v>
      </c>
      <c r="J148" s="118"/>
      <c r="N148" s="8"/>
    </row>
    <row r="149" spans="1:14" ht="12.75" x14ac:dyDescent="0.2">
      <c r="A149" s="35"/>
      <c r="B149" s="35"/>
      <c r="C149" s="43"/>
      <c r="D149" s="54"/>
      <c r="E149" s="38"/>
      <c r="F149" s="36"/>
      <c r="G149" s="39"/>
      <c r="H149" s="57"/>
      <c r="I149" s="47" t="str">
        <f t="shared" ca="1" si="3"/>
        <v xml:space="preserve"> - </v>
      </c>
      <c r="J149" s="118"/>
      <c r="N149" s="8"/>
    </row>
    <row r="150" spans="1:14" ht="12.75" x14ac:dyDescent="0.2">
      <c r="A150" s="35"/>
      <c r="B150" s="35"/>
      <c r="C150" s="43"/>
      <c r="D150" s="54"/>
      <c r="E150" s="38"/>
      <c r="F150" s="36"/>
      <c r="G150" s="39"/>
      <c r="H150" s="57"/>
      <c r="I150" s="47" t="str">
        <f t="shared" ca="1" si="3"/>
        <v xml:space="preserve"> - </v>
      </c>
      <c r="J150" s="118"/>
      <c r="N150" s="8"/>
    </row>
    <row r="151" spans="1:14" ht="12.75" x14ac:dyDescent="0.2">
      <c r="A151" s="83"/>
      <c r="B151" s="50"/>
      <c r="C151" s="45"/>
      <c r="D151" s="51"/>
      <c r="E151" s="58"/>
      <c r="F151" s="45"/>
      <c r="G151" s="60"/>
      <c r="H151" s="59"/>
      <c r="I151" s="47" t="str">
        <f t="shared" ref="I151:I159" ca="1" si="4">IF(AND(ISBLANK(G151),ISBLANK(H151))," - ",OFFSET(I151,-1,0,1,1)+H151-G151)</f>
        <v xml:space="preserve"> - </v>
      </c>
      <c r="J151" s="56"/>
      <c r="N151" s="8"/>
    </row>
    <row r="152" spans="1:14" ht="12.75" x14ac:dyDescent="0.2">
      <c r="A152" s="83"/>
      <c r="B152" s="50"/>
      <c r="C152" s="45"/>
      <c r="D152" s="51"/>
      <c r="E152" s="58"/>
      <c r="F152" s="45"/>
      <c r="G152" s="49"/>
      <c r="H152" s="59"/>
      <c r="I152" s="47" t="str">
        <f t="shared" ca="1" si="4"/>
        <v xml:space="preserve"> - </v>
      </c>
      <c r="J152" s="56"/>
      <c r="N152" s="8"/>
    </row>
    <row r="153" spans="1:14" ht="12.75" x14ac:dyDescent="0.2">
      <c r="A153" s="83"/>
      <c r="B153" s="50"/>
      <c r="C153" s="45"/>
      <c r="D153" s="51"/>
      <c r="E153" s="58"/>
      <c r="F153" s="45"/>
      <c r="G153" s="49"/>
      <c r="H153" s="59"/>
      <c r="I153" s="47" t="str">
        <f t="shared" ca="1" si="4"/>
        <v xml:space="preserve"> - </v>
      </c>
      <c r="J153" s="56"/>
      <c r="N153" s="8"/>
    </row>
    <row r="154" spans="1:14" ht="12.75" x14ac:dyDescent="0.2">
      <c r="A154" s="83"/>
      <c r="B154" s="50"/>
      <c r="C154" s="45"/>
      <c r="D154" s="51"/>
      <c r="E154" s="58"/>
      <c r="F154" s="45"/>
      <c r="G154" s="49"/>
      <c r="H154" s="59"/>
      <c r="I154" s="47" t="str">
        <f t="shared" ca="1" si="4"/>
        <v xml:space="preserve"> - </v>
      </c>
      <c r="J154" s="56"/>
      <c r="N154" s="8"/>
    </row>
    <row r="155" spans="1:14" ht="12.75" x14ac:dyDescent="0.2">
      <c r="A155" s="35"/>
      <c r="B155" s="35"/>
      <c r="C155" s="43"/>
      <c r="D155" s="54"/>
      <c r="E155" s="38"/>
      <c r="F155" s="36"/>
      <c r="G155" s="39"/>
      <c r="H155" s="57"/>
      <c r="I155" s="47" t="str">
        <f t="shared" ca="1" si="4"/>
        <v xml:space="preserve"> - </v>
      </c>
      <c r="J155" s="56"/>
      <c r="N155" s="8"/>
    </row>
    <row r="156" spans="1:14" ht="12.75" x14ac:dyDescent="0.2">
      <c r="A156" s="35"/>
      <c r="B156" s="35"/>
      <c r="C156" s="43"/>
      <c r="D156" s="54"/>
      <c r="E156" s="38"/>
      <c r="F156" s="43"/>
      <c r="G156" s="39"/>
      <c r="H156" s="57"/>
      <c r="I156" s="47" t="str">
        <f t="shared" ca="1" si="4"/>
        <v xml:space="preserve"> - </v>
      </c>
      <c r="J156" s="56"/>
      <c r="N156" s="8"/>
    </row>
    <row r="157" spans="1:14" ht="12.75" x14ac:dyDescent="0.2">
      <c r="A157" s="35"/>
      <c r="B157" s="35"/>
      <c r="C157" s="43"/>
      <c r="D157" s="54"/>
      <c r="E157" s="38"/>
      <c r="F157" s="36"/>
      <c r="G157" s="39"/>
      <c r="H157" s="57"/>
      <c r="I157" s="47" t="str">
        <f t="shared" ca="1" si="4"/>
        <v xml:space="preserve"> - </v>
      </c>
      <c r="J157" s="56"/>
      <c r="N157" s="8"/>
    </row>
    <row r="158" spans="1:14" ht="12.75" x14ac:dyDescent="0.2">
      <c r="A158" s="76"/>
      <c r="B158" s="50"/>
      <c r="C158" s="45"/>
      <c r="D158" s="51"/>
      <c r="E158" s="52"/>
      <c r="F158" s="45"/>
      <c r="G158" s="60"/>
      <c r="H158" s="60"/>
      <c r="I158" s="47" t="str">
        <f t="shared" ca="1" si="4"/>
        <v xml:space="preserve"> - </v>
      </c>
      <c r="J158" s="56"/>
      <c r="K158" s="8"/>
      <c r="N158" s="8"/>
    </row>
    <row r="159" spans="1:14" ht="12.75" x14ac:dyDescent="0.2">
      <c r="A159" s="83"/>
      <c r="B159" s="50"/>
      <c r="C159" s="45"/>
      <c r="D159" s="51"/>
      <c r="E159" s="52"/>
      <c r="F159" s="45"/>
      <c r="G159" s="60"/>
      <c r="H159" s="60"/>
      <c r="I159" s="47" t="str">
        <f t="shared" ca="1" si="4"/>
        <v xml:space="preserve"> - </v>
      </c>
      <c r="J159" s="56"/>
      <c r="K159" s="8"/>
      <c r="N159" s="8"/>
    </row>
    <row r="160" spans="1:14" ht="14.25" x14ac:dyDescent="0.2">
      <c r="A160" s="84"/>
      <c r="B160" s="85"/>
      <c r="C160" s="86"/>
      <c r="D160" s="87"/>
      <c r="E160" s="88"/>
      <c r="F160" s="86"/>
      <c r="G160" s="89"/>
      <c r="H160" s="89"/>
      <c r="I160" s="90"/>
      <c r="J160"/>
      <c r="K160" s="8"/>
      <c r="N160" s="8"/>
    </row>
    <row r="161" spans="1:15" ht="12.75" x14ac:dyDescent="0.2">
      <c r="G161" s="9">
        <f>SUBTOTAL(9, G16:G160)</f>
        <v>1712834.1656000006</v>
      </c>
      <c r="H161" s="9">
        <f>SUBTOTAL(9, H18:H157)</f>
        <v>1723225.1600000001</v>
      </c>
      <c r="K161" s="8"/>
      <c r="N161" s="8"/>
    </row>
    <row r="162" spans="1:15" ht="12.75" x14ac:dyDescent="0.2">
      <c r="G162" s="9">
        <f>G161-H161</f>
        <v>-10390.994399999501</v>
      </c>
      <c r="K162" s="8"/>
      <c r="N162" s="8"/>
    </row>
    <row r="168" spans="1:15" x14ac:dyDescent="0.25">
      <c r="G168" s="9">
        <v>165067.42000000013</v>
      </c>
    </row>
    <row r="169" spans="1:15" s="9" customFormat="1" x14ac:dyDescent="0.25">
      <c r="A169" s="8"/>
      <c r="B169" s="13"/>
      <c r="C169" s="8"/>
      <c r="D169" s="8"/>
      <c r="E169" s="8"/>
      <c r="F169" s="8"/>
      <c r="G169" s="9">
        <v>37665.599999999999</v>
      </c>
      <c r="J169" s="8"/>
      <c r="L169" s="8"/>
      <c r="M169" s="8"/>
      <c r="N169" s="82"/>
      <c r="O169" s="8"/>
    </row>
    <row r="170" spans="1:15" s="9" customFormat="1" x14ac:dyDescent="0.25">
      <c r="A170" s="8"/>
      <c r="B170" s="13"/>
      <c r="C170" s="8"/>
      <c r="D170" s="8"/>
      <c r="E170" s="8"/>
      <c r="F170" s="8"/>
      <c r="G170" s="9">
        <v>11558.34</v>
      </c>
      <c r="J170" s="8"/>
      <c r="L170" s="8"/>
      <c r="M170" s="8"/>
      <c r="N170" s="82"/>
      <c r="O170" s="8"/>
    </row>
    <row r="171" spans="1:15" s="9" customFormat="1" x14ac:dyDescent="0.25">
      <c r="A171" s="8"/>
      <c r="B171" s="13"/>
      <c r="C171" s="8"/>
      <c r="D171" s="8"/>
      <c r="E171" s="8"/>
      <c r="F171" s="8"/>
      <c r="J171" s="8"/>
      <c r="L171" s="8"/>
      <c r="M171" s="8"/>
      <c r="N171" s="82"/>
      <c r="O171" s="8"/>
    </row>
  </sheetData>
  <conditionalFormatting sqref="I15:I159">
    <cfRule type="cellIs" dxfId="24" priority="5" stopIfTrue="1" operator="lessThan">
      <formula>0</formula>
    </cfRule>
  </conditionalFormatting>
  <conditionalFormatting sqref="I3">
    <cfRule type="cellIs" dxfId="23" priority="3" stopIfTrue="1" operator="lessThan">
      <formula>0</formula>
    </cfRule>
  </conditionalFormatting>
  <dataValidations count="5">
    <dataValidation type="list" allowBlank="1" showInputMessage="1" showErrorMessage="1" sqref="E144:E157 D47 E15:E17 G68:G76 G152:G157 E61:E66 E134:E142 G134 G61:G66 G146:G150 E68:E87 E91:E129 G96:G102">
      <formula1>categoryList</formula1>
    </dataValidation>
    <dataValidation type="list" allowBlank="1" showInputMessage="1" showErrorMessage="1" sqref="A15:B61 B62:B76 A63:A76 A96:A157 B96:B159 A77:B95">
      <formula1>dateList</formula1>
    </dataValidation>
    <dataValidation type="list" allowBlank="1" showInputMessage="1" showErrorMessage="1" sqref="C43:C45 C137:C138 C47:C76 C15:C41 C93:C134 C87:C90">
      <formula1>numList</formula1>
    </dataValidation>
    <dataValidation type="list" allowBlank="1" showInputMessage="1" showErrorMessage="1" sqref="D144 C46 D41:D46 D15:D17 D48:D76 D87 D92:D136">
      <formula1>payeeList</formula1>
    </dataValidation>
    <dataValidation type="list" allowBlank="1" showInputMessage="1" showErrorMessage="1" sqref="F15:F157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35CC0BFA-A5F4-486C-A727-6213581B2D0C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113" id="{83A81C48-E06B-4A14-8A2C-4A20E1445ABF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I15:I159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O215"/>
  <sheetViews>
    <sheetView showGridLines="0" zoomScale="115" zoomScaleNormal="115" workbookViewId="0">
      <pane ySplit="14" topLeftCell="A15" activePane="bottomLeft" state="frozen"/>
      <selection activeCell="B18" sqref="B18"/>
      <selection pane="bottomLeft" activeCell="J113" sqref="J113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6.375" style="8" customWidth="1"/>
    <col min="11" max="11" width="20.875" style="9" customWidth="1"/>
    <col min="12" max="12" width="9.625" style="8" customWidth="1"/>
    <col min="13" max="13" width="9" style="8"/>
    <col min="14" max="14" width="9" style="82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42887</v>
      </c>
      <c r="N1" s="10" t="s">
        <v>1</v>
      </c>
      <c r="O1" s="11" t="s">
        <v>2</v>
      </c>
    </row>
    <row r="2" spans="1:15" ht="18.75" hidden="1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VLOOKUP(9E+100,Table134567891011121334567891011121334567[Balance],1)</f>
        <v>72758.062289156514</v>
      </c>
      <c r="K3" s="16"/>
      <c r="N3" s="12">
        <f>IFERROR(LARGE(Table134567891011121334567891011121334567[[#All],[Cheque /EFT Number]],1)+1,1)</f>
        <v>1</v>
      </c>
      <c r="O3" s="11" t="s">
        <v>5</v>
      </c>
    </row>
    <row r="4" spans="1:15" hidden="1" x14ac:dyDescent="0.25">
      <c r="H4" s="17" t="s">
        <v>6</v>
      </c>
      <c r="I4" s="18">
        <f>SUMIF(Table134567891011121334567891011121334567[R],"=r",Table134567891011121334567891011121334567[Deposit,
Credit (+)])+SUMIF(Table134567891011121334567891011121334567[R],"=c",Table134567891011121334567891011121334567[Deposit,
Credit (+)])-SUMIF(Table134567891011121334567891011121334567[R],"=R",Table134567891011121334567891011121334567[Withdrawal,
Payment (-)])-SUMIF(Table134567891011121334567891011121334567[R],"=C",Table134567891011121334567891011121334567[Withdrawal,
Payment (-)])</f>
        <v>0</v>
      </c>
      <c r="K4" s="19"/>
      <c r="N4" s="12">
        <f>N3-1</f>
        <v>0</v>
      </c>
      <c r="O4" s="11" t="s">
        <v>7</v>
      </c>
    </row>
    <row r="5" spans="1:15" hidden="1" x14ac:dyDescent="0.25">
      <c r="H5" s="20"/>
      <c r="N5" s="12">
        <f>N4-1</f>
        <v>-1</v>
      </c>
    </row>
    <row r="6" spans="1:15" hidden="1" x14ac:dyDescent="0.25">
      <c r="H6" s="20"/>
      <c r="N6" s="12">
        <f>N5-1</f>
        <v>-2</v>
      </c>
    </row>
    <row r="7" spans="1:15" hidden="1" x14ac:dyDescent="0.25">
      <c r="H7" s="20"/>
      <c r="N7" s="12">
        <f>N6-1</f>
        <v>-3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  <c r="N14" s="12"/>
    </row>
    <row r="15" spans="1:15" s="23" customFormat="1" ht="12.75" x14ac:dyDescent="0.2">
      <c r="A15" s="34"/>
      <c r="B15" s="35"/>
      <c r="C15" s="36"/>
      <c r="D15" s="37" t="s">
        <v>761</v>
      </c>
      <c r="E15" s="38"/>
      <c r="F15" s="36"/>
      <c r="G15" s="39">
        <v>0</v>
      </c>
      <c r="H15" s="39"/>
      <c r="I15" s="47">
        <f ca="1">May!I144</f>
        <v>191521.16440000004</v>
      </c>
      <c r="J15" s="41"/>
      <c r="K15" s="25"/>
      <c r="N15" s="42"/>
    </row>
    <row r="16" spans="1:15" s="23" customFormat="1" ht="12.75" x14ac:dyDescent="0.2">
      <c r="A16" s="35">
        <v>42887</v>
      </c>
      <c r="B16" s="50"/>
      <c r="C16" s="45" t="s">
        <v>762</v>
      </c>
      <c r="D16" s="51" t="s">
        <v>25</v>
      </c>
      <c r="E16" s="58"/>
      <c r="F16" s="45"/>
      <c r="G16" s="48">
        <v>10667.84</v>
      </c>
      <c r="H16" s="53"/>
      <c r="I16" s="47">
        <f ca="1">IF(AND(ISBLANK(G16),ISBLANK(H16))," - ",OFFSET(I16,-1,0,1,1)+H16-G16)</f>
        <v>180853.32440000004</v>
      </c>
      <c r="J16" s="56"/>
      <c r="K16" s="25"/>
      <c r="N16" s="42"/>
    </row>
    <row r="17" spans="1:14" s="23" customFormat="1" ht="12.75" x14ac:dyDescent="0.2">
      <c r="A17" s="35">
        <v>42887</v>
      </c>
      <c r="B17" s="50"/>
      <c r="C17" s="45" t="s">
        <v>763</v>
      </c>
      <c r="D17" s="51" t="s">
        <v>26</v>
      </c>
      <c r="E17" s="58"/>
      <c r="F17" s="45"/>
      <c r="G17" s="48">
        <v>170</v>
      </c>
      <c r="H17" s="53"/>
      <c r="I17" s="47">
        <f t="shared" ref="I17:I80" ca="1" si="0">IF(AND(ISBLANK(G17),ISBLANK(H17))," - ",OFFSET(I17,-1,0,1,1)+H17-G17)</f>
        <v>180683.32440000004</v>
      </c>
      <c r="J17" s="56"/>
      <c r="K17" s="25"/>
      <c r="N17" s="42"/>
    </row>
    <row r="18" spans="1:14" s="23" customFormat="1" ht="12.75" x14ac:dyDescent="0.2">
      <c r="A18" s="35">
        <v>42887</v>
      </c>
      <c r="B18" s="35"/>
      <c r="C18" s="43" t="s">
        <v>764</v>
      </c>
      <c r="D18" s="44" t="s">
        <v>27</v>
      </c>
      <c r="E18" s="44"/>
      <c r="F18" s="45"/>
      <c r="G18" s="102">
        <v>122</v>
      </c>
      <c r="H18" s="39"/>
      <c r="I18" s="47">
        <f t="shared" ca="1" si="0"/>
        <v>180561.32440000004</v>
      </c>
      <c r="J18" s="41"/>
      <c r="K18" s="25"/>
      <c r="L18" s="91">
        <v>39952.449999999997</v>
      </c>
      <c r="N18" s="42"/>
    </row>
    <row r="19" spans="1:14" s="23" customFormat="1" ht="12.75" x14ac:dyDescent="0.2">
      <c r="A19" s="35">
        <v>42887</v>
      </c>
      <c r="B19" s="125"/>
      <c r="C19" s="126" t="s">
        <v>765</v>
      </c>
      <c r="D19" s="127" t="s">
        <v>240</v>
      </c>
      <c r="E19" s="128"/>
      <c r="F19" s="126"/>
      <c r="G19" s="174">
        <v>2500</v>
      </c>
      <c r="H19" s="129"/>
      <c r="I19" s="47">
        <f t="shared" ca="1" si="0"/>
        <v>178061.32440000004</v>
      </c>
      <c r="J19" s="41"/>
      <c r="K19" s="25"/>
      <c r="L19" s="91"/>
      <c r="N19" s="42"/>
    </row>
    <row r="20" spans="1:14" s="23" customFormat="1" ht="12.75" x14ac:dyDescent="0.2">
      <c r="A20" s="35">
        <v>42887</v>
      </c>
      <c r="B20" s="50"/>
      <c r="C20" s="45" t="s">
        <v>766</v>
      </c>
      <c r="D20" s="51" t="s">
        <v>288</v>
      </c>
      <c r="E20" s="52"/>
      <c r="F20" s="45"/>
      <c r="G20" s="103">
        <v>190.24</v>
      </c>
      <c r="H20" s="53"/>
      <c r="I20" s="47">
        <f t="shared" ca="1" si="0"/>
        <v>177871.08440000005</v>
      </c>
      <c r="J20" s="41"/>
      <c r="K20" s="25"/>
      <c r="L20" s="91"/>
      <c r="N20" s="42"/>
    </row>
    <row r="21" spans="1:14" s="23" customFormat="1" ht="12.75" x14ac:dyDescent="0.2">
      <c r="A21" s="35">
        <v>42887</v>
      </c>
      <c r="B21" s="133"/>
      <c r="C21" s="45" t="s">
        <v>919</v>
      </c>
      <c r="D21" s="51" t="s">
        <v>767</v>
      </c>
      <c r="E21" s="136"/>
      <c r="F21" s="134"/>
      <c r="G21" s="137"/>
      <c r="H21" s="141">
        <v>189.25</v>
      </c>
      <c r="I21" s="47">
        <f t="shared" ca="1" si="0"/>
        <v>178060.33440000005</v>
      </c>
      <c r="J21" s="139"/>
      <c r="K21" s="25"/>
      <c r="L21" s="91"/>
      <c r="N21" s="42"/>
    </row>
    <row r="22" spans="1:14" s="23" customFormat="1" ht="12.75" x14ac:dyDescent="0.2">
      <c r="A22" s="35">
        <v>42887</v>
      </c>
      <c r="B22" s="142"/>
      <c r="C22" s="45" t="s">
        <v>920</v>
      </c>
      <c r="D22" s="51" t="s">
        <v>1026</v>
      </c>
      <c r="E22" s="145"/>
      <c r="F22" s="143"/>
      <c r="G22" s="146"/>
      <c r="H22" s="149">
        <v>1000000</v>
      </c>
      <c r="I22" s="47">
        <f t="shared" ca="1" si="0"/>
        <v>1178060.3344000001</v>
      </c>
      <c r="J22" s="148"/>
      <c r="K22" s="25"/>
      <c r="L22" s="91"/>
      <c r="N22" s="42"/>
    </row>
    <row r="23" spans="1:14" s="23" customFormat="1" ht="12.75" x14ac:dyDescent="0.2">
      <c r="A23" s="35">
        <v>42887</v>
      </c>
      <c r="B23" s="50"/>
      <c r="C23" s="45" t="s">
        <v>921</v>
      </c>
      <c r="D23" s="54" t="s">
        <v>768</v>
      </c>
      <c r="E23" s="52"/>
      <c r="F23" s="45"/>
      <c r="G23" s="49"/>
      <c r="H23" s="92">
        <v>237.1</v>
      </c>
      <c r="I23" s="47">
        <f t="shared" ca="1" si="0"/>
        <v>1178297.4344000001</v>
      </c>
      <c r="J23" s="118"/>
      <c r="K23" s="25"/>
      <c r="N23" s="42"/>
    </row>
    <row r="24" spans="1:14" s="23" customFormat="1" ht="12.75" x14ac:dyDescent="0.2">
      <c r="A24" s="35">
        <v>42887</v>
      </c>
      <c r="B24" s="35"/>
      <c r="C24" s="43" t="s">
        <v>922</v>
      </c>
      <c r="D24" s="44" t="s">
        <v>923</v>
      </c>
      <c r="E24" s="44"/>
      <c r="F24" s="45"/>
      <c r="G24" s="39"/>
      <c r="H24" s="46">
        <v>4000</v>
      </c>
      <c r="I24" s="47">
        <f t="shared" ca="1" si="0"/>
        <v>1182297.4344000001</v>
      </c>
      <c r="J24" s="118"/>
      <c r="K24" s="25"/>
      <c r="L24" s="91">
        <v>10667.84</v>
      </c>
      <c r="N24" s="42"/>
    </row>
    <row r="25" spans="1:14" s="23" customFormat="1" ht="12.75" x14ac:dyDescent="0.2">
      <c r="A25" s="35">
        <v>42888</v>
      </c>
      <c r="B25" s="165"/>
      <c r="C25" s="45" t="s">
        <v>924</v>
      </c>
      <c r="D25" s="167" t="s">
        <v>850</v>
      </c>
      <c r="E25" s="168"/>
      <c r="F25" s="166"/>
      <c r="G25" s="169"/>
      <c r="H25" s="172">
        <v>870.25</v>
      </c>
      <c r="I25" s="47">
        <f t="shared" ca="1" si="0"/>
        <v>1183167.6844000001</v>
      </c>
      <c r="J25" s="171"/>
      <c r="K25" s="25"/>
      <c r="N25" s="42"/>
    </row>
    <row r="26" spans="1:14" s="23" customFormat="1" ht="12.75" x14ac:dyDescent="0.2">
      <c r="A26" s="35">
        <v>42888</v>
      </c>
      <c r="B26" s="165"/>
      <c r="C26" s="45" t="s">
        <v>925</v>
      </c>
      <c r="D26" s="167" t="s">
        <v>851</v>
      </c>
      <c r="E26" s="168"/>
      <c r="F26" s="166"/>
      <c r="G26" s="169"/>
      <c r="H26" s="172">
        <v>2000</v>
      </c>
      <c r="I26" s="47">
        <f t="shared" ca="1" si="0"/>
        <v>1185167.6844000001</v>
      </c>
      <c r="J26" s="171"/>
      <c r="K26" s="25"/>
      <c r="N26" s="42"/>
    </row>
    <row r="27" spans="1:14" s="23" customFormat="1" ht="12.75" x14ac:dyDescent="0.2">
      <c r="A27" s="35">
        <v>42891</v>
      </c>
      <c r="B27" s="50"/>
      <c r="C27" s="45" t="s">
        <v>821</v>
      </c>
      <c r="D27" s="54" t="s">
        <v>30</v>
      </c>
      <c r="E27" s="52"/>
      <c r="F27" s="45"/>
      <c r="G27" s="48">
        <v>1298</v>
      </c>
      <c r="H27" s="53"/>
      <c r="I27" s="47">
        <f t="shared" ca="1" si="0"/>
        <v>1183869.6844000001</v>
      </c>
      <c r="J27" s="118"/>
      <c r="K27" s="25"/>
      <c r="N27" s="42"/>
    </row>
    <row r="28" spans="1:14" s="23" customFormat="1" ht="12.75" x14ac:dyDescent="0.2">
      <c r="A28" s="35">
        <v>42893</v>
      </c>
      <c r="B28" s="50"/>
      <c r="C28" s="45" t="s">
        <v>822</v>
      </c>
      <c r="D28" s="54" t="s">
        <v>123</v>
      </c>
      <c r="E28" s="52"/>
      <c r="F28" s="45"/>
      <c r="G28" s="48">
        <v>10089.6</v>
      </c>
      <c r="H28" s="53"/>
      <c r="I28" s="47">
        <f t="shared" ca="1" si="0"/>
        <v>1173780.0844000001</v>
      </c>
      <c r="J28" s="56"/>
      <c r="K28" s="25"/>
      <c r="N28" s="42"/>
    </row>
    <row r="29" spans="1:14" s="23" customFormat="1" ht="12.75" x14ac:dyDescent="0.2">
      <c r="A29" s="35">
        <v>42893</v>
      </c>
      <c r="B29" s="125"/>
      <c r="C29" s="126" t="s">
        <v>823</v>
      </c>
      <c r="D29" s="54" t="s">
        <v>49</v>
      </c>
      <c r="E29" s="128"/>
      <c r="F29" s="126"/>
      <c r="G29" s="131">
        <v>148905.63</v>
      </c>
      <c r="H29" s="129"/>
      <c r="I29" s="47">
        <f t="shared" ca="1" si="0"/>
        <v>1024874.4544</v>
      </c>
      <c r="J29" s="56"/>
      <c r="K29" s="25"/>
      <c r="N29" s="42"/>
    </row>
    <row r="30" spans="1:14" s="23" customFormat="1" ht="12.75" x14ac:dyDescent="0.2">
      <c r="A30" s="35">
        <v>42893</v>
      </c>
      <c r="B30" s="50"/>
      <c r="C30" s="45" t="s">
        <v>824</v>
      </c>
      <c r="D30" s="54" t="s">
        <v>375</v>
      </c>
      <c r="E30" s="52"/>
      <c r="F30" s="45"/>
      <c r="G30" s="48">
        <v>225975.45</v>
      </c>
      <c r="H30" s="53"/>
      <c r="I30" s="47">
        <f t="shared" ca="1" si="0"/>
        <v>798899.00439999998</v>
      </c>
      <c r="J30" s="56"/>
      <c r="K30" s="25"/>
      <c r="N30" s="42"/>
    </row>
    <row r="31" spans="1:14" s="23" customFormat="1" ht="12.75" x14ac:dyDescent="0.2">
      <c r="A31" s="35">
        <v>42893</v>
      </c>
      <c r="B31" s="50"/>
      <c r="C31" s="45" t="s">
        <v>825</v>
      </c>
      <c r="D31" s="51" t="s">
        <v>817</v>
      </c>
      <c r="E31" s="52"/>
      <c r="F31" s="45"/>
      <c r="G31" s="48">
        <v>80005.3</v>
      </c>
      <c r="H31" s="53"/>
      <c r="I31" s="47">
        <f t="shared" ca="1" si="0"/>
        <v>718893.70439999993</v>
      </c>
      <c r="J31" s="56"/>
      <c r="K31" s="25"/>
      <c r="N31" s="42"/>
    </row>
    <row r="32" spans="1:14" s="23" customFormat="1" ht="25.5" x14ac:dyDescent="0.2">
      <c r="A32" s="35">
        <v>42893</v>
      </c>
      <c r="B32" s="50"/>
      <c r="C32" s="45" t="s">
        <v>826</v>
      </c>
      <c r="D32" s="54" t="s">
        <v>488</v>
      </c>
      <c r="E32" s="52"/>
      <c r="F32" s="45"/>
      <c r="G32" s="48">
        <v>530</v>
      </c>
      <c r="H32" s="53"/>
      <c r="I32" s="47">
        <f t="shared" ca="1" si="0"/>
        <v>718363.70439999993</v>
      </c>
      <c r="J32" s="56"/>
      <c r="K32" s="25"/>
      <c r="N32" s="42"/>
    </row>
    <row r="33" spans="1:14" s="23" customFormat="1" ht="12.75" x14ac:dyDescent="0.2">
      <c r="A33" s="35">
        <v>42893</v>
      </c>
      <c r="B33" s="50"/>
      <c r="C33" s="45" t="s">
        <v>827</v>
      </c>
      <c r="D33" s="51" t="s">
        <v>29</v>
      </c>
      <c r="E33" s="52"/>
      <c r="F33" s="45"/>
      <c r="G33" s="48">
        <v>6517.5</v>
      </c>
      <c r="H33" s="53"/>
      <c r="I33" s="47">
        <f t="shared" ca="1" si="0"/>
        <v>711846.20439999993</v>
      </c>
      <c r="J33" s="118"/>
      <c r="K33" s="25"/>
      <c r="N33" s="42"/>
    </row>
    <row r="34" spans="1:14" s="23" customFormat="1" ht="12.75" x14ac:dyDescent="0.2">
      <c r="A34" s="35">
        <v>42893</v>
      </c>
      <c r="B34" s="35"/>
      <c r="C34" s="36" t="s">
        <v>828</v>
      </c>
      <c r="D34" s="54" t="s">
        <v>30</v>
      </c>
      <c r="E34" s="44"/>
      <c r="F34" s="45"/>
      <c r="G34" s="102">
        <v>6115</v>
      </c>
      <c r="H34" s="49"/>
      <c r="I34" s="47">
        <f t="shared" ca="1" si="0"/>
        <v>705731.20439999993</v>
      </c>
      <c r="J34" s="41"/>
      <c r="K34" s="25"/>
      <c r="N34" s="42"/>
    </row>
    <row r="35" spans="1:14" s="23" customFormat="1" ht="12.75" x14ac:dyDescent="0.2">
      <c r="A35" s="35">
        <v>42893</v>
      </c>
      <c r="B35" s="35"/>
      <c r="C35" s="45" t="s">
        <v>829</v>
      </c>
      <c r="D35" s="51" t="s">
        <v>782</v>
      </c>
      <c r="E35" s="44"/>
      <c r="F35" s="45"/>
      <c r="G35" s="102">
        <v>6017.5</v>
      </c>
      <c r="H35" s="49"/>
      <c r="I35" s="47">
        <f t="shared" ca="1" si="0"/>
        <v>699713.70439999993</v>
      </c>
      <c r="J35" s="41"/>
      <c r="K35" s="25"/>
      <c r="N35" s="42"/>
    </row>
    <row r="36" spans="1:14" s="23" customFormat="1" ht="12.75" x14ac:dyDescent="0.2">
      <c r="A36" s="35">
        <v>42893</v>
      </c>
      <c r="B36" s="35"/>
      <c r="C36" s="45" t="s">
        <v>830</v>
      </c>
      <c r="D36" s="44" t="s">
        <v>158</v>
      </c>
      <c r="E36" s="44"/>
      <c r="F36" s="45"/>
      <c r="G36" s="102">
        <v>6017.5</v>
      </c>
      <c r="H36" s="49"/>
      <c r="I36" s="47">
        <f t="shared" ca="1" si="0"/>
        <v>693696.20439999993</v>
      </c>
      <c r="J36" s="41"/>
      <c r="K36" s="25"/>
      <c r="N36" s="42"/>
    </row>
    <row r="37" spans="1:14" s="23" customFormat="1" ht="12.75" x14ac:dyDescent="0.2">
      <c r="A37" s="35">
        <v>42893</v>
      </c>
      <c r="B37" s="50"/>
      <c r="C37" s="45" t="s">
        <v>831</v>
      </c>
      <c r="D37" s="51" t="s">
        <v>42</v>
      </c>
      <c r="E37" s="52"/>
      <c r="F37" s="45"/>
      <c r="G37" s="103">
        <v>234</v>
      </c>
      <c r="H37" s="53"/>
      <c r="I37" s="47">
        <f t="shared" ca="1" si="0"/>
        <v>693462.20439999993</v>
      </c>
      <c r="J37" s="41"/>
      <c r="K37" s="25"/>
      <c r="N37" s="42"/>
    </row>
    <row r="38" spans="1:14" s="23" customFormat="1" ht="12.75" x14ac:dyDescent="0.2">
      <c r="A38" s="35">
        <v>42893</v>
      </c>
      <c r="B38" s="50"/>
      <c r="C38" s="45" t="s">
        <v>832</v>
      </c>
      <c r="D38" s="51" t="s">
        <v>278</v>
      </c>
      <c r="E38" s="52"/>
      <c r="F38" s="45"/>
      <c r="G38" s="103">
        <v>1610</v>
      </c>
      <c r="H38" s="53"/>
      <c r="I38" s="47">
        <f t="shared" ca="1" si="0"/>
        <v>691852.20439999993</v>
      </c>
      <c r="J38" s="41"/>
      <c r="K38" s="25"/>
      <c r="N38" s="42"/>
    </row>
    <row r="39" spans="1:14" s="23" customFormat="1" ht="12.75" x14ac:dyDescent="0.2">
      <c r="A39" s="35">
        <v>42893</v>
      </c>
      <c r="B39" s="35"/>
      <c r="C39" s="45" t="s">
        <v>833</v>
      </c>
      <c r="D39" s="54" t="s">
        <v>818</v>
      </c>
      <c r="E39" s="44"/>
      <c r="F39" s="43"/>
      <c r="G39" s="102">
        <v>1802</v>
      </c>
      <c r="H39" s="39"/>
      <c r="I39" s="47">
        <f t="shared" ca="1" si="0"/>
        <v>690050.20439999993</v>
      </c>
      <c r="J39" s="41"/>
      <c r="K39" s="25"/>
      <c r="N39" s="42"/>
    </row>
    <row r="40" spans="1:14" s="23" customFormat="1" ht="12.75" x14ac:dyDescent="0.2">
      <c r="A40" s="35">
        <v>42893</v>
      </c>
      <c r="B40" s="50"/>
      <c r="C40" s="45" t="s">
        <v>834</v>
      </c>
      <c r="D40" s="51" t="s">
        <v>154</v>
      </c>
      <c r="E40" s="52"/>
      <c r="F40" s="45"/>
      <c r="G40" s="103">
        <v>2968</v>
      </c>
      <c r="H40" s="53"/>
      <c r="I40" s="47">
        <f t="shared" ca="1" si="0"/>
        <v>687082.20439999993</v>
      </c>
      <c r="J40" s="41"/>
      <c r="K40" s="25"/>
      <c r="N40" s="42"/>
    </row>
    <row r="41" spans="1:14" s="23" customFormat="1" ht="12.75" x14ac:dyDescent="0.2">
      <c r="A41" s="35">
        <v>42893</v>
      </c>
      <c r="B41" s="50"/>
      <c r="C41" s="45" t="s">
        <v>835</v>
      </c>
      <c r="D41" s="51" t="s">
        <v>238</v>
      </c>
      <c r="E41" s="52"/>
      <c r="F41" s="45"/>
      <c r="G41" s="103">
        <v>5141.1400000000003</v>
      </c>
      <c r="H41" s="53"/>
      <c r="I41" s="47">
        <f t="shared" ca="1" si="0"/>
        <v>681941.06439999992</v>
      </c>
      <c r="J41" s="41"/>
      <c r="K41" s="25"/>
      <c r="N41" s="42"/>
    </row>
    <row r="42" spans="1:14" s="23" customFormat="1" ht="12.75" x14ac:dyDescent="0.2">
      <c r="A42" s="35">
        <v>42893</v>
      </c>
      <c r="B42" s="35"/>
      <c r="C42" s="45" t="s">
        <v>836</v>
      </c>
      <c r="D42" s="54" t="s">
        <v>781</v>
      </c>
      <c r="E42" s="44"/>
      <c r="F42" s="43"/>
      <c r="G42" s="102">
        <v>1838.04</v>
      </c>
      <c r="H42" s="39"/>
      <c r="I42" s="47">
        <f t="shared" ca="1" si="0"/>
        <v>680103.02439999988</v>
      </c>
      <c r="J42" s="41"/>
      <c r="K42" s="25"/>
      <c r="N42" s="42"/>
    </row>
    <row r="43" spans="1:14" s="23" customFormat="1" ht="12.75" x14ac:dyDescent="0.2">
      <c r="A43" s="35">
        <v>42893</v>
      </c>
      <c r="B43" s="35"/>
      <c r="C43" s="45" t="s">
        <v>837</v>
      </c>
      <c r="D43" s="54" t="s">
        <v>51</v>
      </c>
      <c r="E43" s="44"/>
      <c r="F43" s="43"/>
      <c r="G43" s="102">
        <v>600</v>
      </c>
      <c r="H43" s="39"/>
      <c r="I43" s="47">
        <f t="shared" ca="1" si="0"/>
        <v>679503.02439999988</v>
      </c>
      <c r="J43" s="41"/>
      <c r="K43" s="25"/>
      <c r="N43" s="42"/>
    </row>
    <row r="44" spans="1:14" s="23" customFormat="1" ht="12.75" x14ac:dyDescent="0.2">
      <c r="A44" s="35">
        <v>42893</v>
      </c>
      <c r="B44" s="35"/>
      <c r="C44" s="45" t="s">
        <v>838</v>
      </c>
      <c r="D44" s="54" t="s">
        <v>608</v>
      </c>
      <c r="E44" s="44"/>
      <c r="F44" s="43"/>
      <c r="G44" s="102">
        <v>7530</v>
      </c>
      <c r="H44" s="39"/>
      <c r="I44" s="47">
        <f t="shared" ca="1" si="0"/>
        <v>671973.02439999988</v>
      </c>
      <c r="J44" s="41"/>
      <c r="K44" s="25"/>
      <c r="N44" s="42"/>
    </row>
    <row r="45" spans="1:14" s="23" customFormat="1" ht="25.5" x14ac:dyDescent="0.2">
      <c r="A45" s="35">
        <v>42893</v>
      </c>
      <c r="B45" s="35"/>
      <c r="C45" s="45" t="s">
        <v>839</v>
      </c>
      <c r="D45" s="54" t="s">
        <v>531</v>
      </c>
      <c r="E45" s="44"/>
      <c r="F45" s="43"/>
      <c r="G45" s="102">
        <v>5000</v>
      </c>
      <c r="H45" s="39"/>
      <c r="I45" s="47">
        <f t="shared" ca="1" si="0"/>
        <v>666973.02439999988</v>
      </c>
      <c r="J45" s="41"/>
      <c r="K45" s="25"/>
      <c r="N45" s="42"/>
    </row>
    <row r="46" spans="1:14" s="23" customFormat="1" ht="25.5" x14ac:dyDescent="0.2">
      <c r="A46" s="35">
        <v>42893</v>
      </c>
      <c r="B46" s="35"/>
      <c r="C46" s="45" t="s">
        <v>840</v>
      </c>
      <c r="D46" s="54" t="s">
        <v>819</v>
      </c>
      <c r="E46" s="44"/>
      <c r="F46" s="43"/>
      <c r="G46" s="102">
        <v>1125</v>
      </c>
      <c r="H46" s="39"/>
      <c r="I46" s="47">
        <f t="shared" ca="1" si="0"/>
        <v>665848.02439999988</v>
      </c>
      <c r="J46" s="41"/>
      <c r="K46" s="25"/>
      <c r="N46" s="42"/>
    </row>
    <row r="47" spans="1:14" s="23" customFormat="1" ht="12.75" x14ac:dyDescent="0.2">
      <c r="A47" s="35">
        <v>42893</v>
      </c>
      <c r="B47" s="35"/>
      <c r="C47" s="45" t="s">
        <v>841</v>
      </c>
      <c r="D47" s="54" t="s">
        <v>122</v>
      </c>
      <c r="E47" s="44"/>
      <c r="F47" s="36"/>
      <c r="G47" s="102">
        <v>9540</v>
      </c>
      <c r="H47" s="39"/>
      <c r="I47" s="47">
        <f t="shared" ca="1" si="0"/>
        <v>656308.02439999988</v>
      </c>
      <c r="J47" s="41"/>
      <c r="K47" s="25"/>
      <c r="N47" s="42"/>
    </row>
    <row r="48" spans="1:14" s="23" customFormat="1" ht="12.75" x14ac:dyDescent="0.2">
      <c r="A48" s="35">
        <v>42893</v>
      </c>
      <c r="B48" s="35"/>
      <c r="C48" s="45" t="s">
        <v>842</v>
      </c>
      <c r="D48" s="38" t="s">
        <v>820</v>
      </c>
      <c r="E48" s="44"/>
      <c r="F48" s="36"/>
      <c r="G48" s="102">
        <v>1250</v>
      </c>
      <c r="H48" s="39"/>
      <c r="I48" s="47">
        <f t="shared" ca="1" si="0"/>
        <v>655058.02439999988</v>
      </c>
      <c r="J48" s="41"/>
      <c r="K48" s="25"/>
      <c r="N48" s="55"/>
    </row>
    <row r="49" spans="1:14" s="23" customFormat="1" ht="12.75" x14ac:dyDescent="0.2">
      <c r="A49" s="35">
        <v>42893</v>
      </c>
      <c r="B49" s="35"/>
      <c r="C49" s="45" t="s">
        <v>843</v>
      </c>
      <c r="D49" s="37" t="s">
        <v>64</v>
      </c>
      <c r="E49" s="44"/>
      <c r="F49" s="36"/>
      <c r="G49" s="46">
        <v>90</v>
      </c>
      <c r="H49" s="39"/>
      <c r="I49" s="47">
        <f t="shared" ca="1" si="0"/>
        <v>654968.02439999988</v>
      </c>
      <c r="J49" s="41"/>
      <c r="K49" s="25"/>
      <c r="N49" s="8"/>
    </row>
    <row r="50" spans="1:14" s="23" customFormat="1" ht="25.5" x14ac:dyDescent="0.2">
      <c r="A50" s="35">
        <v>42893</v>
      </c>
      <c r="B50" s="35"/>
      <c r="C50" s="45" t="s">
        <v>844</v>
      </c>
      <c r="D50" s="37" t="s">
        <v>157</v>
      </c>
      <c r="E50" s="44"/>
      <c r="F50" s="36"/>
      <c r="G50" s="102">
        <v>1918.86</v>
      </c>
      <c r="H50" s="39"/>
      <c r="I50" s="47">
        <f t="shared" ca="1" si="0"/>
        <v>653049.16439999989</v>
      </c>
      <c r="J50" s="41"/>
      <c r="K50" s="25"/>
      <c r="N50" s="8"/>
    </row>
    <row r="51" spans="1:14" s="23" customFormat="1" ht="12.75" x14ac:dyDescent="0.2">
      <c r="A51" s="35">
        <v>42893</v>
      </c>
      <c r="B51" s="35"/>
      <c r="C51" s="45" t="s">
        <v>845</v>
      </c>
      <c r="D51" s="37" t="s">
        <v>109</v>
      </c>
      <c r="E51" s="44"/>
      <c r="F51" s="36"/>
      <c r="G51" s="102">
        <v>1845</v>
      </c>
      <c r="H51" s="39"/>
      <c r="I51" s="47">
        <f t="shared" ca="1" si="0"/>
        <v>651204.16439999989</v>
      </c>
      <c r="J51" s="41"/>
      <c r="K51" s="25"/>
      <c r="N51" s="8"/>
    </row>
    <row r="52" spans="1:14" s="23" customFormat="1" ht="12.75" x14ac:dyDescent="0.2">
      <c r="A52" s="35">
        <v>42894</v>
      </c>
      <c r="B52" s="35"/>
      <c r="C52" s="45" t="s">
        <v>144</v>
      </c>
      <c r="D52" s="37" t="s">
        <v>846</v>
      </c>
      <c r="E52" s="44"/>
      <c r="F52" s="36"/>
      <c r="G52" s="102">
        <v>73412.820000000007</v>
      </c>
      <c r="H52" s="39"/>
      <c r="I52" s="47">
        <f t="shared" ca="1" si="0"/>
        <v>577791.34439999983</v>
      </c>
      <c r="J52" s="41"/>
      <c r="K52" s="25"/>
      <c r="N52" s="8"/>
    </row>
    <row r="53" spans="1:14" s="23" customFormat="1" ht="12.75" x14ac:dyDescent="0.2">
      <c r="A53" s="35">
        <v>42894</v>
      </c>
      <c r="B53" s="50"/>
      <c r="C53" s="45" t="s">
        <v>144</v>
      </c>
      <c r="D53" s="51" t="s">
        <v>847</v>
      </c>
      <c r="E53" s="52"/>
      <c r="F53" s="45"/>
      <c r="G53" s="103">
        <v>23187.02</v>
      </c>
      <c r="H53" s="53"/>
      <c r="I53" s="47">
        <f t="shared" ca="1" si="0"/>
        <v>554604.32439999981</v>
      </c>
      <c r="J53" s="41"/>
      <c r="K53" s="25"/>
      <c r="N53" s="8"/>
    </row>
    <row r="54" spans="1:14" s="23" customFormat="1" ht="12.75" x14ac:dyDescent="0.2">
      <c r="A54" s="35">
        <v>42894</v>
      </c>
      <c r="B54" s="50"/>
      <c r="C54" s="45" t="s">
        <v>144</v>
      </c>
      <c r="D54" s="51" t="s">
        <v>848</v>
      </c>
      <c r="E54" s="52"/>
      <c r="F54" s="45"/>
      <c r="G54" s="103">
        <v>78061.48000000001</v>
      </c>
      <c r="H54" s="53"/>
      <c r="I54" s="47">
        <f t="shared" ca="1" si="0"/>
        <v>476542.84439999983</v>
      </c>
      <c r="J54" s="41"/>
      <c r="K54" s="25"/>
      <c r="N54" s="8"/>
    </row>
    <row r="55" spans="1:14" s="23" customFormat="1" ht="12.75" x14ac:dyDescent="0.2">
      <c r="A55" s="35">
        <v>42894</v>
      </c>
      <c r="B55" s="50"/>
      <c r="C55" s="45" t="s">
        <v>144</v>
      </c>
      <c r="D55" s="51" t="s">
        <v>849</v>
      </c>
      <c r="E55" s="52"/>
      <c r="F55" s="45"/>
      <c r="G55" s="103">
        <v>17867.199999999997</v>
      </c>
      <c r="H55" s="53"/>
      <c r="I55" s="47">
        <f t="shared" ca="1" si="0"/>
        <v>458675.64439999982</v>
      </c>
      <c r="J55" s="41"/>
      <c r="K55" s="25"/>
      <c r="N55" s="8"/>
    </row>
    <row r="56" spans="1:14" s="23" customFormat="1" ht="12.75" x14ac:dyDescent="0.2">
      <c r="A56" s="35">
        <v>42894</v>
      </c>
      <c r="B56" s="50"/>
      <c r="C56" s="45" t="s">
        <v>926</v>
      </c>
      <c r="D56" s="51" t="s">
        <v>852</v>
      </c>
      <c r="E56" s="52"/>
      <c r="F56" s="45"/>
      <c r="G56" s="60"/>
      <c r="H56" s="92">
        <v>129.03</v>
      </c>
      <c r="I56" s="47">
        <f t="shared" ca="1" si="0"/>
        <v>458804.67439999984</v>
      </c>
      <c r="J56" s="41"/>
      <c r="K56" s="25"/>
      <c r="N56" s="8"/>
    </row>
    <row r="57" spans="1:14" s="23" customFormat="1" ht="12.75" x14ac:dyDescent="0.2">
      <c r="A57" s="35"/>
      <c r="B57" s="50"/>
      <c r="C57" s="45" t="s">
        <v>144</v>
      </c>
      <c r="D57" s="51" t="s">
        <v>849</v>
      </c>
      <c r="E57" s="52"/>
      <c r="F57" s="45"/>
      <c r="G57" s="103">
        <v>434578.18</v>
      </c>
      <c r="H57" s="53"/>
      <c r="I57" s="47">
        <f t="shared" ca="1" si="0"/>
        <v>24226.49439999985</v>
      </c>
      <c r="J57" s="41"/>
      <c r="K57" s="25"/>
      <c r="N57" s="8"/>
    </row>
    <row r="58" spans="1:14" s="23" customFormat="1" ht="12.75" x14ac:dyDescent="0.2">
      <c r="A58" s="35">
        <v>42895</v>
      </c>
      <c r="B58" s="35"/>
      <c r="C58" s="45" t="s">
        <v>143</v>
      </c>
      <c r="D58" s="37" t="s">
        <v>854</v>
      </c>
      <c r="E58" s="44"/>
      <c r="F58" s="36"/>
      <c r="G58" s="102">
        <v>11205.5</v>
      </c>
      <c r="H58" s="39"/>
      <c r="I58" s="47">
        <f t="shared" ca="1" si="0"/>
        <v>13020.99439999985</v>
      </c>
      <c r="J58" s="41"/>
      <c r="K58" s="25"/>
      <c r="N58" s="8"/>
    </row>
    <row r="59" spans="1:14" s="23" customFormat="1" ht="12.75" x14ac:dyDescent="0.2">
      <c r="A59" s="35">
        <v>42895</v>
      </c>
      <c r="B59" s="35"/>
      <c r="C59" s="45" t="s">
        <v>927</v>
      </c>
      <c r="D59" s="37" t="s">
        <v>928</v>
      </c>
      <c r="E59" s="44"/>
      <c r="F59" s="36"/>
      <c r="G59" s="57"/>
      <c r="H59" s="46">
        <v>4000</v>
      </c>
      <c r="I59" s="47">
        <f t="shared" ca="1" si="0"/>
        <v>17020.99439999985</v>
      </c>
      <c r="J59" s="41"/>
      <c r="K59" s="25"/>
      <c r="N59" s="8"/>
    </row>
    <row r="60" spans="1:14" s="23" customFormat="1" ht="12.75" x14ac:dyDescent="0.2">
      <c r="A60" s="35">
        <v>42900</v>
      </c>
      <c r="B60" s="50"/>
      <c r="C60" s="45" t="s">
        <v>845</v>
      </c>
      <c r="D60" s="51" t="s">
        <v>853</v>
      </c>
      <c r="E60" s="52"/>
      <c r="F60" s="45"/>
      <c r="G60" s="103">
        <v>3000</v>
      </c>
      <c r="H60" s="52"/>
      <c r="I60" s="47">
        <f t="shared" ca="1" si="0"/>
        <v>14020.99439999985</v>
      </c>
      <c r="J60" s="41"/>
      <c r="K60" s="25"/>
      <c r="N60" s="8"/>
    </row>
    <row r="61" spans="1:14" ht="25.5" x14ac:dyDescent="0.2">
      <c r="A61" s="35">
        <v>42900</v>
      </c>
      <c r="B61" s="35"/>
      <c r="C61" s="45" t="s">
        <v>929</v>
      </c>
      <c r="D61" s="37" t="s">
        <v>1016</v>
      </c>
      <c r="E61" s="38"/>
      <c r="F61" s="36"/>
      <c r="G61" s="39"/>
      <c r="H61" s="102">
        <v>3000</v>
      </c>
      <c r="I61" s="47">
        <f t="shared" ca="1" si="0"/>
        <v>17020.99439999985</v>
      </c>
      <c r="J61" s="41"/>
      <c r="N61" s="8"/>
    </row>
    <row r="62" spans="1:14" ht="12.75" x14ac:dyDescent="0.2">
      <c r="A62" s="35">
        <v>42900</v>
      </c>
      <c r="B62" s="175"/>
      <c r="C62" s="176" t="s">
        <v>143</v>
      </c>
      <c r="D62" s="177" t="s">
        <v>855</v>
      </c>
      <c r="E62" s="178"/>
      <c r="F62" s="176"/>
      <c r="G62" s="182">
        <v>10</v>
      </c>
      <c r="H62" s="180"/>
      <c r="I62" s="47">
        <f t="shared" ca="1" si="0"/>
        <v>17010.99439999985</v>
      </c>
      <c r="J62" s="181"/>
      <c r="N62" s="8"/>
    </row>
    <row r="63" spans="1:14" ht="12.75" x14ac:dyDescent="0.2">
      <c r="A63" s="35">
        <v>42900</v>
      </c>
      <c r="B63" s="175"/>
      <c r="C63" s="45" t="s">
        <v>930</v>
      </c>
      <c r="D63" s="177" t="s">
        <v>856</v>
      </c>
      <c r="E63" s="178"/>
      <c r="F63" s="176"/>
      <c r="G63" s="179"/>
      <c r="H63" s="183">
        <v>10000</v>
      </c>
      <c r="I63" s="47">
        <f t="shared" ca="1" si="0"/>
        <v>27010.99439999985</v>
      </c>
      <c r="J63" s="181"/>
      <c r="N63" s="8"/>
    </row>
    <row r="64" spans="1:14" s="23" customFormat="1" ht="12.75" x14ac:dyDescent="0.2">
      <c r="A64" s="35">
        <v>42902</v>
      </c>
      <c r="B64" s="35"/>
      <c r="C64" s="45" t="s">
        <v>128</v>
      </c>
      <c r="D64" s="37" t="s">
        <v>273</v>
      </c>
      <c r="E64" s="38"/>
      <c r="F64" s="36"/>
      <c r="G64" s="39"/>
      <c r="H64" s="46">
        <v>95000</v>
      </c>
      <c r="I64" s="47">
        <f t="shared" ca="1" si="0"/>
        <v>122010.99439999985</v>
      </c>
      <c r="J64" s="41"/>
      <c r="K64" s="25"/>
      <c r="N64" s="8"/>
    </row>
    <row r="65" spans="1:14" ht="12.75" x14ac:dyDescent="0.2">
      <c r="A65" s="35">
        <v>42906</v>
      </c>
      <c r="B65" s="35"/>
      <c r="C65" s="45" t="s">
        <v>859</v>
      </c>
      <c r="D65" s="37" t="s">
        <v>818</v>
      </c>
      <c r="E65" s="38"/>
      <c r="F65" s="36"/>
      <c r="G65" s="46">
        <v>583</v>
      </c>
      <c r="H65" s="39"/>
      <c r="I65" s="47">
        <f t="shared" ca="1" si="0"/>
        <v>121427.99439999985</v>
      </c>
      <c r="J65" s="41"/>
      <c r="N65" s="8"/>
    </row>
    <row r="66" spans="1:14" ht="12.75" x14ac:dyDescent="0.2">
      <c r="A66" s="35">
        <v>42906</v>
      </c>
      <c r="B66" s="35"/>
      <c r="C66" s="45" t="s">
        <v>860</v>
      </c>
      <c r="D66" s="54" t="s">
        <v>149</v>
      </c>
      <c r="E66" s="38"/>
      <c r="F66" s="43"/>
      <c r="G66" s="46">
        <v>5500</v>
      </c>
      <c r="H66" s="39"/>
      <c r="I66" s="47">
        <f t="shared" ca="1" si="0"/>
        <v>115927.99439999985</v>
      </c>
      <c r="J66" s="41"/>
      <c r="N66" s="8"/>
    </row>
    <row r="67" spans="1:14" ht="24" x14ac:dyDescent="0.2">
      <c r="A67" s="35">
        <v>42906</v>
      </c>
      <c r="B67" s="50"/>
      <c r="C67" s="45" t="s">
        <v>861</v>
      </c>
      <c r="D67" s="51" t="s">
        <v>858</v>
      </c>
      <c r="E67" s="58"/>
      <c r="F67" s="45"/>
      <c r="G67" s="48">
        <v>3300</v>
      </c>
      <c r="H67" s="53"/>
      <c r="I67" s="47">
        <f t="shared" ca="1" si="0"/>
        <v>112627.99439999985</v>
      </c>
      <c r="J67" s="41"/>
      <c r="N67" s="8"/>
    </row>
    <row r="68" spans="1:14" ht="12.75" x14ac:dyDescent="0.2">
      <c r="A68" s="35">
        <v>42878</v>
      </c>
      <c r="B68" s="35"/>
      <c r="C68" s="45" t="s">
        <v>143</v>
      </c>
      <c r="D68" s="51" t="s">
        <v>857</v>
      </c>
      <c r="E68" s="44"/>
      <c r="F68" s="45"/>
      <c r="G68" s="102">
        <v>57544.127710843371</v>
      </c>
      <c r="H68" s="49"/>
      <c r="I68" s="47">
        <f t="shared" ca="1" si="0"/>
        <v>55083.866689156479</v>
      </c>
      <c r="J68" s="41"/>
      <c r="N68" s="8"/>
    </row>
    <row r="69" spans="1:14" ht="12.75" x14ac:dyDescent="0.2">
      <c r="A69" s="35">
        <v>42908</v>
      </c>
      <c r="B69" s="50"/>
      <c r="C69" s="45" t="s">
        <v>865</v>
      </c>
      <c r="D69" s="150" t="s">
        <v>862</v>
      </c>
      <c r="E69" s="58"/>
      <c r="F69" s="45"/>
      <c r="G69" s="48">
        <v>1088.5999999999999</v>
      </c>
      <c r="H69" s="53"/>
      <c r="I69" s="47">
        <f t="shared" ca="1" si="0"/>
        <v>53995.26668915648</v>
      </c>
      <c r="J69" s="41"/>
      <c r="N69" s="8"/>
    </row>
    <row r="70" spans="1:14" ht="12.75" x14ac:dyDescent="0.2">
      <c r="A70" s="35">
        <v>42908</v>
      </c>
      <c r="B70" s="50"/>
      <c r="C70" s="45" t="s">
        <v>866</v>
      </c>
      <c r="D70" s="150" t="s">
        <v>43</v>
      </c>
      <c r="E70" s="58"/>
      <c r="F70" s="45"/>
      <c r="G70" s="48">
        <v>86.4</v>
      </c>
      <c r="H70" s="53"/>
      <c r="I70" s="47">
        <f t="shared" ca="1" si="0"/>
        <v>53908.866689156479</v>
      </c>
      <c r="J70" s="41"/>
      <c r="N70" s="8"/>
    </row>
    <row r="71" spans="1:14" ht="12.75" x14ac:dyDescent="0.2">
      <c r="A71" s="35">
        <v>42908</v>
      </c>
      <c r="B71" s="50"/>
      <c r="C71" s="45" t="s">
        <v>867</v>
      </c>
      <c r="D71" s="150" t="s">
        <v>104</v>
      </c>
      <c r="E71" s="58"/>
      <c r="F71" s="45"/>
      <c r="G71" s="48">
        <v>9275</v>
      </c>
      <c r="H71" s="53"/>
      <c r="I71" s="47">
        <f t="shared" ca="1" si="0"/>
        <v>44633.866689156479</v>
      </c>
      <c r="J71" s="41"/>
      <c r="N71" s="8"/>
    </row>
    <row r="72" spans="1:14" ht="12.75" x14ac:dyDescent="0.2">
      <c r="A72" s="35">
        <v>42908</v>
      </c>
      <c r="B72" s="50"/>
      <c r="C72" s="45" t="s">
        <v>868</v>
      </c>
      <c r="D72" s="51" t="s">
        <v>237</v>
      </c>
      <c r="E72" s="58"/>
      <c r="F72" s="45"/>
      <c r="G72" s="48">
        <v>18</v>
      </c>
      <c r="H72" s="53"/>
      <c r="I72" s="47">
        <f t="shared" ca="1" si="0"/>
        <v>44615.866689156479</v>
      </c>
      <c r="J72" s="41"/>
      <c r="N72" s="8"/>
    </row>
    <row r="73" spans="1:14" ht="12.75" x14ac:dyDescent="0.2">
      <c r="A73" s="35">
        <v>42908</v>
      </c>
      <c r="B73" s="50"/>
      <c r="C73" s="45" t="s">
        <v>869</v>
      </c>
      <c r="D73" s="51" t="s">
        <v>863</v>
      </c>
      <c r="E73" s="58"/>
      <c r="F73" s="45"/>
      <c r="G73" s="48">
        <v>3413</v>
      </c>
      <c r="H73" s="53"/>
      <c r="I73" s="47">
        <f t="shared" ca="1" si="0"/>
        <v>41202.866689156479</v>
      </c>
      <c r="J73" s="41"/>
      <c r="N73" s="8"/>
    </row>
    <row r="74" spans="1:14" ht="12.75" x14ac:dyDescent="0.2">
      <c r="A74" s="35">
        <v>42908</v>
      </c>
      <c r="B74" s="50"/>
      <c r="C74" s="45" t="s">
        <v>870</v>
      </c>
      <c r="D74" s="51" t="s">
        <v>608</v>
      </c>
      <c r="E74" s="58"/>
      <c r="F74" s="45"/>
      <c r="G74" s="48">
        <v>7530</v>
      </c>
      <c r="H74" s="53"/>
      <c r="I74" s="47">
        <f t="shared" ca="1" si="0"/>
        <v>33672.866689156479</v>
      </c>
      <c r="J74" s="41"/>
      <c r="N74" s="8"/>
    </row>
    <row r="75" spans="1:14" ht="12.75" x14ac:dyDescent="0.2">
      <c r="A75" s="35">
        <v>42908</v>
      </c>
      <c r="B75" s="50"/>
      <c r="C75" s="45" t="s">
        <v>871</v>
      </c>
      <c r="D75" s="51" t="s">
        <v>239</v>
      </c>
      <c r="E75" s="58"/>
      <c r="F75" s="45"/>
      <c r="G75" s="48">
        <v>850</v>
      </c>
      <c r="H75" s="53"/>
      <c r="I75" s="47">
        <f t="shared" ca="1" si="0"/>
        <v>32822.866689156479</v>
      </c>
      <c r="J75" s="41"/>
      <c r="N75" s="8"/>
    </row>
    <row r="76" spans="1:14" ht="12.75" x14ac:dyDescent="0.2">
      <c r="A76" s="35">
        <v>42908</v>
      </c>
      <c r="B76" s="50"/>
      <c r="C76" s="45" t="s">
        <v>872</v>
      </c>
      <c r="D76" s="51" t="s">
        <v>50</v>
      </c>
      <c r="E76" s="58"/>
      <c r="F76" s="45"/>
      <c r="G76" s="48">
        <v>66.5</v>
      </c>
      <c r="H76" s="53"/>
      <c r="I76" s="47">
        <f t="shared" ca="1" si="0"/>
        <v>32756.366689156479</v>
      </c>
      <c r="J76" s="41"/>
      <c r="N76" s="8"/>
    </row>
    <row r="77" spans="1:14" ht="12.75" x14ac:dyDescent="0.2">
      <c r="A77" s="35">
        <v>42908</v>
      </c>
      <c r="B77" s="50"/>
      <c r="C77" s="45" t="s">
        <v>873</v>
      </c>
      <c r="D77" s="51" t="s">
        <v>152</v>
      </c>
      <c r="E77" s="58"/>
      <c r="F77" s="45"/>
      <c r="G77" s="48">
        <v>741.32</v>
      </c>
      <c r="H77" s="53"/>
      <c r="I77" s="47">
        <f t="shared" ca="1" si="0"/>
        <v>32015.046689156479</v>
      </c>
      <c r="J77" s="41"/>
      <c r="N77" s="8"/>
    </row>
    <row r="78" spans="1:14" ht="12.75" x14ac:dyDescent="0.2">
      <c r="A78" s="35">
        <v>42908</v>
      </c>
      <c r="B78" s="50"/>
      <c r="C78" s="45" t="s">
        <v>874</v>
      </c>
      <c r="D78" s="51" t="s">
        <v>52</v>
      </c>
      <c r="E78" s="58"/>
      <c r="F78" s="45"/>
      <c r="G78" s="48">
        <v>90</v>
      </c>
      <c r="H78" s="53"/>
      <c r="I78" s="47">
        <f t="shared" ca="1" si="0"/>
        <v>31925.046689156479</v>
      </c>
      <c r="J78" s="41"/>
      <c r="N78" s="8"/>
    </row>
    <row r="79" spans="1:14" ht="12.75" x14ac:dyDescent="0.2">
      <c r="A79" s="35">
        <v>42908</v>
      </c>
      <c r="B79" s="50"/>
      <c r="C79" s="45" t="s">
        <v>875</v>
      </c>
      <c r="D79" s="51" t="s">
        <v>864</v>
      </c>
      <c r="E79" s="58"/>
      <c r="F79" s="45"/>
      <c r="G79" s="48">
        <v>52.5</v>
      </c>
      <c r="H79" s="53"/>
      <c r="I79" s="47">
        <f t="shared" ca="1" si="0"/>
        <v>31872.546689156479</v>
      </c>
      <c r="J79" s="41"/>
      <c r="N79" s="8"/>
    </row>
    <row r="80" spans="1:14" ht="12.75" x14ac:dyDescent="0.2">
      <c r="A80" s="35">
        <v>42908</v>
      </c>
      <c r="B80" s="50"/>
      <c r="C80" s="45" t="s">
        <v>876</v>
      </c>
      <c r="D80" s="51" t="s">
        <v>288</v>
      </c>
      <c r="E80" s="58"/>
      <c r="F80" s="45"/>
      <c r="G80" s="48">
        <v>1870.48</v>
      </c>
      <c r="H80" s="53"/>
      <c r="I80" s="47">
        <f t="shared" ca="1" si="0"/>
        <v>30002.06668915648</v>
      </c>
      <c r="J80" s="41"/>
      <c r="N80" s="8"/>
    </row>
    <row r="81" spans="1:14" ht="12.75" x14ac:dyDescent="0.2">
      <c r="A81" s="35">
        <v>42908</v>
      </c>
      <c r="B81" s="50"/>
      <c r="C81" s="45" t="s">
        <v>877</v>
      </c>
      <c r="D81" s="51" t="s">
        <v>161</v>
      </c>
      <c r="E81" s="58"/>
      <c r="F81" s="45"/>
      <c r="G81" s="48">
        <v>47.55</v>
      </c>
      <c r="H81" s="53"/>
      <c r="I81" s="47">
        <f t="shared" ref="I81:I144" ca="1" si="1">IF(AND(ISBLANK(G81),ISBLANK(H81))," - ",OFFSET(I81,-1,0,1,1)+H81-G81)</f>
        <v>29954.51668915648</v>
      </c>
      <c r="J81" s="41"/>
      <c r="N81" s="8"/>
    </row>
    <row r="82" spans="1:14" ht="12.75" x14ac:dyDescent="0.2">
      <c r="A82" s="35">
        <v>42908</v>
      </c>
      <c r="B82" s="50"/>
      <c r="C82" s="45" t="s">
        <v>878</v>
      </c>
      <c r="D82" s="51" t="s">
        <v>27</v>
      </c>
      <c r="E82" s="58"/>
      <c r="F82" s="45"/>
      <c r="G82" s="48">
        <v>52.04</v>
      </c>
      <c r="H82" s="53"/>
      <c r="I82" s="47">
        <f t="shared" ca="1" si="1"/>
        <v>29902.47668915648</v>
      </c>
      <c r="J82" s="41"/>
      <c r="N82" s="8"/>
    </row>
    <row r="83" spans="1:14" ht="12.75" x14ac:dyDescent="0.2">
      <c r="A83" s="35">
        <v>42908</v>
      </c>
      <c r="B83" s="50"/>
      <c r="C83" s="45" t="s">
        <v>879</v>
      </c>
      <c r="D83" s="51" t="s">
        <v>27</v>
      </c>
      <c r="E83" s="58"/>
      <c r="F83" s="45"/>
      <c r="G83" s="48">
        <v>1486.12</v>
      </c>
      <c r="H83" s="53"/>
      <c r="I83" s="47">
        <f t="shared" ca="1" si="1"/>
        <v>28416.356689156481</v>
      </c>
      <c r="J83" s="41"/>
      <c r="N83" s="8"/>
    </row>
    <row r="84" spans="1:14" ht="12.75" x14ac:dyDescent="0.2">
      <c r="A84" s="35">
        <v>42908</v>
      </c>
      <c r="B84" s="50"/>
      <c r="C84" s="45" t="s">
        <v>880</v>
      </c>
      <c r="D84" s="51" t="s">
        <v>560</v>
      </c>
      <c r="E84" s="58"/>
      <c r="F84" s="45"/>
      <c r="G84" s="48">
        <v>686.24</v>
      </c>
      <c r="H84" s="53"/>
      <c r="I84" s="47">
        <f t="shared" ca="1" si="1"/>
        <v>27730.116689156479</v>
      </c>
      <c r="J84" s="41"/>
      <c r="N84" s="8"/>
    </row>
    <row r="85" spans="1:14" ht="12.75" x14ac:dyDescent="0.2">
      <c r="A85" s="35">
        <v>42908</v>
      </c>
      <c r="B85" s="50"/>
      <c r="C85" s="45" t="s">
        <v>931</v>
      </c>
      <c r="D85" s="51" t="s">
        <v>908</v>
      </c>
      <c r="E85" s="58"/>
      <c r="F85" s="45"/>
      <c r="G85" s="49"/>
      <c r="H85" s="92">
        <v>2400</v>
      </c>
      <c r="I85" s="47">
        <f t="shared" ca="1" si="1"/>
        <v>30130.116689156479</v>
      </c>
      <c r="J85" s="41"/>
      <c r="N85" s="8"/>
    </row>
    <row r="86" spans="1:14" ht="12.75" x14ac:dyDescent="0.2">
      <c r="A86" s="184">
        <v>42909</v>
      </c>
      <c r="B86" s="50"/>
      <c r="C86" s="45" t="s">
        <v>884</v>
      </c>
      <c r="D86" s="51" t="s">
        <v>608</v>
      </c>
      <c r="E86" s="58"/>
      <c r="F86" s="45"/>
      <c r="G86" s="48">
        <v>9000</v>
      </c>
      <c r="H86" s="53"/>
      <c r="I86" s="47">
        <f t="shared" ca="1" si="1"/>
        <v>21130.116689156479</v>
      </c>
      <c r="J86" s="41"/>
      <c r="N86" s="8"/>
    </row>
    <row r="87" spans="1:14" ht="12.75" x14ac:dyDescent="0.2">
      <c r="A87" s="184">
        <v>42914</v>
      </c>
      <c r="B87" s="50"/>
      <c r="C87" s="45" t="s">
        <v>128</v>
      </c>
      <c r="D87" s="51" t="s">
        <v>273</v>
      </c>
      <c r="E87" s="58"/>
      <c r="F87" s="45"/>
      <c r="G87" s="49"/>
      <c r="H87" s="92">
        <v>500000</v>
      </c>
      <c r="I87" s="47">
        <f t="shared" ca="1" si="1"/>
        <v>521130.11668915651</v>
      </c>
      <c r="J87" s="41"/>
      <c r="N87" s="8"/>
    </row>
    <row r="88" spans="1:14" ht="12.75" x14ac:dyDescent="0.2">
      <c r="A88" s="184">
        <v>42915</v>
      </c>
      <c r="B88" s="50"/>
      <c r="C88" s="45" t="s">
        <v>885</v>
      </c>
      <c r="D88" s="51" t="s">
        <v>514</v>
      </c>
      <c r="E88" s="58"/>
      <c r="F88" s="45"/>
      <c r="G88" s="48">
        <v>4240</v>
      </c>
      <c r="H88" s="53"/>
      <c r="I88" s="47">
        <f t="shared" ca="1" si="1"/>
        <v>516890.11668915651</v>
      </c>
      <c r="J88" s="41"/>
      <c r="N88" s="8"/>
    </row>
    <row r="89" spans="1:14" ht="12.75" x14ac:dyDescent="0.2">
      <c r="A89" s="184">
        <v>42915</v>
      </c>
      <c r="B89" s="50"/>
      <c r="C89" s="45" t="s">
        <v>886</v>
      </c>
      <c r="D89" s="51" t="s">
        <v>286</v>
      </c>
      <c r="E89" s="58"/>
      <c r="F89" s="45"/>
      <c r="G89" s="48">
        <v>1500</v>
      </c>
      <c r="H89" s="53"/>
      <c r="I89" s="47">
        <f t="shared" ca="1" si="1"/>
        <v>515390.11668915651</v>
      </c>
      <c r="J89" s="41"/>
      <c r="N89" s="8"/>
    </row>
    <row r="90" spans="1:14" ht="12.75" x14ac:dyDescent="0.2">
      <c r="A90" s="184">
        <v>42915</v>
      </c>
      <c r="B90" s="50"/>
      <c r="C90" s="45" t="s">
        <v>887</v>
      </c>
      <c r="D90" s="51" t="s">
        <v>881</v>
      </c>
      <c r="E90" s="58"/>
      <c r="F90" s="45"/>
      <c r="G90" s="48">
        <v>3478.08</v>
      </c>
      <c r="H90" s="53"/>
      <c r="I90" s="47">
        <f t="shared" ca="1" si="1"/>
        <v>511912.03668915649</v>
      </c>
      <c r="J90" s="41"/>
      <c r="N90" s="8"/>
    </row>
    <row r="91" spans="1:14" ht="12.75" customHeight="1" x14ac:dyDescent="0.2">
      <c r="A91" s="184">
        <v>42915</v>
      </c>
      <c r="B91" s="50"/>
      <c r="C91" s="45" t="s">
        <v>888</v>
      </c>
      <c r="D91" s="51" t="s">
        <v>236</v>
      </c>
      <c r="E91" s="58"/>
      <c r="F91" s="45"/>
      <c r="G91" s="48">
        <v>2340</v>
      </c>
      <c r="H91" s="53"/>
      <c r="I91" s="47">
        <f t="shared" ca="1" si="1"/>
        <v>509572.03668915649</v>
      </c>
      <c r="J91" s="41"/>
      <c r="N91" s="8"/>
    </row>
    <row r="92" spans="1:14" ht="12.75" customHeight="1" x14ac:dyDescent="0.2">
      <c r="A92" s="184">
        <v>42915</v>
      </c>
      <c r="B92" s="50"/>
      <c r="C92" s="45" t="s">
        <v>889</v>
      </c>
      <c r="D92" s="51" t="s">
        <v>882</v>
      </c>
      <c r="E92" s="58"/>
      <c r="F92" s="45"/>
      <c r="G92" s="48">
        <v>2989.2</v>
      </c>
      <c r="H92" s="53"/>
      <c r="I92" s="47">
        <f t="shared" ca="1" si="1"/>
        <v>506582.83668915648</v>
      </c>
      <c r="J92" s="41"/>
      <c r="N92" s="8"/>
    </row>
    <row r="93" spans="1:14" ht="12.75" x14ac:dyDescent="0.2">
      <c r="A93" s="184">
        <v>42915</v>
      </c>
      <c r="B93" s="50"/>
      <c r="C93" s="45" t="s">
        <v>890</v>
      </c>
      <c r="D93" s="51" t="s">
        <v>278</v>
      </c>
      <c r="E93" s="58"/>
      <c r="F93" s="45"/>
      <c r="G93" s="48">
        <v>3220.0044000000003</v>
      </c>
      <c r="H93" s="53"/>
      <c r="I93" s="47">
        <f t="shared" ca="1" si="1"/>
        <v>503362.8322891565</v>
      </c>
      <c r="J93" s="41"/>
      <c r="N93" s="8"/>
    </row>
    <row r="94" spans="1:14" ht="12.75" x14ac:dyDescent="0.2">
      <c r="A94" s="184">
        <v>42915</v>
      </c>
      <c r="B94" s="50"/>
      <c r="C94" s="45" t="s">
        <v>891</v>
      </c>
      <c r="D94" s="51" t="s">
        <v>48</v>
      </c>
      <c r="E94" s="58"/>
      <c r="F94" s="45"/>
      <c r="G94" s="48">
        <v>339.2</v>
      </c>
      <c r="H94" s="53"/>
      <c r="I94" s="47">
        <f t="shared" ca="1" si="1"/>
        <v>503023.63228915649</v>
      </c>
      <c r="J94" s="41"/>
      <c r="N94" s="8"/>
    </row>
    <row r="95" spans="1:14" ht="12.75" x14ac:dyDescent="0.2">
      <c r="A95" s="184">
        <v>42915</v>
      </c>
      <c r="B95" s="50"/>
      <c r="C95" s="45" t="s">
        <v>892</v>
      </c>
      <c r="D95" s="51" t="s">
        <v>238</v>
      </c>
      <c r="E95" s="58"/>
      <c r="F95" s="45"/>
      <c r="G95" s="48">
        <v>4288.76</v>
      </c>
      <c r="H95" s="53"/>
      <c r="I95" s="47">
        <f t="shared" ca="1" si="1"/>
        <v>498734.87228915648</v>
      </c>
      <c r="J95" s="41"/>
      <c r="N95" s="8"/>
    </row>
    <row r="96" spans="1:14" ht="12.75" x14ac:dyDescent="0.2">
      <c r="A96" s="184">
        <v>42915</v>
      </c>
      <c r="B96" s="50"/>
      <c r="C96" s="45" t="s">
        <v>893</v>
      </c>
      <c r="D96" s="51" t="s">
        <v>108</v>
      </c>
      <c r="E96" s="58"/>
      <c r="F96" s="45"/>
      <c r="G96" s="48">
        <v>489.72</v>
      </c>
      <c r="H96" s="53"/>
      <c r="I96" s="47">
        <f t="shared" ca="1" si="1"/>
        <v>498245.15228915651</v>
      </c>
      <c r="J96" s="41"/>
      <c r="N96" s="8"/>
    </row>
    <row r="97" spans="1:14" ht="12.75" x14ac:dyDescent="0.2">
      <c r="A97" s="184">
        <v>42915</v>
      </c>
      <c r="B97" s="50"/>
      <c r="C97" s="45" t="s">
        <v>894</v>
      </c>
      <c r="D97" s="51" t="s">
        <v>67</v>
      </c>
      <c r="E97" s="58"/>
      <c r="F97" s="45"/>
      <c r="G97" s="48">
        <v>724</v>
      </c>
      <c r="H97" s="53"/>
      <c r="I97" s="47">
        <f t="shared" ca="1" si="1"/>
        <v>497521.15228915651</v>
      </c>
      <c r="J97" s="41"/>
      <c r="N97" s="8"/>
    </row>
    <row r="98" spans="1:14" ht="12.75" x14ac:dyDescent="0.2">
      <c r="A98" s="184">
        <v>42915</v>
      </c>
      <c r="B98" s="50"/>
      <c r="C98" s="45" t="s">
        <v>895</v>
      </c>
      <c r="D98" s="51" t="s">
        <v>67</v>
      </c>
      <c r="E98" s="58"/>
      <c r="F98" s="45"/>
      <c r="G98" s="48">
        <v>1289.0999999999999</v>
      </c>
      <c r="H98" s="53"/>
      <c r="I98" s="47">
        <f t="shared" ca="1" si="1"/>
        <v>496232.05228915653</v>
      </c>
      <c r="J98" s="41"/>
      <c r="N98" s="8"/>
    </row>
    <row r="99" spans="1:14" ht="12.75" x14ac:dyDescent="0.2">
      <c r="A99" s="184">
        <v>42915</v>
      </c>
      <c r="B99" s="50"/>
      <c r="C99" s="45" t="s">
        <v>896</v>
      </c>
      <c r="D99" s="51" t="s">
        <v>67</v>
      </c>
      <c r="E99" s="58"/>
      <c r="F99" s="45"/>
      <c r="G99" s="48">
        <v>50.15</v>
      </c>
      <c r="H99" s="53"/>
      <c r="I99" s="47">
        <f t="shared" ca="1" si="1"/>
        <v>496181.90228915651</v>
      </c>
      <c r="J99" s="41"/>
      <c r="N99" s="8"/>
    </row>
    <row r="100" spans="1:14" ht="12.75" x14ac:dyDescent="0.2">
      <c r="A100" s="184">
        <v>42915</v>
      </c>
      <c r="B100" s="50"/>
      <c r="C100" s="45" t="s">
        <v>897</v>
      </c>
      <c r="D100" s="51" t="s">
        <v>67</v>
      </c>
      <c r="E100" s="58"/>
      <c r="F100" s="45"/>
      <c r="G100" s="48">
        <v>20.8</v>
      </c>
      <c r="H100" s="53"/>
      <c r="I100" s="47">
        <f t="shared" ca="1" si="1"/>
        <v>496161.10228915652</v>
      </c>
      <c r="J100" s="41"/>
      <c r="N100" s="8"/>
    </row>
    <row r="101" spans="1:14" ht="12.75" x14ac:dyDescent="0.2">
      <c r="A101" s="184">
        <v>42915</v>
      </c>
      <c r="B101" s="50"/>
      <c r="C101" s="45" t="s">
        <v>898</v>
      </c>
      <c r="D101" s="51" t="s">
        <v>157</v>
      </c>
      <c r="E101" s="58"/>
      <c r="F101" s="45"/>
      <c r="G101" s="48">
        <v>547.76</v>
      </c>
      <c r="H101" s="53"/>
      <c r="I101" s="47">
        <f t="shared" ca="1" si="1"/>
        <v>495613.34228915651</v>
      </c>
      <c r="J101" s="41"/>
      <c r="N101" s="8"/>
    </row>
    <row r="102" spans="1:14" ht="12.75" x14ac:dyDescent="0.2">
      <c r="A102" s="184">
        <v>42915</v>
      </c>
      <c r="B102" s="50"/>
      <c r="C102" s="45" t="s">
        <v>899</v>
      </c>
      <c r="D102" s="51" t="s">
        <v>47</v>
      </c>
      <c r="E102" s="58"/>
      <c r="F102" s="45"/>
      <c r="G102" s="48">
        <v>4717</v>
      </c>
      <c r="H102" s="53"/>
      <c r="I102" s="47">
        <f t="shared" ca="1" si="1"/>
        <v>490896.34228915651</v>
      </c>
      <c r="J102" s="41"/>
      <c r="N102" s="8"/>
    </row>
    <row r="103" spans="1:14" ht="12.75" x14ac:dyDescent="0.2">
      <c r="A103" s="184">
        <v>42915</v>
      </c>
      <c r="B103" s="50"/>
      <c r="C103" s="45" t="s">
        <v>900</v>
      </c>
      <c r="D103" s="51" t="s">
        <v>883</v>
      </c>
      <c r="E103" s="58"/>
      <c r="F103" s="45"/>
      <c r="G103" s="48">
        <v>10000</v>
      </c>
      <c r="H103" s="53"/>
      <c r="I103" s="47">
        <f t="shared" ca="1" si="1"/>
        <v>480896.34228915651</v>
      </c>
      <c r="J103" s="41"/>
      <c r="N103" s="8"/>
    </row>
    <row r="104" spans="1:14" ht="12.75" x14ac:dyDescent="0.2">
      <c r="A104" s="184">
        <v>42915</v>
      </c>
      <c r="B104" s="50"/>
      <c r="C104" s="45" t="s">
        <v>901</v>
      </c>
      <c r="D104" s="51" t="s">
        <v>122</v>
      </c>
      <c r="E104" s="58"/>
      <c r="F104" s="45"/>
      <c r="G104" s="48">
        <v>57240</v>
      </c>
      <c r="H104" s="53"/>
      <c r="I104" s="47">
        <f t="shared" ca="1" si="1"/>
        <v>423656.34228915651</v>
      </c>
      <c r="J104" s="41"/>
      <c r="N104" s="8"/>
    </row>
    <row r="105" spans="1:14" ht="12.75" x14ac:dyDescent="0.2">
      <c r="A105" s="184">
        <v>42915</v>
      </c>
      <c r="B105" s="50"/>
      <c r="C105" s="45" t="s">
        <v>902</v>
      </c>
      <c r="D105" s="51" t="s">
        <v>244</v>
      </c>
      <c r="E105" s="58"/>
      <c r="F105" s="45"/>
      <c r="G105" s="48">
        <v>127302</v>
      </c>
      <c r="H105" s="53"/>
      <c r="I105" s="47">
        <f t="shared" ca="1" si="1"/>
        <v>296354.34228915651</v>
      </c>
      <c r="J105" s="41"/>
      <c r="N105" s="8"/>
    </row>
    <row r="106" spans="1:14" ht="12.75" x14ac:dyDescent="0.2">
      <c r="A106" s="184">
        <v>42915</v>
      </c>
      <c r="B106" s="50"/>
      <c r="C106" s="45" t="s">
        <v>903</v>
      </c>
      <c r="D106" s="51" t="s">
        <v>163</v>
      </c>
      <c r="E106" s="58"/>
      <c r="F106" s="45"/>
      <c r="G106" s="48">
        <v>107915.56</v>
      </c>
      <c r="H106" s="53"/>
      <c r="I106" s="47">
        <f t="shared" ca="1" si="1"/>
        <v>188438.78228915652</v>
      </c>
      <c r="J106" s="41"/>
      <c r="N106" s="8"/>
    </row>
    <row r="107" spans="1:14" ht="12.75" x14ac:dyDescent="0.2">
      <c r="A107" s="184">
        <v>42916</v>
      </c>
      <c r="B107" s="50"/>
      <c r="C107" s="45" t="s">
        <v>143</v>
      </c>
      <c r="D107" s="51" t="s">
        <v>325</v>
      </c>
      <c r="E107" s="58"/>
      <c r="F107" s="45"/>
      <c r="G107" s="48">
        <v>82843.47</v>
      </c>
      <c r="H107" s="53"/>
      <c r="I107" s="47">
        <f t="shared" ca="1" si="1"/>
        <v>105595.31228915651</v>
      </c>
      <c r="J107" s="41"/>
      <c r="N107" s="8"/>
    </row>
    <row r="108" spans="1:14" ht="12.75" x14ac:dyDescent="0.2">
      <c r="A108" s="184">
        <v>42916</v>
      </c>
      <c r="B108" s="50"/>
      <c r="C108" s="45" t="s">
        <v>904</v>
      </c>
      <c r="D108" s="51" t="s">
        <v>166</v>
      </c>
      <c r="E108" s="58"/>
      <c r="F108" s="45"/>
      <c r="G108" s="48">
        <v>21407</v>
      </c>
      <c r="H108" s="53"/>
      <c r="I108" s="47">
        <f t="shared" ca="1" si="1"/>
        <v>84188.312289156514</v>
      </c>
      <c r="J108" s="41"/>
      <c r="N108" s="8"/>
    </row>
    <row r="109" spans="1:14" ht="12.75" x14ac:dyDescent="0.2">
      <c r="A109" s="184">
        <v>42916</v>
      </c>
      <c r="B109" s="50"/>
      <c r="C109" s="45" t="s">
        <v>905</v>
      </c>
      <c r="D109" s="51" t="s">
        <v>167</v>
      </c>
      <c r="E109" s="58"/>
      <c r="F109" s="45"/>
      <c r="G109" s="48">
        <v>1567.6000000000001</v>
      </c>
      <c r="H109" s="53"/>
      <c r="I109" s="47">
        <f t="shared" ca="1" si="1"/>
        <v>82620.712289156509</v>
      </c>
      <c r="J109" s="41"/>
      <c r="N109" s="8"/>
    </row>
    <row r="110" spans="1:14" ht="12.75" x14ac:dyDescent="0.2">
      <c r="A110" s="184">
        <v>42916</v>
      </c>
      <c r="B110" s="50"/>
      <c r="C110" s="45" t="s">
        <v>906</v>
      </c>
      <c r="D110" s="144" t="s">
        <v>27</v>
      </c>
      <c r="E110" s="155"/>
      <c r="F110" s="143"/>
      <c r="G110" s="161">
        <v>11478.05</v>
      </c>
      <c r="H110" s="53"/>
      <c r="I110" s="47">
        <f t="shared" ca="1" si="1"/>
        <v>71142.662289156506</v>
      </c>
      <c r="J110" s="41"/>
      <c r="N110" s="8"/>
    </row>
    <row r="111" spans="1:14" ht="12.75" x14ac:dyDescent="0.2">
      <c r="A111" s="184">
        <v>42916</v>
      </c>
      <c r="B111" s="50"/>
      <c r="C111" s="45" t="s">
        <v>907</v>
      </c>
      <c r="D111" s="51" t="s">
        <v>326</v>
      </c>
      <c r="E111" s="155"/>
      <c r="F111" s="143"/>
      <c r="G111" s="161">
        <v>362.09000000000003</v>
      </c>
      <c r="H111" s="53"/>
      <c r="I111" s="47">
        <f t="shared" ca="1" si="1"/>
        <v>70780.572289156509</v>
      </c>
      <c r="J111" s="41"/>
      <c r="K111" s="9">
        <v>57544.127710843371</v>
      </c>
      <c r="N111" s="8"/>
    </row>
    <row r="112" spans="1:14" ht="12.75" x14ac:dyDescent="0.2">
      <c r="A112" s="184">
        <v>42916</v>
      </c>
      <c r="B112" s="50"/>
      <c r="C112" s="45" t="s">
        <v>1017</v>
      </c>
      <c r="D112" s="51" t="s">
        <v>1018</v>
      </c>
      <c r="E112" s="58"/>
      <c r="F112" s="45"/>
      <c r="G112" s="49"/>
      <c r="H112" s="92">
        <v>2000</v>
      </c>
      <c r="I112" s="47">
        <f t="shared" ca="1" si="1"/>
        <v>72780.572289156509</v>
      </c>
      <c r="J112" s="41"/>
      <c r="N112" s="8"/>
    </row>
    <row r="113" spans="1:14" ht="12.75" x14ac:dyDescent="0.2">
      <c r="A113" s="83"/>
      <c r="B113" s="50"/>
      <c r="C113" s="45"/>
      <c r="D113" s="51" t="s">
        <v>196</v>
      </c>
      <c r="E113" s="58"/>
      <c r="F113" s="45"/>
      <c r="G113" s="48">
        <v>17.20000000000001</v>
      </c>
      <c r="H113" s="53"/>
      <c r="I113" s="47">
        <f t="shared" ca="1" si="1"/>
        <v>72763.372289156512</v>
      </c>
      <c r="J113" s="41"/>
      <c r="N113" s="8"/>
    </row>
    <row r="114" spans="1:14" ht="12.75" x14ac:dyDescent="0.2">
      <c r="A114" s="83"/>
      <c r="B114" s="50"/>
      <c r="C114" s="45"/>
      <c r="D114" s="51" t="s">
        <v>197</v>
      </c>
      <c r="E114" s="58"/>
      <c r="F114" s="45"/>
      <c r="G114" s="48">
        <v>5.3099999999999898</v>
      </c>
      <c r="H114" s="53"/>
      <c r="I114" s="47">
        <f t="shared" ca="1" si="1"/>
        <v>72758.062289156514</v>
      </c>
      <c r="J114" s="41"/>
      <c r="N114" s="8"/>
    </row>
    <row r="115" spans="1:14" ht="12.75" x14ac:dyDescent="0.2">
      <c r="A115" s="35"/>
      <c r="B115" s="50"/>
      <c r="C115" s="45"/>
      <c r="D115" s="51"/>
      <c r="E115" s="58"/>
      <c r="F115" s="45"/>
      <c r="G115" s="49"/>
      <c r="H115" s="53"/>
      <c r="I115" s="47" t="str">
        <f t="shared" ca="1" si="1"/>
        <v xml:space="preserve"> - </v>
      </c>
      <c r="J115" s="41"/>
      <c r="N115" s="8"/>
    </row>
    <row r="116" spans="1:14" ht="12.75" x14ac:dyDescent="0.2">
      <c r="A116" s="35"/>
      <c r="B116" s="50"/>
      <c r="C116" s="45"/>
      <c r="D116" s="51"/>
      <c r="E116" s="58"/>
      <c r="F116" s="45"/>
      <c r="G116" s="49"/>
      <c r="H116" s="53"/>
      <c r="I116" s="47" t="str">
        <f t="shared" ca="1" si="1"/>
        <v xml:space="preserve"> - </v>
      </c>
      <c r="J116" s="41"/>
      <c r="N116" s="8"/>
    </row>
    <row r="117" spans="1:14" ht="12.75" x14ac:dyDescent="0.2">
      <c r="A117" s="157"/>
      <c r="B117" s="50"/>
      <c r="C117" s="45"/>
      <c r="D117" s="51"/>
      <c r="E117" s="58"/>
      <c r="F117" s="45"/>
      <c r="G117" s="49"/>
      <c r="H117" s="53"/>
      <c r="I117" s="47" t="str">
        <f t="shared" ca="1" si="1"/>
        <v xml:space="preserve"> - </v>
      </c>
      <c r="J117" s="41"/>
      <c r="N117" s="8"/>
    </row>
    <row r="118" spans="1:14" ht="12.75" x14ac:dyDescent="0.2">
      <c r="A118" s="159"/>
      <c r="B118" s="142"/>
      <c r="C118" s="143"/>
      <c r="D118" s="144"/>
      <c r="E118" s="155"/>
      <c r="F118" s="143"/>
      <c r="G118" s="146"/>
      <c r="H118" s="156"/>
      <c r="I118" s="47" t="str">
        <f t="shared" ca="1" si="1"/>
        <v xml:space="preserve"> - </v>
      </c>
      <c r="J118" s="148"/>
      <c r="N118" s="8"/>
    </row>
    <row r="119" spans="1:14" ht="12.75" x14ac:dyDescent="0.2">
      <c r="A119" s="159"/>
      <c r="B119" s="142"/>
      <c r="C119" s="45"/>
      <c r="D119" s="51"/>
      <c r="E119" s="155"/>
      <c r="F119" s="143"/>
      <c r="G119" s="146"/>
      <c r="H119" s="156"/>
      <c r="I119" s="47" t="str">
        <f t="shared" ca="1" si="1"/>
        <v xml:space="preserve"> - </v>
      </c>
      <c r="J119" s="148"/>
      <c r="N119" s="8"/>
    </row>
    <row r="120" spans="1:14" ht="12.75" x14ac:dyDescent="0.2">
      <c r="A120" s="159"/>
      <c r="B120" s="142"/>
      <c r="C120" s="143"/>
      <c r="D120" s="144"/>
      <c r="E120" s="155"/>
      <c r="F120" s="143"/>
      <c r="G120" s="49"/>
      <c r="H120" s="156"/>
      <c r="I120" s="47" t="str">
        <f t="shared" ca="1" si="1"/>
        <v xml:space="preserve"> - </v>
      </c>
      <c r="J120" s="148"/>
      <c r="N120" s="8"/>
    </row>
    <row r="121" spans="1:14" ht="12.75" x14ac:dyDescent="0.2">
      <c r="A121" s="159"/>
      <c r="B121" s="142"/>
      <c r="C121" s="143"/>
      <c r="D121" s="144"/>
      <c r="E121" s="155"/>
      <c r="F121" s="143"/>
      <c r="G121" s="146"/>
      <c r="H121" s="156"/>
      <c r="I121" s="47" t="str">
        <f t="shared" ca="1" si="1"/>
        <v xml:space="preserve"> - </v>
      </c>
      <c r="J121" s="148"/>
      <c r="N121" s="8"/>
    </row>
    <row r="122" spans="1:14" ht="12.75" x14ac:dyDescent="0.2">
      <c r="A122" s="159"/>
      <c r="B122" s="142"/>
      <c r="C122" s="143"/>
      <c r="D122" s="144"/>
      <c r="E122" s="155"/>
      <c r="F122" s="143"/>
      <c r="G122" s="146"/>
      <c r="H122" s="156"/>
      <c r="I122" s="47" t="str">
        <f t="shared" ca="1" si="1"/>
        <v xml:space="preserve"> - </v>
      </c>
      <c r="J122" s="148"/>
      <c r="N122" s="8"/>
    </row>
    <row r="123" spans="1:14" ht="12.75" x14ac:dyDescent="0.2">
      <c r="A123" s="159"/>
      <c r="B123" s="142"/>
      <c r="C123" s="143"/>
      <c r="D123" s="144"/>
      <c r="E123" s="155"/>
      <c r="F123" s="143"/>
      <c r="G123" s="146"/>
      <c r="H123" s="156"/>
      <c r="I123" s="47" t="str">
        <f t="shared" ca="1" si="1"/>
        <v xml:space="preserve"> - </v>
      </c>
      <c r="J123" s="148"/>
      <c r="N123" s="8"/>
    </row>
    <row r="124" spans="1:14" ht="12.75" x14ac:dyDescent="0.2">
      <c r="A124" s="159"/>
      <c r="B124" s="142"/>
      <c r="C124" s="143"/>
      <c r="D124" s="144"/>
      <c r="E124" s="155"/>
      <c r="F124" s="143"/>
      <c r="G124" s="146"/>
      <c r="H124" s="156"/>
      <c r="I124" s="47" t="str">
        <f t="shared" ca="1" si="1"/>
        <v xml:space="preserve"> - </v>
      </c>
      <c r="J124" s="148"/>
      <c r="N124" s="8"/>
    </row>
    <row r="125" spans="1:14" ht="12.75" x14ac:dyDescent="0.2">
      <c r="A125" s="159"/>
      <c r="B125" s="142"/>
      <c r="C125" s="143"/>
      <c r="D125" s="144"/>
      <c r="E125" s="155"/>
      <c r="F125" s="143"/>
      <c r="G125" s="146"/>
      <c r="H125" s="156"/>
      <c r="I125" s="47" t="str">
        <f t="shared" ca="1" si="1"/>
        <v xml:space="preserve"> - </v>
      </c>
      <c r="J125" s="148"/>
      <c r="N125" s="8"/>
    </row>
    <row r="126" spans="1:14" ht="12.75" x14ac:dyDescent="0.2">
      <c r="A126" s="159"/>
      <c r="B126" s="142"/>
      <c r="C126" s="143"/>
      <c r="D126" s="144"/>
      <c r="E126" s="155"/>
      <c r="F126" s="143"/>
      <c r="G126" s="146"/>
      <c r="H126" s="156"/>
      <c r="I126" s="47" t="str">
        <f t="shared" ca="1" si="1"/>
        <v xml:space="preserve"> - </v>
      </c>
      <c r="J126" s="148"/>
      <c r="N126" s="8"/>
    </row>
    <row r="127" spans="1:14" ht="12.75" x14ac:dyDescent="0.2">
      <c r="A127" s="159"/>
      <c r="B127" s="142"/>
      <c r="C127" s="45"/>
      <c r="D127" s="144"/>
      <c r="E127" s="155"/>
      <c r="F127" s="143"/>
      <c r="G127" s="146"/>
      <c r="H127" s="156"/>
      <c r="I127" s="47" t="str">
        <f t="shared" ca="1" si="1"/>
        <v xml:space="preserve"> - </v>
      </c>
      <c r="J127" s="148"/>
      <c r="N127" s="8"/>
    </row>
    <row r="128" spans="1:14" ht="12.75" x14ac:dyDescent="0.2">
      <c r="A128" s="35"/>
      <c r="B128" s="50"/>
      <c r="C128" s="45"/>
      <c r="D128" s="51"/>
      <c r="E128" s="58"/>
      <c r="F128" s="45"/>
      <c r="G128" s="49"/>
      <c r="H128" s="53"/>
      <c r="I128" s="47" t="str">
        <f t="shared" ca="1" si="1"/>
        <v xml:space="preserve"> - </v>
      </c>
      <c r="J128" s="41"/>
      <c r="L128" s="9"/>
      <c r="N128" s="8"/>
    </row>
    <row r="129" spans="1:14" ht="12.75" x14ac:dyDescent="0.2">
      <c r="A129" s="162"/>
      <c r="B129" s="142"/>
      <c r="C129" s="143"/>
      <c r="D129" s="144"/>
      <c r="E129" s="155"/>
      <c r="F129" s="143"/>
      <c r="G129" s="146"/>
      <c r="H129" s="163"/>
      <c r="I129" s="47" t="str">
        <f t="shared" ca="1" si="1"/>
        <v xml:space="preserve"> - </v>
      </c>
      <c r="J129" s="148"/>
      <c r="L129" s="9"/>
      <c r="N129" s="8"/>
    </row>
    <row r="130" spans="1:14" ht="12.75" x14ac:dyDescent="0.2">
      <c r="A130" s="162"/>
      <c r="B130" s="142"/>
      <c r="C130" s="143"/>
      <c r="D130" s="144"/>
      <c r="E130" s="155"/>
      <c r="F130" s="143"/>
      <c r="G130" s="146"/>
      <c r="H130" s="163"/>
      <c r="I130" s="47" t="str">
        <f t="shared" ca="1" si="1"/>
        <v xml:space="preserve"> - </v>
      </c>
      <c r="J130" s="148"/>
      <c r="L130" s="9"/>
      <c r="N130" s="8"/>
    </row>
    <row r="131" spans="1:14" s="23" customFormat="1" ht="12.75" x14ac:dyDescent="0.2">
      <c r="A131" s="158"/>
      <c r="B131" s="151"/>
      <c r="C131" s="152"/>
      <c r="D131" s="153"/>
      <c r="E131" s="153"/>
      <c r="F131" s="152"/>
      <c r="G131" s="154"/>
      <c r="H131" s="49"/>
      <c r="I131" s="47" t="str">
        <f t="shared" ca="1" si="1"/>
        <v xml:space="preserve"> - </v>
      </c>
      <c r="J131" s="118"/>
      <c r="K131" s="25"/>
      <c r="L131" s="23">
        <f>SUM(L18:L24)</f>
        <v>50620.289999999994</v>
      </c>
      <c r="N131" s="42"/>
    </row>
    <row r="132" spans="1:14" s="23" customFormat="1" ht="12.75" x14ac:dyDescent="0.2">
      <c r="A132" s="35"/>
      <c r="B132" s="50"/>
      <c r="C132" s="45"/>
      <c r="D132" s="51"/>
      <c r="E132" s="52"/>
      <c r="F132" s="45"/>
      <c r="G132" s="49"/>
      <c r="H132" s="53"/>
      <c r="I132" s="47" t="str">
        <f t="shared" ca="1" si="1"/>
        <v xml:space="preserve"> - </v>
      </c>
      <c r="J132" s="56"/>
      <c r="K132" s="25"/>
      <c r="N132" s="42"/>
    </row>
    <row r="133" spans="1:14" s="23" customFormat="1" ht="12.75" x14ac:dyDescent="0.2">
      <c r="A133" s="35"/>
      <c r="B133" s="165"/>
      <c r="C133" s="166"/>
      <c r="D133" s="167"/>
      <c r="E133" s="168"/>
      <c r="F133" s="166"/>
      <c r="G133" s="169"/>
      <c r="H133" s="170"/>
      <c r="I133" s="47" t="str">
        <f t="shared" ca="1" si="1"/>
        <v xml:space="preserve"> - </v>
      </c>
      <c r="J133" s="171"/>
      <c r="K133" s="25"/>
      <c r="N133" s="42"/>
    </row>
    <row r="134" spans="1:14" s="23" customFormat="1" ht="12.75" x14ac:dyDescent="0.2">
      <c r="A134" s="164"/>
      <c r="B134" s="165"/>
      <c r="C134" s="166"/>
      <c r="D134" s="167"/>
      <c r="E134" s="168"/>
      <c r="F134" s="166"/>
      <c r="G134" s="169"/>
      <c r="H134" s="170"/>
      <c r="I134" s="47" t="str">
        <f t="shared" ca="1" si="1"/>
        <v xml:space="preserve"> - </v>
      </c>
      <c r="J134" s="171"/>
      <c r="K134" s="25"/>
      <c r="N134" s="42"/>
    </row>
    <row r="135" spans="1:14" ht="12.75" x14ac:dyDescent="0.2">
      <c r="A135" s="35"/>
      <c r="B135" s="35"/>
      <c r="C135" s="43"/>
      <c r="D135" s="54"/>
      <c r="E135" s="38"/>
      <c r="F135" s="36"/>
      <c r="G135" s="39"/>
      <c r="H135" s="39"/>
      <c r="I135" s="47" t="str">
        <f t="shared" ca="1" si="1"/>
        <v xml:space="preserve"> - </v>
      </c>
      <c r="J135" s="41"/>
      <c r="L135" s="9"/>
      <c r="N135" s="8"/>
    </row>
    <row r="136" spans="1:14" ht="12.75" x14ac:dyDescent="0.2">
      <c r="A136" s="35"/>
      <c r="B136" s="35"/>
      <c r="C136" s="43"/>
      <c r="D136" s="37"/>
      <c r="E136" s="38"/>
      <c r="F136" s="36"/>
      <c r="G136" s="39"/>
      <c r="H136" s="39"/>
      <c r="I136" s="47" t="str">
        <f t="shared" ca="1" si="1"/>
        <v xml:space="preserve"> - </v>
      </c>
      <c r="J136" s="41"/>
      <c r="L136" s="9"/>
      <c r="N136" s="8"/>
    </row>
    <row r="137" spans="1:14" ht="12.75" x14ac:dyDescent="0.2">
      <c r="A137" s="35"/>
      <c r="B137" s="35"/>
      <c r="C137" s="36"/>
      <c r="D137" s="37"/>
      <c r="E137" s="38"/>
      <c r="F137" s="36"/>
      <c r="G137" s="39"/>
      <c r="H137" s="39"/>
      <c r="I137" s="47" t="str">
        <f t="shared" ca="1" si="1"/>
        <v xml:space="preserve"> - </v>
      </c>
      <c r="J137" s="41"/>
      <c r="L137" s="9"/>
      <c r="N137" s="8"/>
    </row>
    <row r="138" spans="1:14" ht="12.75" x14ac:dyDescent="0.2">
      <c r="A138" s="35"/>
      <c r="B138" s="50"/>
      <c r="C138" s="45"/>
      <c r="D138" s="51"/>
      <c r="E138" s="58"/>
      <c r="F138" s="45"/>
      <c r="G138" s="49"/>
      <c r="H138" s="53"/>
      <c r="I138" s="47" t="str">
        <f t="shared" ca="1" si="1"/>
        <v xml:space="preserve"> - </v>
      </c>
      <c r="J138" s="41"/>
      <c r="L138" s="9"/>
      <c r="N138" s="8"/>
    </row>
    <row r="139" spans="1:14" ht="12.75" x14ac:dyDescent="0.2">
      <c r="A139" s="35"/>
      <c r="B139" s="50"/>
      <c r="C139" s="36"/>
      <c r="D139" s="51"/>
      <c r="E139" s="58"/>
      <c r="F139" s="45"/>
      <c r="G139" s="49"/>
      <c r="H139" s="39"/>
      <c r="I139" s="47" t="str">
        <f t="shared" ca="1" si="1"/>
        <v xml:space="preserve"> - </v>
      </c>
      <c r="J139" s="41"/>
      <c r="L139" s="9"/>
      <c r="N139" s="8"/>
    </row>
    <row r="140" spans="1:14" ht="12.75" x14ac:dyDescent="0.2">
      <c r="A140" s="35"/>
      <c r="B140" s="35"/>
      <c r="C140" s="36"/>
      <c r="D140" s="37"/>
      <c r="E140" s="38"/>
      <c r="F140" s="36"/>
      <c r="G140" s="39"/>
      <c r="H140" s="39"/>
      <c r="I140" s="47" t="str">
        <f t="shared" ca="1" si="1"/>
        <v xml:space="preserve"> - </v>
      </c>
      <c r="J140" s="41"/>
      <c r="N140" s="8"/>
    </row>
    <row r="141" spans="1:14" ht="12.75" x14ac:dyDescent="0.2">
      <c r="A141" s="35"/>
      <c r="B141" s="35"/>
      <c r="C141" s="36"/>
      <c r="D141" s="37"/>
      <c r="E141" s="38"/>
      <c r="F141" s="36"/>
      <c r="G141" s="39"/>
      <c r="H141" s="39"/>
      <c r="I141" s="47" t="str">
        <f t="shared" ca="1" si="1"/>
        <v xml:space="preserve"> - </v>
      </c>
      <c r="J141" s="41"/>
      <c r="N141" s="8"/>
    </row>
    <row r="142" spans="1:14" ht="12.75" x14ac:dyDescent="0.2">
      <c r="A142" s="35"/>
      <c r="B142" s="35"/>
      <c r="C142" s="36"/>
      <c r="D142" s="37"/>
      <c r="E142" s="38"/>
      <c r="F142" s="36"/>
      <c r="G142" s="39"/>
      <c r="H142" s="39"/>
      <c r="I142" s="47" t="str">
        <f t="shared" ca="1" si="1"/>
        <v xml:space="preserve"> - </v>
      </c>
      <c r="J142" s="41"/>
      <c r="N142" s="8"/>
    </row>
    <row r="143" spans="1:14" ht="12.75" x14ac:dyDescent="0.2">
      <c r="A143" s="35"/>
      <c r="B143" s="35"/>
      <c r="C143" s="43"/>
      <c r="D143" s="54"/>
      <c r="E143" s="38"/>
      <c r="F143" s="36"/>
      <c r="G143" s="39"/>
      <c r="H143" s="39"/>
      <c r="I143" s="47" t="str">
        <f t="shared" ca="1" si="1"/>
        <v xml:space="preserve"> - </v>
      </c>
      <c r="J143" s="41"/>
      <c r="N143" s="8"/>
    </row>
    <row r="144" spans="1:14" ht="12.75" x14ac:dyDescent="0.2">
      <c r="A144" s="35"/>
      <c r="B144" s="50"/>
      <c r="C144" s="45"/>
      <c r="D144" s="51"/>
      <c r="E144" s="58"/>
      <c r="F144" s="45"/>
      <c r="G144" s="49"/>
      <c r="H144" s="53"/>
      <c r="I144" s="47" t="str">
        <f t="shared" ca="1" si="1"/>
        <v xml:space="preserve"> - </v>
      </c>
      <c r="J144" s="41"/>
      <c r="N144" s="8"/>
    </row>
    <row r="145" spans="1:14" ht="12.75" x14ac:dyDescent="0.2">
      <c r="A145" s="35"/>
      <c r="B145" s="50"/>
      <c r="C145" s="45"/>
      <c r="D145" s="51"/>
      <c r="E145" s="58"/>
      <c r="F145" s="45"/>
      <c r="G145" s="49"/>
      <c r="H145" s="53"/>
      <c r="I145" s="47" t="str">
        <f t="shared" ref="I145:I203" ca="1" si="2">IF(AND(ISBLANK(G145),ISBLANK(H145))," - ",OFFSET(I145,-1,0,1,1)+H145-G145)</f>
        <v xml:space="preserve"> - </v>
      </c>
      <c r="J145" s="41"/>
      <c r="N145" s="8"/>
    </row>
    <row r="146" spans="1:14" ht="12.75" x14ac:dyDescent="0.2">
      <c r="A146" s="35"/>
      <c r="B146" s="50"/>
      <c r="C146" s="45"/>
      <c r="D146" s="51"/>
      <c r="E146" s="58"/>
      <c r="F146" s="45"/>
      <c r="G146" s="49"/>
      <c r="H146" s="53"/>
      <c r="I146" s="47" t="str">
        <f t="shared" ca="1" si="2"/>
        <v xml:space="preserve"> - </v>
      </c>
      <c r="J146" s="41"/>
      <c r="N146" s="8"/>
    </row>
    <row r="147" spans="1:14" ht="12.75" x14ac:dyDescent="0.2">
      <c r="A147" s="35"/>
      <c r="B147" s="115"/>
      <c r="C147" s="45"/>
      <c r="D147" s="37"/>
      <c r="E147" s="38"/>
      <c r="F147" s="36"/>
      <c r="G147" s="39"/>
      <c r="H147" s="117"/>
      <c r="I147" s="47" t="str">
        <f t="shared" ca="1" si="2"/>
        <v xml:space="preserve"> - </v>
      </c>
      <c r="J147" s="118"/>
      <c r="N147" s="8"/>
    </row>
    <row r="148" spans="1:14" ht="12.75" x14ac:dyDescent="0.2">
      <c r="A148" s="35"/>
      <c r="B148" s="115"/>
      <c r="C148" s="45"/>
      <c r="D148" s="37"/>
      <c r="E148" s="38"/>
      <c r="F148" s="36"/>
      <c r="G148" s="39"/>
      <c r="H148" s="117"/>
      <c r="I148" s="47" t="str">
        <f t="shared" ca="1" si="2"/>
        <v xml:space="preserve"> - </v>
      </c>
      <c r="J148" s="118"/>
      <c r="N148" s="8"/>
    </row>
    <row r="149" spans="1:14" ht="12.75" x14ac:dyDescent="0.2">
      <c r="A149" s="35"/>
      <c r="B149" s="50"/>
      <c r="C149" s="45"/>
      <c r="D149" s="51"/>
      <c r="E149" s="58"/>
      <c r="F149" s="45"/>
      <c r="G149" s="49"/>
      <c r="H149" s="53"/>
      <c r="I149" s="47" t="str">
        <f t="shared" ca="1" si="2"/>
        <v xml:space="preserve"> - </v>
      </c>
      <c r="J149" s="41"/>
      <c r="N149" s="8"/>
    </row>
    <row r="150" spans="1:14" ht="12.75" x14ac:dyDescent="0.2">
      <c r="A150" s="35"/>
      <c r="B150" s="50"/>
      <c r="C150" s="45"/>
      <c r="D150" s="51"/>
      <c r="E150" s="58"/>
      <c r="F150" s="45"/>
      <c r="G150" s="49"/>
      <c r="H150" s="53"/>
      <c r="I150" s="47" t="str">
        <f t="shared" ca="1" si="2"/>
        <v xml:space="preserve"> - </v>
      </c>
      <c r="J150" s="41"/>
      <c r="N150" s="8"/>
    </row>
    <row r="151" spans="1:14" ht="12.75" x14ac:dyDescent="0.2">
      <c r="A151" s="35"/>
      <c r="B151" s="50"/>
      <c r="C151" s="45"/>
      <c r="D151" s="51"/>
      <c r="E151" s="58"/>
      <c r="F151" s="45"/>
      <c r="G151" s="49"/>
      <c r="H151" s="53"/>
      <c r="I151" s="47" t="str">
        <f t="shared" ca="1" si="2"/>
        <v xml:space="preserve"> - </v>
      </c>
      <c r="J151" s="41"/>
      <c r="N151" s="8"/>
    </row>
    <row r="152" spans="1:14" ht="12.75" x14ac:dyDescent="0.2">
      <c r="A152" s="35"/>
      <c r="B152" s="115"/>
      <c r="C152" s="116"/>
      <c r="D152" s="119"/>
      <c r="E152" s="120"/>
      <c r="F152" s="116"/>
      <c r="G152" s="121"/>
      <c r="H152" s="117"/>
      <c r="I152" s="47" t="str">
        <f t="shared" ca="1" si="2"/>
        <v xml:space="preserve"> - </v>
      </c>
      <c r="J152" s="118"/>
      <c r="N152" s="8"/>
    </row>
    <row r="153" spans="1:14" ht="12.75" x14ac:dyDescent="0.2">
      <c r="A153" s="35"/>
      <c r="B153" s="115"/>
      <c r="C153" s="116"/>
      <c r="D153" s="119"/>
      <c r="E153" s="120"/>
      <c r="F153" s="116"/>
      <c r="G153" s="121"/>
      <c r="H153" s="117"/>
      <c r="I153" s="47" t="str">
        <f t="shared" ca="1" si="2"/>
        <v xml:space="preserve"> - </v>
      </c>
      <c r="J153" s="118"/>
      <c r="N153" s="8"/>
    </row>
    <row r="154" spans="1:14" ht="12.75" x14ac:dyDescent="0.2">
      <c r="A154" s="35"/>
      <c r="B154" s="115"/>
      <c r="C154" s="116"/>
      <c r="D154" s="119"/>
      <c r="E154" s="120"/>
      <c r="F154" s="116"/>
      <c r="G154" s="121"/>
      <c r="H154" s="117"/>
      <c r="I154" s="47" t="str">
        <f t="shared" ca="1" si="2"/>
        <v xml:space="preserve"> - </v>
      </c>
      <c r="J154" s="118"/>
      <c r="N154" s="8"/>
    </row>
    <row r="155" spans="1:14" ht="12.75" x14ac:dyDescent="0.2">
      <c r="A155" s="35"/>
      <c r="B155" s="115"/>
      <c r="C155" s="116"/>
      <c r="D155" s="119"/>
      <c r="E155" s="120"/>
      <c r="F155" s="116"/>
      <c r="G155" s="121"/>
      <c r="H155" s="117"/>
      <c r="I155" s="47" t="str">
        <f t="shared" ca="1" si="2"/>
        <v xml:space="preserve"> - </v>
      </c>
      <c r="J155" s="118"/>
      <c r="N155" s="8"/>
    </row>
    <row r="156" spans="1:14" ht="12.75" x14ac:dyDescent="0.2">
      <c r="A156" s="35"/>
      <c r="B156" s="115"/>
      <c r="C156" s="116"/>
      <c r="D156" s="119"/>
      <c r="E156" s="120"/>
      <c r="F156" s="116"/>
      <c r="G156" s="121"/>
      <c r="H156" s="117"/>
      <c r="I156" s="47" t="str">
        <f t="shared" ca="1" si="2"/>
        <v xml:space="preserve"> - </v>
      </c>
      <c r="J156" s="118"/>
      <c r="N156" s="8"/>
    </row>
    <row r="157" spans="1:14" ht="12.75" x14ac:dyDescent="0.2">
      <c r="A157" s="35"/>
      <c r="B157" s="115"/>
      <c r="C157" s="116"/>
      <c r="D157" s="51"/>
      <c r="E157" s="120"/>
      <c r="F157" s="116"/>
      <c r="G157" s="121"/>
      <c r="H157" s="117"/>
      <c r="I157" s="47" t="str">
        <f t="shared" ca="1" si="2"/>
        <v xml:space="preserve"> - </v>
      </c>
      <c r="J157" s="118"/>
      <c r="N157" s="8"/>
    </row>
    <row r="158" spans="1:14" ht="12.75" x14ac:dyDescent="0.2">
      <c r="A158" s="35"/>
      <c r="B158" s="115"/>
      <c r="C158" s="116"/>
      <c r="D158" s="119"/>
      <c r="E158" s="120"/>
      <c r="F158" s="116"/>
      <c r="G158" s="121"/>
      <c r="H158" s="117"/>
      <c r="I158" s="47" t="str">
        <f t="shared" ca="1" si="2"/>
        <v xml:space="preserve"> - </v>
      </c>
      <c r="J158" s="118"/>
      <c r="N158" s="8"/>
    </row>
    <row r="159" spans="1:14" ht="12.75" x14ac:dyDescent="0.2">
      <c r="A159" s="35"/>
      <c r="B159" s="115"/>
      <c r="C159" s="116"/>
      <c r="D159" s="119"/>
      <c r="E159" s="120"/>
      <c r="F159" s="116"/>
      <c r="G159" s="121"/>
      <c r="H159" s="117"/>
      <c r="I159" s="47" t="str">
        <f t="shared" ca="1" si="2"/>
        <v xml:space="preserve"> - </v>
      </c>
      <c r="J159" s="118"/>
      <c r="N159" s="8"/>
    </row>
    <row r="160" spans="1:14" ht="12.75" x14ac:dyDescent="0.2">
      <c r="A160" s="35"/>
      <c r="B160" s="115"/>
      <c r="C160" s="116"/>
      <c r="D160" s="119"/>
      <c r="E160" s="120"/>
      <c r="F160" s="116"/>
      <c r="G160" s="121"/>
      <c r="H160" s="117"/>
      <c r="I160" s="47" t="str">
        <f t="shared" ca="1" si="2"/>
        <v xml:space="preserve"> - </v>
      </c>
      <c r="J160" s="118"/>
      <c r="N160" s="8"/>
    </row>
    <row r="161" spans="1:14" ht="12.75" x14ac:dyDescent="0.2">
      <c r="A161" s="35"/>
      <c r="B161" s="115"/>
      <c r="C161" s="116"/>
      <c r="D161" s="119"/>
      <c r="E161" s="120"/>
      <c r="F161" s="116"/>
      <c r="G161" s="121"/>
      <c r="H161" s="117"/>
      <c r="I161" s="47" t="str">
        <f t="shared" ca="1" si="2"/>
        <v xml:space="preserve"> - </v>
      </c>
      <c r="J161" s="118"/>
      <c r="N161" s="8"/>
    </row>
    <row r="162" spans="1:14" ht="12.75" x14ac:dyDescent="0.2">
      <c r="A162" s="35"/>
      <c r="B162" s="115"/>
      <c r="C162" s="116"/>
      <c r="D162" s="119"/>
      <c r="E162" s="120"/>
      <c r="F162" s="116"/>
      <c r="G162" s="121"/>
      <c r="H162" s="117"/>
      <c r="I162" s="47" t="str">
        <f t="shared" ca="1" si="2"/>
        <v xml:space="preserve"> - </v>
      </c>
      <c r="J162" s="118"/>
      <c r="N162" s="8"/>
    </row>
    <row r="163" spans="1:14" ht="12.75" x14ac:dyDescent="0.2">
      <c r="A163" s="35"/>
      <c r="B163" s="115"/>
      <c r="C163" s="116"/>
      <c r="D163" s="119"/>
      <c r="E163" s="120"/>
      <c r="F163" s="116"/>
      <c r="G163" s="121"/>
      <c r="H163" s="117"/>
      <c r="I163" s="47" t="str">
        <f t="shared" ca="1" si="2"/>
        <v xml:space="preserve"> - </v>
      </c>
      <c r="J163" s="118"/>
      <c r="N163" s="8"/>
    </row>
    <row r="164" spans="1:14" ht="12.75" x14ac:dyDescent="0.2">
      <c r="A164" s="35"/>
      <c r="B164" s="115"/>
      <c r="C164" s="116"/>
      <c r="D164" s="119"/>
      <c r="E164" s="120"/>
      <c r="F164" s="116"/>
      <c r="G164" s="121"/>
      <c r="H164" s="117"/>
      <c r="I164" s="47" t="str">
        <f t="shared" ca="1" si="2"/>
        <v xml:space="preserve"> - </v>
      </c>
      <c r="J164" s="118"/>
      <c r="N164" s="8"/>
    </row>
    <row r="165" spans="1:14" ht="12.75" x14ac:dyDescent="0.2">
      <c r="A165" s="35"/>
      <c r="B165" s="115"/>
      <c r="C165" s="116"/>
      <c r="D165" s="119"/>
      <c r="E165" s="120"/>
      <c r="F165" s="116"/>
      <c r="G165" s="121"/>
      <c r="H165" s="117"/>
      <c r="I165" s="47" t="str">
        <f t="shared" ca="1" si="2"/>
        <v xml:space="preserve"> - </v>
      </c>
      <c r="J165" s="118"/>
      <c r="N165" s="8"/>
    </row>
    <row r="166" spans="1:14" ht="12.75" x14ac:dyDescent="0.2">
      <c r="A166" s="35"/>
      <c r="B166" s="115"/>
      <c r="C166" s="116"/>
      <c r="D166" s="119"/>
      <c r="E166" s="120"/>
      <c r="F166" s="116"/>
      <c r="G166" s="121"/>
      <c r="H166" s="117"/>
      <c r="I166" s="47" t="str">
        <f t="shared" ca="1" si="2"/>
        <v xml:space="preserve"> - </v>
      </c>
      <c r="J166" s="118"/>
      <c r="N166" s="8"/>
    </row>
    <row r="167" spans="1:14" ht="12.75" x14ac:dyDescent="0.2">
      <c r="A167" s="35"/>
      <c r="B167" s="115"/>
      <c r="C167" s="116"/>
      <c r="D167" s="119"/>
      <c r="E167" s="120"/>
      <c r="F167" s="116"/>
      <c r="G167" s="121"/>
      <c r="H167" s="117"/>
      <c r="I167" s="47" t="str">
        <f t="shared" ca="1" si="2"/>
        <v xml:space="preserve"> - </v>
      </c>
      <c r="J167" s="118"/>
      <c r="N167" s="8"/>
    </row>
    <row r="168" spans="1:14" ht="12.75" x14ac:dyDescent="0.2">
      <c r="A168" s="35"/>
      <c r="B168" s="115"/>
      <c r="C168" s="116"/>
      <c r="D168" s="119"/>
      <c r="E168" s="120"/>
      <c r="F168" s="116"/>
      <c r="G168" s="121"/>
      <c r="H168" s="117"/>
      <c r="I168" s="47" t="str">
        <f t="shared" ca="1" si="2"/>
        <v xml:space="preserve"> - </v>
      </c>
      <c r="J168" s="118"/>
      <c r="N168" s="8"/>
    </row>
    <row r="169" spans="1:14" ht="12.75" x14ac:dyDescent="0.2">
      <c r="A169" s="35"/>
      <c r="B169" s="115"/>
      <c r="C169" s="116"/>
      <c r="D169" s="119"/>
      <c r="E169" s="120"/>
      <c r="F169" s="116"/>
      <c r="G169" s="121"/>
      <c r="H169" s="117"/>
      <c r="I169" s="47" t="str">
        <f t="shared" ca="1" si="2"/>
        <v xml:space="preserve"> - </v>
      </c>
      <c r="J169" s="118"/>
      <c r="N169" s="8"/>
    </row>
    <row r="170" spans="1:14" ht="12.75" x14ac:dyDescent="0.2">
      <c r="A170" s="35"/>
      <c r="B170" s="115"/>
      <c r="C170" s="116"/>
      <c r="D170" s="119"/>
      <c r="E170" s="120"/>
      <c r="F170" s="116"/>
      <c r="G170" s="121"/>
      <c r="H170" s="117"/>
      <c r="I170" s="47" t="str">
        <f t="shared" ca="1" si="2"/>
        <v xml:space="preserve"> - </v>
      </c>
      <c r="J170" s="118"/>
      <c r="N170" s="8"/>
    </row>
    <row r="171" spans="1:14" ht="12.75" x14ac:dyDescent="0.2">
      <c r="A171" s="35"/>
      <c r="B171" s="115"/>
      <c r="C171" s="116"/>
      <c r="D171" s="119"/>
      <c r="E171" s="120"/>
      <c r="F171" s="116"/>
      <c r="G171" s="121"/>
      <c r="H171" s="117"/>
      <c r="I171" s="47" t="str">
        <f t="shared" ca="1" si="2"/>
        <v xml:space="preserve"> - </v>
      </c>
      <c r="J171" s="118"/>
      <c r="N171" s="8"/>
    </row>
    <row r="172" spans="1:14" ht="12.75" x14ac:dyDescent="0.2">
      <c r="A172" s="35"/>
      <c r="B172" s="115"/>
      <c r="C172" s="116"/>
      <c r="D172" s="119"/>
      <c r="E172" s="120"/>
      <c r="F172" s="116"/>
      <c r="G172" s="121"/>
      <c r="H172" s="117"/>
      <c r="I172" s="47" t="str">
        <f t="shared" ca="1" si="2"/>
        <v xml:space="preserve"> - </v>
      </c>
      <c r="J172" s="118"/>
      <c r="N172" s="8"/>
    </row>
    <row r="173" spans="1:14" ht="12.75" x14ac:dyDescent="0.2">
      <c r="A173" s="35"/>
      <c r="B173" s="115"/>
      <c r="C173" s="116"/>
      <c r="D173" s="119"/>
      <c r="E173" s="120"/>
      <c r="F173" s="116"/>
      <c r="G173" s="121"/>
      <c r="H173" s="117"/>
      <c r="I173" s="47" t="str">
        <f t="shared" ca="1" si="2"/>
        <v xml:space="preserve"> - </v>
      </c>
      <c r="J173" s="118"/>
      <c r="N173" s="8"/>
    </row>
    <row r="174" spans="1:14" ht="12.75" x14ac:dyDescent="0.2">
      <c r="A174" s="35"/>
      <c r="B174" s="35"/>
      <c r="C174" s="45"/>
      <c r="D174" s="54"/>
      <c r="E174" s="44"/>
      <c r="F174" s="43"/>
      <c r="G174" s="57"/>
      <c r="H174" s="39"/>
      <c r="I174" s="47" t="str">
        <f t="shared" ca="1" si="2"/>
        <v xml:space="preserve"> - </v>
      </c>
      <c r="J174" s="118"/>
      <c r="N174" s="8"/>
    </row>
    <row r="175" spans="1:14" ht="12.75" x14ac:dyDescent="0.2">
      <c r="A175" s="35"/>
      <c r="B175" s="35"/>
      <c r="C175" s="45"/>
      <c r="D175" s="54"/>
      <c r="E175" s="44"/>
      <c r="F175" s="43"/>
      <c r="G175" s="57"/>
      <c r="H175" s="39"/>
      <c r="I175" s="47" t="str">
        <f t="shared" ca="1" si="2"/>
        <v xml:space="preserve"> - </v>
      </c>
      <c r="J175" s="118"/>
      <c r="N175" s="8"/>
    </row>
    <row r="176" spans="1:14" ht="12.75" x14ac:dyDescent="0.2">
      <c r="A176" s="35"/>
      <c r="B176" s="35"/>
      <c r="C176" s="45"/>
      <c r="D176" s="37"/>
      <c r="E176" s="44"/>
      <c r="F176" s="36"/>
      <c r="G176" s="57"/>
      <c r="H176" s="39"/>
      <c r="I176" s="47" t="str">
        <f t="shared" ca="1" si="2"/>
        <v xml:space="preserve"> - </v>
      </c>
      <c r="J176" s="118"/>
      <c r="N176" s="8"/>
    </row>
    <row r="177" spans="1:14" ht="12.75" x14ac:dyDescent="0.2">
      <c r="A177" s="35"/>
      <c r="B177" s="50"/>
      <c r="C177" s="45"/>
      <c r="D177" s="51"/>
      <c r="E177" s="52"/>
      <c r="F177" s="45"/>
      <c r="G177" s="60"/>
      <c r="H177" s="49"/>
      <c r="I177" s="47" t="str">
        <f t="shared" ca="1" si="2"/>
        <v xml:space="preserve"> - </v>
      </c>
      <c r="J177" s="118"/>
      <c r="N177" s="8"/>
    </row>
    <row r="178" spans="1:14" ht="12.75" x14ac:dyDescent="0.2">
      <c r="A178" s="35"/>
      <c r="B178" s="35"/>
      <c r="C178" s="45"/>
      <c r="D178" s="37"/>
      <c r="E178" s="38"/>
      <c r="F178" s="43"/>
      <c r="G178" s="39"/>
      <c r="H178" s="39"/>
      <c r="I178" s="47" t="str">
        <f t="shared" ca="1" si="2"/>
        <v xml:space="preserve"> - </v>
      </c>
      <c r="J178" s="118"/>
      <c r="N178" s="8"/>
    </row>
    <row r="179" spans="1:14" ht="12.75" x14ac:dyDescent="0.2">
      <c r="A179" s="35"/>
      <c r="B179" s="35"/>
      <c r="C179" s="45"/>
      <c r="D179" s="37"/>
      <c r="E179" s="38"/>
      <c r="F179" s="36"/>
      <c r="G179" s="39"/>
      <c r="H179" s="39"/>
      <c r="I179" s="47" t="str">
        <f t="shared" ca="1" si="2"/>
        <v xml:space="preserve"> - </v>
      </c>
      <c r="J179" s="56"/>
      <c r="N179" s="8"/>
    </row>
    <row r="180" spans="1:14" ht="12.75" x14ac:dyDescent="0.2">
      <c r="A180" s="35"/>
      <c r="B180" s="35"/>
      <c r="C180" s="45"/>
      <c r="D180" s="37"/>
      <c r="E180" s="38"/>
      <c r="F180" s="36"/>
      <c r="G180" s="39"/>
      <c r="H180" s="39"/>
      <c r="I180" s="47" t="str">
        <f t="shared" ca="1" si="2"/>
        <v xml:space="preserve"> - </v>
      </c>
      <c r="J180" s="56"/>
      <c r="N180" s="8"/>
    </row>
    <row r="181" spans="1:14" ht="12.75" x14ac:dyDescent="0.2">
      <c r="A181" s="35"/>
      <c r="B181" s="35"/>
      <c r="C181" s="45"/>
      <c r="D181" s="54"/>
      <c r="E181" s="38"/>
      <c r="F181" s="36"/>
      <c r="G181" s="57"/>
      <c r="H181" s="57"/>
      <c r="I181" s="47" t="str">
        <f t="shared" ca="1" si="2"/>
        <v xml:space="preserve"> - </v>
      </c>
      <c r="J181" s="118"/>
      <c r="N181" s="8"/>
    </row>
    <row r="182" spans="1:14" ht="12.75" x14ac:dyDescent="0.2">
      <c r="A182" s="35"/>
      <c r="B182" s="50"/>
      <c r="C182" s="45"/>
      <c r="D182" s="51"/>
      <c r="E182" s="58"/>
      <c r="F182" s="45"/>
      <c r="G182" s="60"/>
      <c r="H182" s="59"/>
      <c r="I182" s="47" t="str">
        <f t="shared" ca="1" si="2"/>
        <v xml:space="preserve"> - </v>
      </c>
      <c r="J182" s="118"/>
      <c r="N182" s="8"/>
    </row>
    <row r="183" spans="1:14" ht="12.75" x14ac:dyDescent="0.2">
      <c r="A183" s="35"/>
      <c r="B183" s="35"/>
      <c r="C183" s="45"/>
      <c r="D183" s="54"/>
      <c r="E183" s="38"/>
      <c r="F183" s="36"/>
      <c r="G183" s="57"/>
      <c r="H183" s="57"/>
      <c r="I183" s="47" t="str">
        <f t="shared" ca="1" si="2"/>
        <v xml:space="preserve"> - </v>
      </c>
      <c r="J183" s="118"/>
      <c r="N183" s="8"/>
    </row>
    <row r="184" spans="1:14" ht="12.75" x14ac:dyDescent="0.2">
      <c r="A184" s="35"/>
      <c r="B184" s="35"/>
      <c r="C184" s="45"/>
      <c r="D184" s="54"/>
      <c r="E184" s="38"/>
      <c r="F184" s="36"/>
      <c r="G184" s="57"/>
      <c r="H184" s="57"/>
      <c r="I184" s="47" t="str">
        <f t="shared" ca="1" si="2"/>
        <v xml:space="preserve"> - </v>
      </c>
      <c r="J184" s="118"/>
      <c r="N184" s="8"/>
    </row>
    <row r="185" spans="1:14" ht="12.75" x14ac:dyDescent="0.2">
      <c r="A185" s="35"/>
      <c r="B185" s="35"/>
      <c r="C185" s="45"/>
      <c r="D185" s="54"/>
      <c r="E185" s="38"/>
      <c r="F185" s="36"/>
      <c r="G185" s="57"/>
      <c r="H185" s="57"/>
      <c r="I185" s="47" t="str">
        <f t="shared" ca="1" si="2"/>
        <v xml:space="preserve"> - </v>
      </c>
      <c r="J185" s="118"/>
      <c r="N185" s="8"/>
    </row>
    <row r="186" spans="1:14" ht="12.75" x14ac:dyDescent="0.2">
      <c r="A186" s="35"/>
      <c r="B186" s="50"/>
      <c r="C186" s="45"/>
      <c r="D186" s="51"/>
      <c r="E186" s="58"/>
      <c r="F186" s="45"/>
      <c r="G186" s="60"/>
      <c r="H186" s="59"/>
      <c r="I186" s="47" t="str">
        <f t="shared" ca="1" si="2"/>
        <v xml:space="preserve"> - </v>
      </c>
      <c r="J186" s="118"/>
      <c r="N186" s="8"/>
    </row>
    <row r="187" spans="1:14" ht="12.75" x14ac:dyDescent="0.2">
      <c r="A187" s="35"/>
      <c r="B187" s="35"/>
      <c r="C187" s="45"/>
      <c r="D187" s="54"/>
      <c r="E187" s="44"/>
      <c r="F187" s="36"/>
      <c r="G187" s="57"/>
      <c r="H187" s="57"/>
      <c r="I187" s="47" t="str">
        <f t="shared" ca="1" si="2"/>
        <v xml:space="preserve"> - </v>
      </c>
      <c r="J187" s="118"/>
      <c r="N187" s="8"/>
    </row>
    <row r="188" spans="1:14" ht="12.75" x14ac:dyDescent="0.2">
      <c r="A188" s="35"/>
      <c r="B188" s="35"/>
      <c r="C188" s="45"/>
      <c r="D188" s="54"/>
      <c r="E188" s="38"/>
      <c r="F188" s="36"/>
      <c r="G188" s="57"/>
      <c r="H188" s="57"/>
      <c r="I188" s="47" t="str">
        <f t="shared" ca="1" si="2"/>
        <v xml:space="preserve"> - </v>
      </c>
      <c r="J188" s="118"/>
      <c r="N188" s="8"/>
    </row>
    <row r="189" spans="1:14" ht="12.75" x14ac:dyDescent="0.2">
      <c r="A189" s="35"/>
      <c r="B189" s="35"/>
      <c r="C189" s="45"/>
      <c r="D189" s="54"/>
      <c r="E189" s="38"/>
      <c r="F189" s="43"/>
      <c r="G189" s="57"/>
      <c r="H189" s="57"/>
      <c r="I189" s="47" t="str">
        <f t="shared" ca="1" si="2"/>
        <v xml:space="preserve"> - </v>
      </c>
      <c r="J189" s="118"/>
      <c r="N189" s="8"/>
    </row>
    <row r="190" spans="1:14" ht="12.75" x14ac:dyDescent="0.2">
      <c r="A190" s="35"/>
      <c r="B190" s="50"/>
      <c r="C190" s="45"/>
      <c r="D190" s="51"/>
      <c r="E190" s="58"/>
      <c r="F190" s="45"/>
      <c r="G190" s="49"/>
      <c r="H190" s="59"/>
      <c r="I190" s="47" t="str">
        <f t="shared" ca="1" si="2"/>
        <v xml:space="preserve"> - </v>
      </c>
      <c r="J190" s="118"/>
      <c r="N190" s="8"/>
    </row>
    <row r="191" spans="1:14" ht="12.75" x14ac:dyDescent="0.2">
      <c r="A191" s="35"/>
      <c r="B191" s="35"/>
      <c r="C191" s="45"/>
      <c r="D191" s="54"/>
      <c r="E191" s="38"/>
      <c r="F191" s="36"/>
      <c r="G191" s="39"/>
      <c r="H191" s="57"/>
      <c r="I191" s="47" t="str">
        <f t="shared" ca="1" si="2"/>
        <v xml:space="preserve"> - </v>
      </c>
      <c r="J191" s="118"/>
      <c r="N191" s="8"/>
    </row>
    <row r="192" spans="1:14" ht="12.75" x14ac:dyDescent="0.2">
      <c r="A192" s="35"/>
      <c r="B192" s="35"/>
      <c r="C192" s="45"/>
      <c r="D192" s="54"/>
      <c r="E192" s="38"/>
      <c r="F192" s="36"/>
      <c r="G192" s="39"/>
      <c r="H192" s="57"/>
      <c r="I192" s="47" t="str">
        <f t="shared" ca="1" si="2"/>
        <v xml:space="preserve"> - </v>
      </c>
      <c r="J192" s="118"/>
      <c r="N192" s="8"/>
    </row>
    <row r="193" spans="1:14" ht="12.75" x14ac:dyDescent="0.2">
      <c r="A193" s="35"/>
      <c r="B193" s="35"/>
      <c r="C193" s="43"/>
      <c r="D193" s="54"/>
      <c r="E193" s="38"/>
      <c r="F193" s="36"/>
      <c r="G193" s="39"/>
      <c r="H193" s="57"/>
      <c r="I193" s="47" t="str">
        <f t="shared" ca="1" si="2"/>
        <v xml:space="preserve"> - </v>
      </c>
      <c r="J193" s="118"/>
      <c r="N193" s="8"/>
    </row>
    <row r="194" spans="1:14" ht="12.75" x14ac:dyDescent="0.2">
      <c r="A194" s="35"/>
      <c r="B194" s="35"/>
      <c r="C194" s="43"/>
      <c r="D194" s="54"/>
      <c r="E194" s="38"/>
      <c r="F194" s="36"/>
      <c r="G194" s="39"/>
      <c r="H194" s="57"/>
      <c r="I194" s="47" t="str">
        <f t="shared" ca="1" si="2"/>
        <v xml:space="preserve"> - </v>
      </c>
      <c r="J194" s="118"/>
      <c r="N194" s="8"/>
    </row>
    <row r="195" spans="1:14" ht="12.75" x14ac:dyDescent="0.2">
      <c r="A195" s="83"/>
      <c r="B195" s="50"/>
      <c r="C195" s="45"/>
      <c r="D195" s="51"/>
      <c r="E195" s="58"/>
      <c r="F195" s="45"/>
      <c r="G195" s="60"/>
      <c r="H195" s="59"/>
      <c r="I195" s="47" t="str">
        <f t="shared" ca="1" si="2"/>
        <v xml:space="preserve"> - </v>
      </c>
      <c r="J195" s="56"/>
      <c r="N195" s="8"/>
    </row>
    <row r="196" spans="1:14" ht="12.75" x14ac:dyDescent="0.2">
      <c r="A196" s="83"/>
      <c r="B196" s="50"/>
      <c r="C196" s="45"/>
      <c r="D196" s="51"/>
      <c r="E196" s="58"/>
      <c r="F196" s="45"/>
      <c r="G196" s="49"/>
      <c r="H196" s="59"/>
      <c r="I196" s="47" t="str">
        <f t="shared" ca="1" si="2"/>
        <v xml:space="preserve"> - </v>
      </c>
      <c r="J196" s="56"/>
      <c r="N196" s="8"/>
    </row>
    <row r="197" spans="1:14" ht="12.75" x14ac:dyDescent="0.2">
      <c r="A197" s="83"/>
      <c r="B197" s="50"/>
      <c r="C197" s="45"/>
      <c r="D197" s="51"/>
      <c r="E197" s="58"/>
      <c r="F197" s="45"/>
      <c r="G197" s="49"/>
      <c r="H197" s="59"/>
      <c r="I197" s="47" t="str">
        <f t="shared" ca="1" si="2"/>
        <v xml:space="preserve"> - </v>
      </c>
      <c r="J197" s="56"/>
      <c r="N197" s="8"/>
    </row>
    <row r="198" spans="1:14" ht="12.75" x14ac:dyDescent="0.2">
      <c r="A198" s="83"/>
      <c r="B198" s="50"/>
      <c r="C198" s="45"/>
      <c r="D198" s="51"/>
      <c r="E198" s="58"/>
      <c r="F198" s="45"/>
      <c r="G198" s="49"/>
      <c r="H198" s="59"/>
      <c r="I198" s="47" t="str">
        <f t="shared" ca="1" si="2"/>
        <v xml:space="preserve"> - </v>
      </c>
      <c r="J198" s="56"/>
      <c r="N198" s="8"/>
    </row>
    <row r="199" spans="1:14" ht="12.75" x14ac:dyDescent="0.2">
      <c r="A199" s="35"/>
      <c r="B199" s="35"/>
      <c r="C199" s="43"/>
      <c r="D199" s="54"/>
      <c r="E199" s="38"/>
      <c r="F199" s="36"/>
      <c r="G199" s="39"/>
      <c r="H199" s="57"/>
      <c r="I199" s="47" t="str">
        <f t="shared" ca="1" si="2"/>
        <v xml:space="preserve"> - </v>
      </c>
      <c r="J199" s="56"/>
      <c r="N199" s="8"/>
    </row>
    <row r="200" spans="1:14" ht="12.75" x14ac:dyDescent="0.2">
      <c r="A200" s="35"/>
      <c r="B200" s="35"/>
      <c r="C200" s="43"/>
      <c r="D200" s="54"/>
      <c r="E200" s="38"/>
      <c r="F200" s="43"/>
      <c r="G200" s="39"/>
      <c r="H200" s="57"/>
      <c r="I200" s="47" t="str">
        <f t="shared" ca="1" si="2"/>
        <v xml:space="preserve"> - </v>
      </c>
      <c r="J200" s="56"/>
      <c r="N200" s="8"/>
    </row>
    <row r="201" spans="1:14" ht="12.75" x14ac:dyDescent="0.2">
      <c r="A201" s="35"/>
      <c r="B201" s="35"/>
      <c r="C201" s="43"/>
      <c r="D201" s="54"/>
      <c r="E201" s="38"/>
      <c r="F201" s="36"/>
      <c r="G201" s="39"/>
      <c r="H201" s="57"/>
      <c r="I201" s="47" t="str">
        <f t="shared" ca="1" si="2"/>
        <v xml:space="preserve"> - </v>
      </c>
      <c r="J201" s="56"/>
      <c r="N201" s="8"/>
    </row>
    <row r="202" spans="1:14" ht="12.75" x14ac:dyDescent="0.2">
      <c r="A202" s="76"/>
      <c r="B202" s="50"/>
      <c r="C202" s="45"/>
      <c r="D202" s="51"/>
      <c r="E202" s="52"/>
      <c r="F202" s="45"/>
      <c r="G202" s="60"/>
      <c r="H202" s="60"/>
      <c r="I202" s="47" t="str">
        <f t="shared" ca="1" si="2"/>
        <v xml:space="preserve"> - </v>
      </c>
      <c r="J202" s="56"/>
      <c r="K202" s="8"/>
      <c r="N202" s="8"/>
    </row>
    <row r="203" spans="1:14" ht="12.75" x14ac:dyDescent="0.2">
      <c r="A203" s="83"/>
      <c r="B203" s="50"/>
      <c r="C203" s="45"/>
      <c r="D203" s="51"/>
      <c r="E203" s="52"/>
      <c r="F203" s="45"/>
      <c r="G203" s="60"/>
      <c r="H203" s="60"/>
      <c r="I203" s="47" t="str">
        <f t="shared" ca="1" si="2"/>
        <v xml:space="preserve"> - </v>
      </c>
      <c r="J203" s="56"/>
      <c r="K203" s="8"/>
      <c r="N203" s="8"/>
    </row>
    <row r="204" spans="1:14" ht="14.25" x14ac:dyDescent="0.2">
      <c r="A204" s="84"/>
      <c r="B204" s="85"/>
      <c r="C204" s="86"/>
      <c r="D204" s="87"/>
      <c r="E204" s="88"/>
      <c r="F204" s="86"/>
      <c r="G204" s="89"/>
      <c r="H204" s="89"/>
      <c r="I204" s="90"/>
      <c r="J204"/>
      <c r="K204" s="8"/>
      <c r="N204" s="8"/>
    </row>
    <row r="205" spans="1:14" ht="12.75" x14ac:dyDescent="0.2">
      <c r="G205" s="9">
        <f>SUBTOTAL(9, G16:G204)</f>
        <v>1742588.7321108438</v>
      </c>
      <c r="H205" s="9">
        <f>SUBTOTAL(9, H18:H201)</f>
        <v>1623825.63</v>
      </c>
      <c r="K205" s="8"/>
      <c r="N205" s="8"/>
    </row>
    <row r="206" spans="1:14" ht="12.75" x14ac:dyDescent="0.2">
      <c r="G206" s="9">
        <f>G205-H205</f>
        <v>118763.10211084387</v>
      </c>
      <c r="K206" s="8"/>
      <c r="N206" s="8"/>
    </row>
    <row r="210" spans="1:15" x14ac:dyDescent="0.25">
      <c r="G210" s="9">
        <v>11350.654399999748</v>
      </c>
    </row>
    <row r="211" spans="1:15" x14ac:dyDescent="0.25">
      <c r="G211" s="9">
        <v>10089.6</v>
      </c>
    </row>
    <row r="212" spans="1:15" x14ac:dyDescent="0.25">
      <c r="G212" s="9">
        <v>22000</v>
      </c>
    </row>
    <row r="213" spans="1:15" s="9" customFormat="1" x14ac:dyDescent="0.25">
      <c r="A213" s="8"/>
      <c r="B213" s="13"/>
      <c r="C213" s="8"/>
      <c r="D213" s="8"/>
      <c r="E213" s="8"/>
      <c r="F213" s="8"/>
      <c r="J213" s="8"/>
      <c r="L213" s="8"/>
      <c r="M213" s="8"/>
      <c r="N213" s="82"/>
      <c r="O213" s="8"/>
    </row>
    <row r="214" spans="1:15" s="9" customFormat="1" x14ac:dyDescent="0.25">
      <c r="A214" s="8"/>
      <c r="B214" s="13"/>
      <c r="C214" s="8"/>
      <c r="D214" s="8"/>
      <c r="E214" s="8"/>
      <c r="F214" s="8"/>
      <c r="J214" s="8"/>
      <c r="L214" s="8"/>
      <c r="M214" s="8"/>
      <c r="N214" s="82"/>
      <c r="O214" s="8"/>
    </row>
    <row r="215" spans="1:15" s="9" customFormat="1" x14ac:dyDescent="0.25">
      <c r="A215" s="8"/>
      <c r="B215" s="13"/>
      <c r="C215" s="8"/>
      <c r="D215" s="8"/>
      <c r="E215" s="8"/>
      <c r="F215" s="8"/>
      <c r="J215" s="8"/>
      <c r="L215" s="8"/>
      <c r="M215" s="8"/>
      <c r="N215" s="82"/>
      <c r="O215" s="8"/>
    </row>
  </sheetData>
  <conditionalFormatting sqref="I15:I203">
    <cfRule type="cellIs" dxfId="22" priority="9" stopIfTrue="1" operator="lessThan">
      <formula>0</formula>
    </cfRule>
  </conditionalFormatting>
  <conditionalFormatting sqref="I3">
    <cfRule type="cellIs" dxfId="21" priority="7" stopIfTrue="1" operator="lessThan">
      <formula>0</formula>
    </cfRule>
  </conditionalFormatting>
  <dataValidations count="5">
    <dataValidation type="list" allowBlank="1" showInputMessage="1" showErrorMessage="1" sqref="D188 C47 D42:D47 D15:D17 D136:D180 D128:D130 D112:D117 D49:D109">
      <formula1>payeeList</formula1>
    </dataValidation>
    <dataValidation type="list" allowBlank="1" showInputMessage="1" showErrorMessage="1" sqref="C44:C46 C181:C182 C137:C178 C128:C134 C15:C42 C48:C117">
      <formula1>numList</formula1>
    </dataValidation>
    <dataValidation type="list" allowBlank="1" showInputMessage="1" showErrorMessage="1" sqref="A140:A201 B140:B203 A15:B139">
      <formula1>dateList</formula1>
    </dataValidation>
    <dataValidation type="list" allowBlank="1" showInputMessage="1" showErrorMessage="1" sqref="E188:E201 D48 E15:E17 G196:G201 E178:E186 G178 G16:G17 G190:G194 E135:E173 G140:G146 G120 G61:G67 E61:E67 G112:G117 E69:E130 G69:G109">
      <formula1>categoryList</formula1>
    </dataValidation>
    <dataValidation type="list" allowBlank="1" showInputMessage="1" showErrorMessage="1" sqref="F15:F201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875F1A20-3782-4CB0-B79A-508279F84CE5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120" id="{CAB519CB-A611-408F-A04B-DACF6A59E17F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I15:I203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235"/>
  <sheetViews>
    <sheetView showGridLines="0" zoomScale="115" zoomScaleNormal="115" workbookViewId="0">
      <pane ySplit="14" topLeftCell="A129" activePane="bottomLeft" state="frozen"/>
      <selection activeCell="B18" sqref="B18"/>
      <selection pane="bottomLeft" activeCell="H130" sqref="H130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1" width="20.875" style="9" customWidth="1"/>
    <col min="12" max="12" width="9.625" style="8" customWidth="1"/>
    <col min="13" max="13" width="9" style="8"/>
    <col min="14" max="14" width="9" style="82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42917</v>
      </c>
      <c r="N1" s="10" t="s">
        <v>1</v>
      </c>
      <c r="O1" s="11" t="s">
        <v>2</v>
      </c>
    </row>
    <row r="2" spans="1:15" ht="18.75" hidden="1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VLOOKUP(9E+100,Table1345678910111213345678910111213345678[Balance],1)</f>
        <v>462306.89228915656</v>
      </c>
      <c r="K3" s="16"/>
      <c r="N3" s="12">
        <f>IFERROR(LARGE(Table1345678910111213345678910111213345678[[#All],[Cheque /EFT Number]],1)+1,1)</f>
        <v>688000</v>
      </c>
      <c r="O3" s="11" t="s">
        <v>5</v>
      </c>
    </row>
    <row r="4" spans="1:15" hidden="1" x14ac:dyDescent="0.25">
      <c r="H4" s="17" t="s">
        <v>6</v>
      </c>
      <c r="I4" s="18">
        <f>SUMIF(Table1345678910111213345678910111213345678[R],"=r",Table1345678910111213345678910111213345678[Deposit,
Credit (+)])+SUMIF(Table1345678910111213345678910111213345678[R],"=c",Table1345678910111213345678910111213345678[Deposit,
Credit (+)])-SUMIF(Table1345678910111213345678910111213345678[R],"=R",Table1345678910111213345678910111213345678[Withdrawal,
Payment (-)])-SUMIF(Table1345678910111213345678910111213345678[R],"=C",Table1345678910111213345678910111213345678[Withdrawal,
Payment (-)])</f>
        <v>0</v>
      </c>
      <c r="K4" s="19"/>
      <c r="N4" s="12">
        <f>N3-1</f>
        <v>687999</v>
      </c>
      <c r="O4" s="11" t="s">
        <v>7</v>
      </c>
    </row>
    <row r="5" spans="1:15" hidden="1" x14ac:dyDescent="0.25">
      <c r="H5" s="20"/>
      <c r="N5" s="12">
        <f>N4-1</f>
        <v>687998</v>
      </c>
    </row>
    <row r="6" spans="1:15" hidden="1" x14ac:dyDescent="0.25">
      <c r="H6" s="20"/>
      <c r="N6" s="12">
        <f>N5-1</f>
        <v>687997</v>
      </c>
    </row>
    <row r="7" spans="1:15" hidden="1" x14ac:dyDescent="0.25">
      <c r="H7" s="20"/>
      <c r="N7" s="12">
        <f>N6-1</f>
        <v>687996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  <c r="N14" s="12"/>
    </row>
    <row r="15" spans="1:15" s="23" customFormat="1" ht="12.75" x14ac:dyDescent="0.2">
      <c r="A15" s="34"/>
      <c r="B15" s="35"/>
      <c r="C15" s="36"/>
      <c r="D15" s="37" t="s">
        <v>909</v>
      </c>
      <c r="E15" s="38"/>
      <c r="F15" s="36"/>
      <c r="G15" s="39">
        <v>0</v>
      </c>
      <c r="H15" s="39"/>
      <c r="I15" s="47">
        <f ca="1">June!I114</f>
        <v>72758.062289156514</v>
      </c>
      <c r="J15" s="41"/>
      <c r="K15" s="25"/>
      <c r="N15" s="42"/>
    </row>
    <row r="16" spans="1:15" s="23" customFormat="1" ht="12.75" x14ac:dyDescent="0.2">
      <c r="A16" s="35">
        <v>42919</v>
      </c>
      <c r="B16" s="50"/>
      <c r="C16" s="43" t="s">
        <v>910</v>
      </c>
      <c r="D16" s="54" t="s">
        <v>25</v>
      </c>
      <c r="E16" s="38"/>
      <c r="F16" s="43"/>
      <c r="G16" s="46">
        <v>10667.84</v>
      </c>
      <c r="H16" s="185"/>
      <c r="I16" s="47">
        <f ca="1">IF(AND(ISBLANK(G16),ISBLANK(H16))," - ",OFFSET(I16,-1,0,1,1)+H16-G16)</f>
        <v>62090.222289156518</v>
      </c>
      <c r="J16" s="56"/>
      <c r="K16" s="25"/>
      <c r="N16" s="42"/>
    </row>
    <row r="17" spans="1:14" s="23" customFormat="1" ht="12.75" x14ac:dyDescent="0.2">
      <c r="A17" s="35">
        <v>42920</v>
      </c>
      <c r="B17" s="50"/>
      <c r="C17" s="43" t="s">
        <v>911</v>
      </c>
      <c r="D17" s="54" t="s">
        <v>26</v>
      </c>
      <c r="E17" s="38"/>
      <c r="F17" s="43"/>
      <c r="G17" s="46">
        <v>170</v>
      </c>
      <c r="H17" s="185"/>
      <c r="I17" s="47">
        <f t="shared" ref="I17:I135" ca="1" si="0">IF(AND(ISBLANK(G17),ISBLANK(H17))," - ",OFFSET(I17,-1,0,1,1)+H17-G17)</f>
        <v>61920.222289156518</v>
      </c>
      <c r="J17" s="56"/>
      <c r="K17" s="25"/>
      <c r="N17" s="42"/>
    </row>
    <row r="18" spans="1:14" s="23" customFormat="1" ht="12.75" x14ac:dyDescent="0.2">
      <c r="A18" s="35">
        <v>42920</v>
      </c>
      <c r="B18" s="35"/>
      <c r="C18" s="43" t="s">
        <v>912</v>
      </c>
      <c r="D18" s="44" t="s">
        <v>27</v>
      </c>
      <c r="E18" s="44"/>
      <c r="F18" s="43"/>
      <c r="G18" s="102">
        <v>122</v>
      </c>
      <c r="H18" s="39"/>
      <c r="I18" s="47">
        <f t="shared" ca="1" si="0"/>
        <v>61798.222289156518</v>
      </c>
      <c r="J18" s="41"/>
      <c r="K18" s="25"/>
      <c r="L18" s="91">
        <v>39952.449999999997</v>
      </c>
      <c r="N18" s="42"/>
    </row>
    <row r="19" spans="1:14" s="23" customFormat="1" ht="12.75" x14ac:dyDescent="0.2">
      <c r="A19" s="35">
        <v>42920</v>
      </c>
      <c r="B19" s="50"/>
      <c r="C19" s="45" t="s">
        <v>1217</v>
      </c>
      <c r="D19" s="51" t="s">
        <v>915</v>
      </c>
      <c r="E19" s="52"/>
      <c r="F19" s="45"/>
      <c r="G19" s="60"/>
      <c r="H19" s="92">
        <v>18450</v>
      </c>
      <c r="I19" s="47">
        <f t="shared" ca="1" si="0"/>
        <v>80248.222289156518</v>
      </c>
      <c r="J19" s="41"/>
      <c r="K19" s="25"/>
      <c r="L19" s="91"/>
      <c r="N19" s="42"/>
    </row>
    <row r="20" spans="1:14" s="23" customFormat="1" ht="12.75" x14ac:dyDescent="0.2">
      <c r="A20" s="35">
        <v>42921</v>
      </c>
      <c r="B20" s="50"/>
      <c r="C20" s="43" t="s">
        <v>913</v>
      </c>
      <c r="D20" s="54" t="s">
        <v>240</v>
      </c>
      <c r="E20" s="44"/>
      <c r="F20" s="43"/>
      <c r="G20" s="102">
        <v>2500</v>
      </c>
      <c r="H20" s="185"/>
      <c r="I20" s="47">
        <f t="shared" ca="1" si="0"/>
        <v>77748.222289156518</v>
      </c>
      <c r="J20" s="41"/>
      <c r="K20" s="25"/>
      <c r="L20" s="91"/>
      <c r="N20" s="42"/>
    </row>
    <row r="21" spans="1:14" s="23" customFormat="1" ht="12.75" x14ac:dyDescent="0.2">
      <c r="A21" s="35">
        <v>42921</v>
      </c>
      <c r="B21" s="50"/>
      <c r="C21" s="43" t="s">
        <v>914</v>
      </c>
      <c r="D21" s="54" t="s">
        <v>70</v>
      </c>
      <c r="E21" s="44"/>
      <c r="F21" s="43"/>
      <c r="G21" s="102">
        <v>6773.46</v>
      </c>
      <c r="H21" s="185"/>
      <c r="I21" s="47">
        <f t="shared" ca="1" si="0"/>
        <v>70974.762289156512</v>
      </c>
      <c r="J21" s="41"/>
      <c r="K21" s="25"/>
      <c r="L21" s="91"/>
      <c r="N21" s="42"/>
    </row>
    <row r="22" spans="1:14" s="23" customFormat="1" ht="12.75" x14ac:dyDescent="0.2">
      <c r="A22" s="35">
        <v>42923</v>
      </c>
      <c r="B22" s="50"/>
      <c r="C22" s="43" t="s">
        <v>1218</v>
      </c>
      <c r="D22" s="54" t="s">
        <v>1126</v>
      </c>
      <c r="E22" s="44"/>
      <c r="F22" s="43"/>
      <c r="G22" s="39"/>
      <c r="H22" s="186">
        <v>800000</v>
      </c>
      <c r="I22" s="47">
        <f t="shared" ca="1" si="0"/>
        <v>870974.76228915656</v>
      </c>
      <c r="J22" s="139"/>
      <c r="K22" s="25"/>
      <c r="L22" s="91"/>
      <c r="N22" s="42"/>
    </row>
    <row r="23" spans="1:14" s="23" customFormat="1" ht="12.75" x14ac:dyDescent="0.2">
      <c r="A23" s="35">
        <v>42923</v>
      </c>
      <c r="B23" s="142"/>
      <c r="C23" s="45" t="s">
        <v>1219</v>
      </c>
      <c r="D23" s="51" t="s">
        <v>916</v>
      </c>
      <c r="E23" s="145"/>
      <c r="F23" s="143"/>
      <c r="G23" s="146"/>
      <c r="H23" s="149">
        <v>450000</v>
      </c>
      <c r="I23" s="47">
        <f t="shared" ca="1" si="0"/>
        <v>1320974.7622891567</v>
      </c>
      <c r="J23" s="148"/>
      <c r="K23" s="25"/>
      <c r="L23" s="91"/>
      <c r="N23" s="42"/>
    </row>
    <row r="24" spans="1:14" s="23" customFormat="1" ht="12.75" x14ac:dyDescent="0.2">
      <c r="A24" s="35">
        <v>42923</v>
      </c>
      <c r="B24" s="50"/>
      <c r="C24" s="45" t="s">
        <v>1220</v>
      </c>
      <c r="D24" s="54" t="s">
        <v>917</v>
      </c>
      <c r="E24" s="52"/>
      <c r="F24" s="45"/>
      <c r="G24" s="49"/>
      <c r="H24" s="92">
        <v>400000</v>
      </c>
      <c r="I24" s="47">
        <f t="shared" ca="1" si="0"/>
        <v>1720974.7622891567</v>
      </c>
      <c r="J24" s="118"/>
      <c r="K24" s="25"/>
      <c r="N24" s="42"/>
    </row>
    <row r="25" spans="1:14" s="23" customFormat="1" ht="12.75" x14ac:dyDescent="0.2">
      <c r="A25" s="35">
        <v>42923</v>
      </c>
      <c r="B25" s="35"/>
      <c r="C25" s="43" t="s">
        <v>1221</v>
      </c>
      <c r="D25" s="44" t="s">
        <v>918</v>
      </c>
      <c r="E25" s="44"/>
      <c r="F25" s="45"/>
      <c r="G25" s="39"/>
      <c r="H25" s="46">
        <v>1000000</v>
      </c>
      <c r="I25" s="47">
        <f t="shared" ca="1" si="0"/>
        <v>2720974.7622891567</v>
      </c>
      <c r="J25" s="118"/>
      <c r="K25" s="25"/>
      <c r="L25" s="91">
        <v>10667.84</v>
      </c>
      <c r="N25" s="42"/>
    </row>
    <row r="26" spans="1:14" s="23" customFormat="1" ht="12.75" x14ac:dyDescent="0.2">
      <c r="A26" s="35">
        <v>42928</v>
      </c>
      <c r="B26" s="187"/>
      <c r="C26" s="188" t="s">
        <v>1223</v>
      </c>
      <c r="D26" s="189" t="s">
        <v>981</v>
      </c>
      <c r="E26" s="190"/>
      <c r="F26" s="188"/>
      <c r="G26" s="191"/>
      <c r="H26" s="193">
        <v>1000</v>
      </c>
      <c r="I26" s="47">
        <f t="shared" ca="1" si="0"/>
        <v>2721974.7622891567</v>
      </c>
      <c r="J26" s="192"/>
      <c r="K26" s="25"/>
      <c r="N26" s="42"/>
    </row>
    <row r="27" spans="1:14" s="23" customFormat="1" ht="12.75" x14ac:dyDescent="0.2">
      <c r="A27" s="35">
        <v>42928</v>
      </c>
      <c r="B27" s="187"/>
      <c r="C27" s="188" t="s">
        <v>1224</v>
      </c>
      <c r="D27" s="189" t="s">
        <v>982</v>
      </c>
      <c r="E27" s="190"/>
      <c r="F27" s="188"/>
      <c r="G27" s="191"/>
      <c r="H27" s="193">
        <v>57240</v>
      </c>
      <c r="I27" s="47">
        <f t="shared" ca="1" si="0"/>
        <v>2779214.7622891567</v>
      </c>
      <c r="J27" s="192"/>
      <c r="K27" s="25"/>
      <c r="N27" s="42"/>
    </row>
    <row r="28" spans="1:14" s="23" customFormat="1" ht="25.5" x14ac:dyDescent="0.2">
      <c r="A28" s="35">
        <v>42928</v>
      </c>
      <c r="B28" s="50"/>
      <c r="C28" s="166" t="s">
        <v>938</v>
      </c>
      <c r="D28" s="54" t="s">
        <v>59</v>
      </c>
      <c r="E28" s="52"/>
      <c r="F28" s="45"/>
      <c r="G28" s="48">
        <v>2541.88</v>
      </c>
      <c r="H28" s="53"/>
      <c r="I28" s="47">
        <f t="shared" ca="1" si="0"/>
        <v>2776672.8822891568</v>
      </c>
      <c r="J28" s="118"/>
      <c r="K28" s="25"/>
      <c r="N28" s="42"/>
    </row>
    <row r="29" spans="1:14" s="23" customFormat="1" ht="12.75" x14ac:dyDescent="0.2">
      <c r="A29" s="35">
        <v>42928</v>
      </c>
      <c r="B29" s="50"/>
      <c r="C29" s="166" t="s">
        <v>939</v>
      </c>
      <c r="D29" s="54" t="s">
        <v>932</v>
      </c>
      <c r="E29" s="52"/>
      <c r="F29" s="45"/>
      <c r="G29" s="48">
        <v>2649.5</v>
      </c>
      <c r="H29" s="53"/>
      <c r="I29" s="47">
        <f t="shared" ca="1" si="0"/>
        <v>2774023.3822891568</v>
      </c>
      <c r="J29" s="56"/>
      <c r="K29" s="25"/>
      <c r="N29" s="42"/>
    </row>
    <row r="30" spans="1:14" s="23" customFormat="1" ht="12.75" x14ac:dyDescent="0.2">
      <c r="A30" s="35">
        <v>42928</v>
      </c>
      <c r="B30" s="125"/>
      <c r="C30" s="45" t="s">
        <v>940</v>
      </c>
      <c r="D30" s="54" t="s">
        <v>278</v>
      </c>
      <c r="E30" s="128"/>
      <c r="F30" s="126"/>
      <c r="G30" s="131">
        <v>2450</v>
      </c>
      <c r="H30" s="129"/>
      <c r="I30" s="47">
        <f t="shared" ca="1" si="0"/>
        <v>2771573.3822891568</v>
      </c>
      <c r="J30" s="56"/>
      <c r="K30" s="25"/>
      <c r="N30" s="42"/>
    </row>
    <row r="31" spans="1:14" s="23" customFormat="1" ht="12.75" x14ac:dyDescent="0.2">
      <c r="A31" s="35">
        <v>42928</v>
      </c>
      <c r="B31" s="50"/>
      <c r="C31" s="45" t="s">
        <v>941</v>
      </c>
      <c r="D31" s="54" t="s">
        <v>153</v>
      </c>
      <c r="E31" s="52"/>
      <c r="F31" s="45"/>
      <c r="G31" s="48">
        <v>390</v>
      </c>
      <c r="H31" s="53"/>
      <c r="I31" s="47">
        <f t="shared" ca="1" si="0"/>
        <v>2771183.3822891568</v>
      </c>
      <c r="J31" s="56"/>
      <c r="K31" s="25"/>
      <c r="N31" s="42"/>
    </row>
    <row r="32" spans="1:14" s="23" customFormat="1" ht="12.75" x14ac:dyDescent="0.2">
      <c r="A32" s="35">
        <v>42928</v>
      </c>
      <c r="B32" s="50"/>
      <c r="C32" s="126" t="s">
        <v>942</v>
      </c>
      <c r="D32" s="51" t="s">
        <v>731</v>
      </c>
      <c r="E32" s="52"/>
      <c r="F32" s="45"/>
      <c r="G32" s="48">
        <v>760</v>
      </c>
      <c r="H32" s="53"/>
      <c r="I32" s="47">
        <f t="shared" ca="1" si="0"/>
        <v>2770423.3822891568</v>
      </c>
      <c r="J32" s="56"/>
      <c r="K32" s="25"/>
      <c r="N32" s="42"/>
    </row>
    <row r="33" spans="1:14" s="23" customFormat="1" ht="12.75" x14ac:dyDescent="0.2">
      <c r="A33" s="35">
        <v>42928</v>
      </c>
      <c r="B33" s="50"/>
      <c r="C33" s="45" t="s">
        <v>943</v>
      </c>
      <c r="D33" s="54" t="s">
        <v>235</v>
      </c>
      <c r="E33" s="52"/>
      <c r="F33" s="45"/>
      <c r="G33" s="48">
        <v>480</v>
      </c>
      <c r="H33" s="53"/>
      <c r="I33" s="47">
        <f t="shared" ca="1" si="0"/>
        <v>2769943.3822891568</v>
      </c>
      <c r="J33" s="56"/>
      <c r="K33" s="25"/>
      <c r="N33" s="42"/>
    </row>
    <row r="34" spans="1:14" s="23" customFormat="1" ht="12.75" x14ac:dyDescent="0.2">
      <c r="A34" s="35">
        <v>42928</v>
      </c>
      <c r="B34" s="50"/>
      <c r="C34" s="45" t="s">
        <v>944</v>
      </c>
      <c r="D34" s="51" t="s">
        <v>104</v>
      </c>
      <c r="E34" s="52"/>
      <c r="F34" s="45"/>
      <c r="G34" s="48">
        <v>3614.6</v>
      </c>
      <c r="H34" s="53"/>
      <c r="I34" s="47">
        <f t="shared" ca="1" si="0"/>
        <v>2766328.7822891567</v>
      </c>
      <c r="J34" s="118"/>
      <c r="K34" s="25"/>
      <c r="N34" s="42"/>
    </row>
    <row r="35" spans="1:14" s="23" customFormat="1" ht="12.75" x14ac:dyDescent="0.2">
      <c r="A35" s="35">
        <v>42928</v>
      </c>
      <c r="B35" s="35"/>
      <c r="C35" s="45" t="s">
        <v>945</v>
      </c>
      <c r="D35" s="54" t="s">
        <v>44</v>
      </c>
      <c r="E35" s="44"/>
      <c r="F35" s="45"/>
      <c r="G35" s="102">
        <v>6837</v>
      </c>
      <c r="H35" s="49"/>
      <c r="I35" s="47">
        <f t="shared" ca="1" si="0"/>
        <v>2759491.7822891567</v>
      </c>
      <c r="J35" s="41"/>
      <c r="K35" s="25"/>
      <c r="N35" s="42"/>
    </row>
    <row r="36" spans="1:14" s="23" customFormat="1" ht="12.75" x14ac:dyDescent="0.2">
      <c r="A36" s="35">
        <v>42928</v>
      </c>
      <c r="B36" s="35"/>
      <c r="C36" s="45" t="s">
        <v>946</v>
      </c>
      <c r="D36" s="51" t="s">
        <v>933</v>
      </c>
      <c r="E36" s="44"/>
      <c r="F36" s="45"/>
      <c r="G36" s="102">
        <v>560</v>
      </c>
      <c r="H36" s="49"/>
      <c r="I36" s="47">
        <f t="shared" ca="1" si="0"/>
        <v>2758931.7822891567</v>
      </c>
      <c r="J36" s="41"/>
      <c r="K36" s="25"/>
      <c r="N36" s="42"/>
    </row>
    <row r="37" spans="1:14" s="23" customFormat="1" ht="12.75" x14ac:dyDescent="0.2">
      <c r="A37" s="35">
        <v>42928</v>
      </c>
      <c r="B37" s="35"/>
      <c r="C37" s="36" t="s">
        <v>947</v>
      </c>
      <c r="D37" s="44" t="s">
        <v>251</v>
      </c>
      <c r="E37" s="44"/>
      <c r="F37" s="45"/>
      <c r="G37" s="102">
        <v>3392</v>
      </c>
      <c r="H37" s="49"/>
      <c r="I37" s="47">
        <f t="shared" ca="1" si="0"/>
        <v>2755539.7822891567</v>
      </c>
      <c r="J37" s="41"/>
      <c r="K37" s="25"/>
      <c r="N37" s="42"/>
    </row>
    <row r="38" spans="1:14" s="23" customFormat="1" ht="12.75" x14ac:dyDescent="0.2">
      <c r="A38" s="35">
        <v>42928</v>
      </c>
      <c r="B38" s="50"/>
      <c r="C38" s="45" t="s">
        <v>948</v>
      </c>
      <c r="D38" s="51" t="s">
        <v>48</v>
      </c>
      <c r="E38" s="52"/>
      <c r="F38" s="45"/>
      <c r="G38" s="103">
        <v>530.83000000000004</v>
      </c>
      <c r="H38" s="53"/>
      <c r="I38" s="47">
        <f t="shared" ca="1" si="0"/>
        <v>2755008.9522891566</v>
      </c>
      <c r="J38" s="41"/>
      <c r="K38" s="25"/>
      <c r="N38" s="42"/>
    </row>
    <row r="39" spans="1:14" s="23" customFormat="1" ht="12.75" x14ac:dyDescent="0.2">
      <c r="A39" s="35">
        <v>42928</v>
      </c>
      <c r="B39" s="50"/>
      <c r="C39" s="45" t="s">
        <v>949</v>
      </c>
      <c r="D39" s="51" t="s">
        <v>47</v>
      </c>
      <c r="E39" s="52"/>
      <c r="F39" s="45"/>
      <c r="G39" s="103">
        <v>1677.9</v>
      </c>
      <c r="H39" s="53"/>
      <c r="I39" s="47">
        <f t="shared" ca="1" si="0"/>
        <v>2753331.0522891567</v>
      </c>
      <c r="J39" s="41"/>
      <c r="K39" s="25"/>
      <c r="N39" s="42"/>
    </row>
    <row r="40" spans="1:14" s="23" customFormat="1" ht="12.75" x14ac:dyDescent="0.2">
      <c r="A40" s="35">
        <v>42928</v>
      </c>
      <c r="B40" s="35"/>
      <c r="C40" s="45" t="s">
        <v>950</v>
      </c>
      <c r="D40" s="54" t="s">
        <v>934</v>
      </c>
      <c r="E40" s="44"/>
      <c r="F40" s="43"/>
      <c r="G40" s="102">
        <v>6800</v>
      </c>
      <c r="H40" s="39"/>
      <c r="I40" s="47">
        <f t="shared" ca="1" si="0"/>
        <v>2746531.0522891567</v>
      </c>
      <c r="J40" s="41"/>
      <c r="K40" s="25"/>
      <c r="N40" s="42"/>
    </row>
    <row r="41" spans="1:14" s="23" customFormat="1" ht="12.75" x14ac:dyDescent="0.2">
      <c r="A41" s="35">
        <v>42928</v>
      </c>
      <c r="B41" s="50"/>
      <c r="C41" s="45" t="s">
        <v>951</v>
      </c>
      <c r="D41" s="51" t="s">
        <v>723</v>
      </c>
      <c r="E41" s="52"/>
      <c r="F41" s="45"/>
      <c r="G41" s="103">
        <v>90</v>
      </c>
      <c r="H41" s="53"/>
      <c r="I41" s="47">
        <f t="shared" ca="1" si="0"/>
        <v>2746441.0522891567</v>
      </c>
      <c r="J41" s="41"/>
      <c r="K41" s="25"/>
      <c r="N41" s="42"/>
    </row>
    <row r="42" spans="1:14" s="23" customFormat="1" ht="12.75" x14ac:dyDescent="0.2">
      <c r="A42" s="35">
        <v>42928</v>
      </c>
      <c r="B42" s="50"/>
      <c r="C42" s="45" t="s">
        <v>952</v>
      </c>
      <c r="D42" s="51" t="s">
        <v>53</v>
      </c>
      <c r="E42" s="52"/>
      <c r="F42" s="45"/>
      <c r="G42" s="103">
        <v>753</v>
      </c>
      <c r="H42" s="53"/>
      <c r="I42" s="47">
        <f t="shared" ca="1" si="0"/>
        <v>2745688.0522891567</v>
      </c>
      <c r="J42" s="41"/>
      <c r="K42" s="25"/>
      <c r="N42" s="42"/>
    </row>
    <row r="43" spans="1:14" s="23" customFormat="1" ht="12.75" x14ac:dyDescent="0.2">
      <c r="A43" s="35">
        <v>42928</v>
      </c>
      <c r="B43" s="35"/>
      <c r="C43" s="45" t="s">
        <v>953</v>
      </c>
      <c r="D43" s="54" t="s">
        <v>441</v>
      </c>
      <c r="E43" s="44"/>
      <c r="F43" s="43"/>
      <c r="G43" s="102">
        <v>500</v>
      </c>
      <c r="H43" s="39"/>
      <c r="I43" s="47">
        <f t="shared" ca="1" si="0"/>
        <v>2745188.0522891567</v>
      </c>
      <c r="J43" s="41"/>
      <c r="K43" s="25"/>
      <c r="N43" s="42"/>
    </row>
    <row r="44" spans="1:14" s="23" customFormat="1" ht="12.75" x14ac:dyDescent="0.2">
      <c r="A44" s="35">
        <v>42928</v>
      </c>
      <c r="B44" s="35"/>
      <c r="C44" s="45" t="s">
        <v>954</v>
      </c>
      <c r="D44" s="54" t="s">
        <v>52</v>
      </c>
      <c r="E44" s="44"/>
      <c r="F44" s="43"/>
      <c r="G44" s="102">
        <v>720</v>
      </c>
      <c r="H44" s="39"/>
      <c r="I44" s="47">
        <f t="shared" ca="1" si="0"/>
        <v>2744468.0522891567</v>
      </c>
      <c r="J44" s="41"/>
      <c r="K44" s="25"/>
      <c r="N44" s="42"/>
    </row>
    <row r="45" spans="1:14" s="23" customFormat="1" ht="12.75" x14ac:dyDescent="0.2">
      <c r="A45" s="35">
        <v>42928</v>
      </c>
      <c r="B45" s="35"/>
      <c r="C45" s="45" t="s">
        <v>955</v>
      </c>
      <c r="D45" s="54" t="s">
        <v>51</v>
      </c>
      <c r="E45" s="44"/>
      <c r="F45" s="43"/>
      <c r="G45" s="102">
        <v>360</v>
      </c>
      <c r="H45" s="39"/>
      <c r="I45" s="47">
        <f t="shared" ca="1" si="0"/>
        <v>2744108.0522891567</v>
      </c>
      <c r="J45" s="41"/>
      <c r="K45" s="25"/>
      <c r="N45" s="42"/>
    </row>
    <row r="46" spans="1:14" s="23" customFormat="1" ht="12.75" x14ac:dyDescent="0.2">
      <c r="A46" s="35">
        <v>42928</v>
      </c>
      <c r="B46" s="35"/>
      <c r="C46" s="45" t="s">
        <v>956</v>
      </c>
      <c r="D46" s="54" t="s">
        <v>283</v>
      </c>
      <c r="E46" s="44"/>
      <c r="F46" s="43"/>
      <c r="G46" s="102">
        <v>7420</v>
      </c>
      <c r="H46" s="39"/>
      <c r="I46" s="47">
        <f t="shared" ca="1" si="0"/>
        <v>2736688.0522891567</v>
      </c>
      <c r="J46" s="41"/>
      <c r="K46" s="25"/>
      <c r="N46" s="42"/>
    </row>
    <row r="47" spans="1:14" s="23" customFormat="1" ht="12.75" x14ac:dyDescent="0.2">
      <c r="A47" s="35">
        <v>42928</v>
      </c>
      <c r="B47" s="35"/>
      <c r="C47" s="45" t="s">
        <v>957</v>
      </c>
      <c r="D47" s="54" t="s">
        <v>284</v>
      </c>
      <c r="E47" s="44"/>
      <c r="F47" s="43"/>
      <c r="G47" s="102">
        <v>413.4</v>
      </c>
      <c r="H47" s="39"/>
      <c r="I47" s="47">
        <f t="shared" ca="1" si="0"/>
        <v>2736274.6522891568</v>
      </c>
      <c r="J47" s="41"/>
      <c r="K47" s="25"/>
      <c r="N47" s="42"/>
    </row>
    <row r="48" spans="1:14" s="23" customFormat="1" ht="12.75" x14ac:dyDescent="0.2">
      <c r="A48" s="35">
        <v>42928</v>
      </c>
      <c r="B48" s="35"/>
      <c r="C48" s="45" t="s">
        <v>958</v>
      </c>
      <c r="D48" s="54" t="s">
        <v>285</v>
      </c>
      <c r="E48" s="44"/>
      <c r="F48" s="36"/>
      <c r="G48" s="102">
        <v>5300</v>
      </c>
      <c r="H48" s="39"/>
      <c r="I48" s="47">
        <f t="shared" ca="1" si="0"/>
        <v>2730974.6522891568</v>
      </c>
      <c r="J48" s="41"/>
      <c r="K48" s="25"/>
      <c r="N48" s="42"/>
    </row>
    <row r="49" spans="1:14" s="23" customFormat="1" ht="12.75" x14ac:dyDescent="0.2">
      <c r="A49" s="35">
        <v>42928</v>
      </c>
      <c r="B49" s="35"/>
      <c r="C49" s="45" t="s">
        <v>959</v>
      </c>
      <c r="D49" s="38" t="s">
        <v>108</v>
      </c>
      <c r="E49" s="44"/>
      <c r="F49" s="36"/>
      <c r="G49" s="102">
        <v>390.08</v>
      </c>
      <c r="H49" s="39"/>
      <c r="I49" s="47">
        <f t="shared" ca="1" si="0"/>
        <v>2730584.5722891567</v>
      </c>
      <c r="J49" s="41"/>
      <c r="K49" s="25"/>
      <c r="N49" s="55"/>
    </row>
    <row r="50" spans="1:14" s="23" customFormat="1" ht="12.75" x14ac:dyDescent="0.2">
      <c r="A50" s="35">
        <v>42928</v>
      </c>
      <c r="B50" s="35"/>
      <c r="C50" s="45" t="s">
        <v>960</v>
      </c>
      <c r="D50" s="37" t="s">
        <v>935</v>
      </c>
      <c r="E50" s="44"/>
      <c r="F50" s="36"/>
      <c r="G50" s="46">
        <v>900</v>
      </c>
      <c r="H50" s="39"/>
      <c r="I50" s="47">
        <f t="shared" ca="1" si="0"/>
        <v>2729684.5722891567</v>
      </c>
      <c r="J50" s="41"/>
      <c r="K50" s="25"/>
      <c r="N50" s="8"/>
    </row>
    <row r="51" spans="1:14" s="23" customFormat="1" ht="12.75" x14ac:dyDescent="0.2">
      <c r="A51" s="35">
        <v>42928</v>
      </c>
      <c r="B51" s="35"/>
      <c r="C51" s="45" t="s">
        <v>961</v>
      </c>
      <c r="D51" s="37" t="s">
        <v>64</v>
      </c>
      <c r="E51" s="44"/>
      <c r="F51" s="36"/>
      <c r="G51" s="102">
        <v>900</v>
      </c>
      <c r="H51" s="39"/>
      <c r="I51" s="47">
        <f t="shared" ca="1" si="0"/>
        <v>2728784.5722891567</v>
      </c>
      <c r="J51" s="41"/>
      <c r="K51" s="25"/>
      <c r="N51" s="8"/>
    </row>
    <row r="52" spans="1:14" s="23" customFormat="1" ht="12.75" x14ac:dyDescent="0.2">
      <c r="A52" s="35">
        <v>42928</v>
      </c>
      <c r="B52" s="35"/>
      <c r="C52" s="45" t="s">
        <v>962</v>
      </c>
      <c r="D52" s="37" t="s">
        <v>66</v>
      </c>
      <c r="E52" s="44"/>
      <c r="F52" s="36"/>
      <c r="G52" s="102">
        <v>184.45</v>
      </c>
      <c r="H52" s="39"/>
      <c r="I52" s="47">
        <f t="shared" ca="1" si="0"/>
        <v>2728600.1222891565</v>
      </c>
      <c r="J52" s="41"/>
      <c r="K52" s="25"/>
      <c r="N52" s="8"/>
    </row>
    <row r="53" spans="1:14" s="23" customFormat="1" ht="12.75" x14ac:dyDescent="0.2">
      <c r="A53" s="35">
        <v>42928</v>
      </c>
      <c r="B53" s="35"/>
      <c r="C53" s="45" t="s">
        <v>963</v>
      </c>
      <c r="D53" s="37" t="s">
        <v>159</v>
      </c>
      <c r="E53" s="44"/>
      <c r="F53" s="36"/>
      <c r="G53" s="102">
        <v>160.75</v>
      </c>
      <c r="H53" s="39"/>
      <c r="I53" s="47">
        <f t="shared" ca="1" si="0"/>
        <v>2728439.3722891565</v>
      </c>
      <c r="J53" s="41"/>
      <c r="K53" s="25"/>
      <c r="N53" s="8"/>
    </row>
    <row r="54" spans="1:14" s="23" customFormat="1" ht="12.75" x14ac:dyDescent="0.2">
      <c r="A54" s="35">
        <v>42928</v>
      </c>
      <c r="B54" s="50"/>
      <c r="C54" s="45" t="s">
        <v>964</v>
      </c>
      <c r="D54" s="51" t="s">
        <v>563</v>
      </c>
      <c r="E54" s="52"/>
      <c r="F54" s="45"/>
      <c r="G54" s="103">
        <v>1250</v>
      </c>
      <c r="H54" s="53"/>
      <c r="I54" s="47">
        <f t="shared" ca="1" si="0"/>
        <v>2727189.3722891565</v>
      </c>
      <c r="J54" s="41"/>
      <c r="K54" s="25"/>
      <c r="N54" s="8"/>
    </row>
    <row r="55" spans="1:14" s="23" customFormat="1" ht="12.75" x14ac:dyDescent="0.2">
      <c r="A55" s="35">
        <v>42928</v>
      </c>
      <c r="B55" s="50"/>
      <c r="C55" s="45" t="s">
        <v>965</v>
      </c>
      <c r="D55" s="51" t="s">
        <v>157</v>
      </c>
      <c r="E55" s="52"/>
      <c r="F55" s="45"/>
      <c r="G55" s="103">
        <v>4618.01</v>
      </c>
      <c r="H55" s="53"/>
      <c r="I55" s="47">
        <f t="shared" ca="1" si="0"/>
        <v>2722571.3622891568</v>
      </c>
      <c r="J55" s="41"/>
      <c r="K55" s="25"/>
      <c r="N55" s="8"/>
    </row>
    <row r="56" spans="1:14" s="23" customFormat="1" ht="12.75" x14ac:dyDescent="0.2">
      <c r="A56" s="35">
        <v>42928</v>
      </c>
      <c r="B56" s="50"/>
      <c r="C56" s="45" t="s">
        <v>966</v>
      </c>
      <c r="D56" s="51" t="s">
        <v>67</v>
      </c>
      <c r="E56" s="52"/>
      <c r="F56" s="45"/>
      <c r="G56" s="103">
        <v>1521.95</v>
      </c>
      <c r="H56" s="53"/>
      <c r="I56" s="47">
        <f t="shared" ca="1" si="0"/>
        <v>2721049.4122891566</v>
      </c>
      <c r="J56" s="41"/>
      <c r="K56" s="25"/>
      <c r="N56" s="8"/>
    </row>
    <row r="57" spans="1:14" s="23" customFormat="1" ht="12.75" x14ac:dyDescent="0.2">
      <c r="A57" s="35">
        <v>42928</v>
      </c>
      <c r="B57" s="50"/>
      <c r="C57" s="45" t="s">
        <v>967</v>
      </c>
      <c r="D57" s="51" t="s">
        <v>67</v>
      </c>
      <c r="E57" s="52"/>
      <c r="F57" s="45"/>
      <c r="G57" s="103">
        <v>1031.8</v>
      </c>
      <c r="H57" s="53"/>
      <c r="I57" s="47">
        <f t="shared" ca="1" si="0"/>
        <v>2720017.6122891568</v>
      </c>
      <c r="J57" s="41"/>
      <c r="K57" s="25"/>
      <c r="N57" s="8"/>
    </row>
    <row r="58" spans="1:14" s="23" customFormat="1" ht="12.75" x14ac:dyDescent="0.2">
      <c r="A58" s="194">
        <v>42928</v>
      </c>
      <c r="B58" s="195"/>
      <c r="C58" s="45" t="s">
        <v>968</v>
      </c>
      <c r="D58" s="51" t="s">
        <v>67</v>
      </c>
      <c r="E58" s="52"/>
      <c r="F58" s="45"/>
      <c r="G58" s="103">
        <v>16.25</v>
      </c>
      <c r="H58" s="53"/>
      <c r="I58" s="47">
        <f t="shared" ca="1" si="0"/>
        <v>2720001.3622891568</v>
      </c>
      <c r="J58" s="41"/>
      <c r="K58" s="25"/>
      <c r="N58" s="8"/>
    </row>
    <row r="59" spans="1:14" s="23" customFormat="1" ht="12.75" x14ac:dyDescent="0.2">
      <c r="A59" s="194">
        <v>42928</v>
      </c>
      <c r="B59" s="194"/>
      <c r="C59" s="45" t="s">
        <v>969</v>
      </c>
      <c r="D59" s="196" t="s">
        <v>54</v>
      </c>
      <c r="E59" s="44"/>
      <c r="F59" s="36"/>
      <c r="G59" s="46">
        <v>4410.45</v>
      </c>
      <c r="H59" s="39"/>
      <c r="I59" s="47">
        <f t="shared" ca="1" si="0"/>
        <v>2715590.9122891566</v>
      </c>
      <c r="J59" s="41"/>
      <c r="K59" s="25"/>
      <c r="N59" s="8"/>
    </row>
    <row r="60" spans="1:14" s="23" customFormat="1" ht="14.25" customHeight="1" x14ac:dyDescent="0.2">
      <c r="A60" s="194">
        <v>42929</v>
      </c>
      <c r="B60" s="194"/>
      <c r="C60" s="197" t="s">
        <v>970</v>
      </c>
      <c r="D60" s="196" t="s">
        <v>236</v>
      </c>
      <c r="E60" s="44"/>
      <c r="F60" s="36"/>
      <c r="G60" s="46">
        <v>14224.92</v>
      </c>
      <c r="H60" s="39"/>
      <c r="I60" s="47">
        <f t="shared" ca="1" si="0"/>
        <v>2701365.9922891567</v>
      </c>
      <c r="J60" s="41"/>
      <c r="K60" s="25"/>
      <c r="N60" s="8"/>
    </row>
    <row r="61" spans="1:14" s="23" customFormat="1" ht="12.75" x14ac:dyDescent="0.2">
      <c r="A61" s="194">
        <v>42929</v>
      </c>
      <c r="B61" s="195"/>
      <c r="C61" s="45" t="s">
        <v>971</v>
      </c>
      <c r="D61" s="51" t="s">
        <v>608</v>
      </c>
      <c r="E61" s="52"/>
      <c r="F61" s="45"/>
      <c r="G61" s="103">
        <v>10660</v>
      </c>
      <c r="H61" s="52"/>
      <c r="I61" s="47">
        <f t="shared" ca="1" si="0"/>
        <v>2690705.9922891567</v>
      </c>
      <c r="J61" s="41"/>
      <c r="K61" s="25"/>
      <c r="N61" s="8"/>
    </row>
    <row r="62" spans="1:14" ht="12.75" x14ac:dyDescent="0.2">
      <c r="A62" s="194">
        <v>42929</v>
      </c>
      <c r="B62" s="194"/>
      <c r="C62" s="45" t="s">
        <v>972</v>
      </c>
      <c r="D62" s="196" t="s">
        <v>936</v>
      </c>
      <c r="E62" s="38"/>
      <c r="F62" s="36"/>
      <c r="G62" s="46">
        <v>25000</v>
      </c>
      <c r="H62" s="57"/>
      <c r="I62" s="47">
        <f t="shared" ca="1" si="0"/>
        <v>2665705.9922891567</v>
      </c>
      <c r="J62" s="41"/>
      <c r="N62" s="8"/>
    </row>
    <row r="63" spans="1:14" ht="12.75" x14ac:dyDescent="0.2">
      <c r="A63" s="194">
        <v>42929</v>
      </c>
      <c r="B63" s="195"/>
      <c r="C63" s="45" t="s">
        <v>973</v>
      </c>
      <c r="D63" s="51" t="s">
        <v>937</v>
      </c>
      <c r="E63" s="178"/>
      <c r="F63" s="176"/>
      <c r="G63" s="182">
        <v>894.1</v>
      </c>
      <c r="H63" s="180"/>
      <c r="I63" s="47">
        <f t="shared" ca="1" si="0"/>
        <v>2664811.8922891566</v>
      </c>
      <c r="J63" s="41"/>
      <c r="N63" s="8"/>
    </row>
    <row r="64" spans="1:14" ht="12.75" x14ac:dyDescent="0.2">
      <c r="A64" s="194">
        <v>42929</v>
      </c>
      <c r="B64" s="195"/>
      <c r="C64" s="45" t="s">
        <v>974</v>
      </c>
      <c r="D64" s="51" t="s">
        <v>937</v>
      </c>
      <c r="E64" s="178"/>
      <c r="F64" s="176"/>
      <c r="G64" s="182">
        <v>504.75</v>
      </c>
      <c r="H64" s="180"/>
      <c r="I64" s="47">
        <f t="shared" ca="1" si="0"/>
        <v>2664307.1422891566</v>
      </c>
      <c r="J64" s="41"/>
      <c r="N64" s="8"/>
    </row>
    <row r="65" spans="1:14" s="23" customFormat="1" ht="12.75" x14ac:dyDescent="0.2">
      <c r="A65" s="194">
        <v>42929</v>
      </c>
      <c r="B65" s="194"/>
      <c r="C65" s="45" t="s">
        <v>975</v>
      </c>
      <c r="D65" s="196" t="s">
        <v>375</v>
      </c>
      <c r="E65" s="38"/>
      <c r="F65" s="36"/>
      <c r="G65" s="46">
        <v>10670.67</v>
      </c>
      <c r="H65" s="39"/>
      <c r="I65" s="47">
        <f t="shared" ca="1" si="0"/>
        <v>2653636.4722891566</v>
      </c>
      <c r="J65" s="41"/>
      <c r="K65" s="25"/>
      <c r="N65" s="8"/>
    </row>
    <row r="66" spans="1:14" ht="12.75" x14ac:dyDescent="0.2">
      <c r="A66" s="194">
        <v>42929</v>
      </c>
      <c r="B66" s="194"/>
      <c r="C66" s="45" t="s">
        <v>976</v>
      </c>
      <c r="D66" s="196" t="s">
        <v>109</v>
      </c>
      <c r="E66" s="38"/>
      <c r="F66" s="36"/>
      <c r="G66" s="46">
        <v>3165</v>
      </c>
      <c r="H66" s="39"/>
      <c r="I66" s="47">
        <f t="shared" ca="1" si="0"/>
        <v>2650471.4722891566</v>
      </c>
      <c r="J66" s="41"/>
      <c r="N66" s="8"/>
    </row>
    <row r="67" spans="1:14" ht="12.75" x14ac:dyDescent="0.2">
      <c r="A67" s="194">
        <v>42929</v>
      </c>
      <c r="B67" s="194"/>
      <c r="C67" s="45" t="s">
        <v>977</v>
      </c>
      <c r="D67" s="51" t="s">
        <v>390</v>
      </c>
      <c r="E67" s="38"/>
      <c r="F67" s="43"/>
      <c r="G67" s="46">
        <v>2400000</v>
      </c>
      <c r="H67" s="39"/>
      <c r="I67" s="47">
        <f t="shared" ca="1" si="0"/>
        <v>250471.47228915663</v>
      </c>
      <c r="J67" s="41"/>
      <c r="N67" s="8"/>
    </row>
    <row r="68" spans="1:14" ht="12.75" x14ac:dyDescent="0.2">
      <c r="A68" s="194">
        <v>42929</v>
      </c>
      <c r="B68" s="195"/>
      <c r="C68" s="45" t="s">
        <v>978</v>
      </c>
      <c r="D68" s="51" t="s">
        <v>979</v>
      </c>
      <c r="E68" s="58"/>
      <c r="F68" s="45"/>
      <c r="G68" s="46">
        <v>54259.28</v>
      </c>
      <c r="H68" s="53"/>
      <c r="I68" s="47">
        <f t="shared" ca="1" si="0"/>
        <v>196212.19228915664</v>
      </c>
      <c r="J68" s="41"/>
      <c r="N68" s="8"/>
    </row>
    <row r="69" spans="1:14" ht="12.75" x14ac:dyDescent="0.2">
      <c r="A69" s="194">
        <v>42930</v>
      </c>
      <c r="B69" s="194"/>
      <c r="C69" s="45" t="s">
        <v>144</v>
      </c>
      <c r="D69" s="51" t="s">
        <v>980</v>
      </c>
      <c r="E69" s="44"/>
      <c r="F69" s="45"/>
      <c r="G69" s="102">
        <v>12813.05</v>
      </c>
      <c r="H69" s="49"/>
      <c r="I69" s="47">
        <f t="shared" ca="1" si="0"/>
        <v>183399.14228915665</v>
      </c>
      <c r="J69" s="41"/>
      <c r="N69" s="8"/>
    </row>
    <row r="70" spans="1:14" ht="12.75" x14ac:dyDescent="0.2">
      <c r="A70" s="194">
        <v>42930</v>
      </c>
      <c r="B70" s="195"/>
      <c r="C70" s="45" t="s">
        <v>144</v>
      </c>
      <c r="D70" s="150" t="s">
        <v>848</v>
      </c>
      <c r="E70" s="58"/>
      <c r="F70" s="45"/>
      <c r="G70" s="46">
        <v>79036.460000000006</v>
      </c>
      <c r="H70" s="53"/>
      <c r="I70" s="47">
        <f t="shared" ca="1" si="0"/>
        <v>104362.68228915664</v>
      </c>
      <c r="J70" s="41"/>
      <c r="N70" s="8"/>
    </row>
    <row r="71" spans="1:14" ht="12.75" x14ac:dyDescent="0.2">
      <c r="A71" s="194">
        <v>42930</v>
      </c>
      <c r="B71" s="195"/>
      <c r="C71" s="45" t="s">
        <v>144</v>
      </c>
      <c r="D71" s="150" t="s">
        <v>598</v>
      </c>
      <c r="E71" s="58"/>
      <c r="F71" s="45"/>
      <c r="G71" s="46">
        <v>1036.68</v>
      </c>
      <c r="H71" s="53"/>
      <c r="I71" s="47">
        <f t="shared" ca="1" si="0"/>
        <v>103326.00228915665</v>
      </c>
      <c r="J71" s="41"/>
      <c r="N71" s="8"/>
    </row>
    <row r="72" spans="1:14" ht="12.75" x14ac:dyDescent="0.2">
      <c r="A72" s="194">
        <v>42930</v>
      </c>
      <c r="B72" s="195"/>
      <c r="C72" s="45" t="s">
        <v>983</v>
      </c>
      <c r="D72" s="150" t="s">
        <v>122</v>
      </c>
      <c r="E72" s="58"/>
      <c r="F72" s="45"/>
      <c r="G72" s="46">
        <v>57240</v>
      </c>
      <c r="H72" s="53"/>
      <c r="I72" s="47">
        <f t="shared" ca="1" si="0"/>
        <v>46086.002289156648</v>
      </c>
      <c r="J72" s="41"/>
      <c r="N72" s="8"/>
    </row>
    <row r="73" spans="1:14" ht="12.75" x14ac:dyDescent="0.2">
      <c r="A73" s="194">
        <v>42935</v>
      </c>
      <c r="B73" s="195"/>
      <c r="C73" s="45" t="s">
        <v>984</v>
      </c>
      <c r="D73" s="51" t="s">
        <v>1003</v>
      </c>
      <c r="E73" s="58"/>
      <c r="F73" s="45"/>
      <c r="G73" s="46">
        <v>270</v>
      </c>
      <c r="H73" s="53"/>
      <c r="I73" s="47">
        <f t="shared" ca="1" si="0"/>
        <v>45816.002289156648</v>
      </c>
      <c r="J73" s="41"/>
      <c r="N73" s="8"/>
    </row>
    <row r="74" spans="1:14" ht="12.75" x14ac:dyDescent="0.2">
      <c r="A74" s="194">
        <v>42935</v>
      </c>
      <c r="B74" s="195"/>
      <c r="C74" s="45" t="s">
        <v>985</v>
      </c>
      <c r="D74" s="51" t="s">
        <v>277</v>
      </c>
      <c r="E74" s="58"/>
      <c r="F74" s="45"/>
      <c r="G74" s="46">
        <v>363</v>
      </c>
      <c r="H74" s="53"/>
      <c r="I74" s="47">
        <f t="shared" ca="1" si="0"/>
        <v>45453.002289156648</v>
      </c>
      <c r="J74" s="41"/>
      <c r="N74" s="8"/>
    </row>
    <row r="75" spans="1:14" ht="14.25" customHeight="1" x14ac:dyDescent="0.2">
      <c r="A75" s="194">
        <v>42935</v>
      </c>
      <c r="B75" s="195"/>
      <c r="C75" s="45" t="s">
        <v>986</v>
      </c>
      <c r="D75" s="51" t="s">
        <v>1004</v>
      </c>
      <c r="E75" s="58"/>
      <c r="F75" s="45"/>
      <c r="G75" s="46">
        <v>4680</v>
      </c>
      <c r="H75" s="53"/>
      <c r="I75" s="47">
        <f t="shared" ca="1" si="0"/>
        <v>40773.002289156648</v>
      </c>
      <c r="J75" s="41"/>
      <c r="N75" s="8"/>
    </row>
    <row r="76" spans="1:14" ht="14.25" customHeight="1" x14ac:dyDescent="0.2">
      <c r="A76" s="194">
        <v>42936</v>
      </c>
      <c r="B76" s="50"/>
      <c r="C76" s="45" t="s">
        <v>1225</v>
      </c>
      <c r="D76" s="51" t="s">
        <v>1008</v>
      </c>
      <c r="E76" s="58"/>
      <c r="F76" s="45"/>
      <c r="G76" s="49"/>
      <c r="H76" s="92">
        <v>2000</v>
      </c>
      <c r="I76" s="47">
        <f t="shared" ca="1" si="0"/>
        <v>42773.002289156648</v>
      </c>
      <c r="J76" s="41"/>
      <c r="N76" s="8"/>
    </row>
    <row r="77" spans="1:14" ht="12.75" x14ac:dyDescent="0.2">
      <c r="A77" s="194">
        <v>42936</v>
      </c>
      <c r="B77" s="195"/>
      <c r="C77" s="45" t="s">
        <v>987</v>
      </c>
      <c r="D77" s="51" t="s">
        <v>48</v>
      </c>
      <c r="E77" s="58"/>
      <c r="F77" s="45"/>
      <c r="G77" s="46">
        <v>339.2</v>
      </c>
      <c r="H77" s="53"/>
      <c r="I77" s="47">
        <f t="shared" ca="1" si="0"/>
        <v>42433.802289156651</v>
      </c>
      <c r="J77" s="41"/>
      <c r="N77" s="8"/>
    </row>
    <row r="78" spans="1:14" ht="12.75" x14ac:dyDescent="0.2">
      <c r="A78" s="194">
        <v>42936</v>
      </c>
      <c r="B78" s="195"/>
      <c r="C78" s="45" t="s">
        <v>988</v>
      </c>
      <c r="D78" s="51" t="s">
        <v>1005</v>
      </c>
      <c r="E78" s="58"/>
      <c r="F78" s="45"/>
      <c r="G78" s="46">
        <v>858.6</v>
      </c>
      <c r="H78" s="53"/>
      <c r="I78" s="47">
        <f t="shared" ca="1" si="0"/>
        <v>41575.202289156652</v>
      </c>
      <c r="J78" s="41"/>
      <c r="N78" s="8"/>
    </row>
    <row r="79" spans="1:14" ht="12.75" x14ac:dyDescent="0.2">
      <c r="A79" s="194">
        <v>42936</v>
      </c>
      <c r="B79" s="195"/>
      <c r="C79" s="45" t="s">
        <v>989</v>
      </c>
      <c r="D79" s="51" t="s">
        <v>152</v>
      </c>
      <c r="E79" s="58"/>
      <c r="F79" s="45"/>
      <c r="G79" s="46">
        <v>1721.21</v>
      </c>
      <c r="H79" s="53"/>
      <c r="I79" s="47">
        <f t="shared" ca="1" si="0"/>
        <v>39853.992289156653</v>
      </c>
      <c r="J79" s="41"/>
      <c r="N79" s="8"/>
    </row>
    <row r="80" spans="1:14" ht="12.75" x14ac:dyDescent="0.2">
      <c r="A80" s="194">
        <v>42936</v>
      </c>
      <c r="B80" s="195"/>
      <c r="C80" s="45" t="s">
        <v>990</v>
      </c>
      <c r="D80" s="51" t="s">
        <v>52</v>
      </c>
      <c r="E80" s="58"/>
      <c r="F80" s="45"/>
      <c r="G80" s="46">
        <v>180</v>
      </c>
      <c r="H80" s="53"/>
      <c r="I80" s="47">
        <f t="shared" ca="1" si="0"/>
        <v>39673.992289156653</v>
      </c>
      <c r="J80" s="41"/>
      <c r="N80" s="8"/>
    </row>
    <row r="81" spans="1:14" ht="12.75" x14ac:dyDescent="0.2">
      <c r="A81" s="194">
        <v>42936</v>
      </c>
      <c r="B81" s="195"/>
      <c r="C81" s="45" t="s">
        <v>991</v>
      </c>
      <c r="D81" s="51" t="s">
        <v>741</v>
      </c>
      <c r="E81" s="58"/>
      <c r="F81" s="45"/>
      <c r="G81" s="46">
        <v>221.52</v>
      </c>
      <c r="H81" s="53"/>
      <c r="I81" s="47">
        <f t="shared" ca="1" si="0"/>
        <v>39452.472289156656</v>
      </c>
      <c r="J81" s="41"/>
      <c r="N81" s="8"/>
    </row>
    <row r="82" spans="1:14" ht="12.75" x14ac:dyDescent="0.2">
      <c r="A82" s="194">
        <v>42936</v>
      </c>
      <c r="B82" s="195"/>
      <c r="C82" s="45" t="s">
        <v>992</v>
      </c>
      <c r="D82" s="51" t="s">
        <v>782</v>
      </c>
      <c r="E82" s="58"/>
      <c r="F82" s="45"/>
      <c r="G82" s="46">
        <v>144.55000000000001</v>
      </c>
      <c r="H82" s="53"/>
      <c r="I82" s="47">
        <f t="shared" ca="1" si="0"/>
        <v>39307.922289156653</v>
      </c>
      <c r="J82" s="41"/>
      <c r="N82" s="8"/>
    </row>
    <row r="83" spans="1:14" ht="12.75" x14ac:dyDescent="0.2">
      <c r="A83" s="194">
        <v>42936</v>
      </c>
      <c r="B83" s="195"/>
      <c r="C83" s="45" t="s">
        <v>993</v>
      </c>
      <c r="D83" s="51" t="s">
        <v>1006</v>
      </c>
      <c r="E83" s="58"/>
      <c r="F83" s="45"/>
      <c r="G83" s="46">
        <v>150</v>
      </c>
      <c r="H83" s="53"/>
      <c r="I83" s="47">
        <f t="shared" ca="1" si="0"/>
        <v>39157.922289156653</v>
      </c>
      <c r="J83" s="41"/>
      <c r="N83" s="8"/>
    </row>
    <row r="84" spans="1:14" ht="12.75" x14ac:dyDescent="0.2">
      <c r="A84" s="194">
        <v>42936</v>
      </c>
      <c r="B84" s="195"/>
      <c r="C84" s="45" t="s">
        <v>994</v>
      </c>
      <c r="D84" s="51" t="s">
        <v>108</v>
      </c>
      <c r="E84" s="58"/>
      <c r="F84" s="45"/>
      <c r="G84" s="46">
        <v>623.28</v>
      </c>
      <c r="H84" s="53"/>
      <c r="I84" s="47">
        <f t="shared" ca="1" si="0"/>
        <v>38534.642289156654</v>
      </c>
      <c r="J84" s="41"/>
      <c r="N84" s="8"/>
    </row>
    <row r="85" spans="1:14" ht="12.75" x14ac:dyDescent="0.2">
      <c r="A85" s="194">
        <v>42936</v>
      </c>
      <c r="B85" s="195"/>
      <c r="C85" s="45" t="s">
        <v>995</v>
      </c>
      <c r="D85" s="51" t="s">
        <v>64</v>
      </c>
      <c r="E85" s="58"/>
      <c r="F85" s="45"/>
      <c r="G85" s="46">
        <v>90</v>
      </c>
      <c r="H85" s="53"/>
      <c r="I85" s="47">
        <f t="shared" ca="1" si="0"/>
        <v>38444.642289156654</v>
      </c>
      <c r="J85" s="41"/>
      <c r="N85" s="8"/>
    </row>
    <row r="86" spans="1:14" ht="12.75" x14ac:dyDescent="0.2">
      <c r="A86" s="184">
        <v>42936</v>
      </c>
      <c r="B86" s="195"/>
      <c r="C86" s="45" t="s">
        <v>996</v>
      </c>
      <c r="D86" s="51" t="s">
        <v>158</v>
      </c>
      <c r="E86" s="58"/>
      <c r="F86" s="45"/>
      <c r="G86" s="46">
        <v>1117.5899999999999</v>
      </c>
      <c r="H86" s="53"/>
      <c r="I86" s="47">
        <f t="shared" ca="1" si="0"/>
        <v>37327.052289156658</v>
      </c>
      <c r="J86" s="41"/>
      <c r="N86" s="8"/>
    </row>
    <row r="87" spans="1:14" ht="12.75" x14ac:dyDescent="0.2">
      <c r="A87" s="184">
        <v>42936</v>
      </c>
      <c r="B87" s="195"/>
      <c r="C87" s="45" t="s">
        <v>997</v>
      </c>
      <c r="D87" s="51" t="s">
        <v>377</v>
      </c>
      <c r="E87" s="58"/>
      <c r="F87" s="45"/>
      <c r="G87" s="46">
        <v>6974.8</v>
      </c>
      <c r="H87" s="53"/>
      <c r="I87" s="47">
        <f t="shared" ca="1" si="0"/>
        <v>30352.252289156659</v>
      </c>
      <c r="J87" s="41"/>
      <c r="N87" s="8"/>
    </row>
    <row r="88" spans="1:14" ht="12.75" x14ac:dyDescent="0.2">
      <c r="A88" s="184">
        <v>42936</v>
      </c>
      <c r="B88" s="195"/>
      <c r="C88" s="45" t="s">
        <v>998</v>
      </c>
      <c r="D88" s="51" t="s">
        <v>375</v>
      </c>
      <c r="E88" s="58"/>
      <c r="F88" s="45"/>
      <c r="G88" s="46">
        <v>530</v>
      </c>
      <c r="H88" s="53"/>
      <c r="I88" s="47">
        <f t="shared" ca="1" si="0"/>
        <v>29822.252289156659</v>
      </c>
      <c r="J88" s="41"/>
      <c r="N88" s="8"/>
    </row>
    <row r="89" spans="1:14" ht="12.75" x14ac:dyDescent="0.2">
      <c r="A89" s="184">
        <v>42936</v>
      </c>
      <c r="B89" s="195"/>
      <c r="C89" s="45" t="s">
        <v>999</v>
      </c>
      <c r="D89" s="51" t="s">
        <v>66</v>
      </c>
      <c r="E89" s="58"/>
      <c r="F89" s="45"/>
      <c r="G89" s="46">
        <v>442</v>
      </c>
      <c r="H89" s="53"/>
      <c r="I89" s="47">
        <f t="shared" ca="1" si="0"/>
        <v>29380.252289156659</v>
      </c>
      <c r="J89" s="41"/>
      <c r="N89" s="8"/>
    </row>
    <row r="90" spans="1:14" ht="12.75" x14ac:dyDescent="0.2">
      <c r="A90" s="184">
        <v>42936</v>
      </c>
      <c r="B90" s="195"/>
      <c r="C90" s="45" t="s">
        <v>1000</v>
      </c>
      <c r="D90" s="51" t="s">
        <v>161</v>
      </c>
      <c r="E90" s="58"/>
      <c r="F90" s="45"/>
      <c r="G90" s="46">
        <v>40.25</v>
      </c>
      <c r="H90" s="53"/>
      <c r="I90" s="47">
        <f t="shared" ca="1" si="0"/>
        <v>29340.002289156659</v>
      </c>
      <c r="J90" s="41"/>
      <c r="N90" s="8"/>
    </row>
    <row r="91" spans="1:14" ht="12.75" customHeight="1" x14ac:dyDescent="0.2">
      <c r="A91" s="184">
        <v>42936</v>
      </c>
      <c r="B91" s="195"/>
      <c r="C91" s="45" t="s">
        <v>1001</v>
      </c>
      <c r="D91" s="51" t="s">
        <v>68</v>
      </c>
      <c r="E91" s="58"/>
      <c r="F91" s="45"/>
      <c r="G91" s="46">
        <v>415.6</v>
      </c>
      <c r="H91" s="53"/>
      <c r="I91" s="47">
        <f t="shared" ca="1" si="0"/>
        <v>28924.40228915666</v>
      </c>
      <c r="J91" s="41"/>
      <c r="N91" s="8"/>
    </row>
    <row r="92" spans="1:14" ht="12.75" customHeight="1" x14ac:dyDescent="0.2">
      <c r="A92" s="184">
        <v>42936</v>
      </c>
      <c r="B92" s="195"/>
      <c r="C92" s="45" t="s">
        <v>1002</v>
      </c>
      <c r="D92" s="51" t="s">
        <v>288</v>
      </c>
      <c r="E92" s="58"/>
      <c r="F92" s="45"/>
      <c r="G92" s="46">
        <v>7416.79</v>
      </c>
      <c r="H92" s="53"/>
      <c r="I92" s="47">
        <f t="shared" ca="1" si="0"/>
        <v>21507.612289156659</v>
      </c>
      <c r="J92" s="41"/>
      <c r="N92" s="8"/>
    </row>
    <row r="93" spans="1:14" ht="12.75" x14ac:dyDescent="0.2">
      <c r="A93" s="184">
        <v>42936</v>
      </c>
      <c r="B93" s="50"/>
      <c r="C93" s="45" t="s">
        <v>1007</v>
      </c>
      <c r="D93" s="51" t="s">
        <v>160</v>
      </c>
      <c r="E93" s="58"/>
      <c r="F93" s="45"/>
      <c r="G93" s="48">
        <v>90</v>
      </c>
      <c r="H93" s="53"/>
      <c r="I93" s="47">
        <f t="shared" ca="1" si="0"/>
        <v>21417.612289156659</v>
      </c>
      <c r="J93" s="41"/>
      <c r="N93" s="8"/>
    </row>
    <row r="94" spans="1:14" ht="12.75" x14ac:dyDescent="0.2">
      <c r="A94" s="184">
        <v>42940</v>
      </c>
      <c r="B94" s="50"/>
      <c r="C94" s="45" t="s">
        <v>1226</v>
      </c>
      <c r="D94" s="51" t="s">
        <v>273</v>
      </c>
      <c r="E94" s="58"/>
      <c r="F94" s="45"/>
      <c r="G94" s="49"/>
      <c r="H94" s="92">
        <v>300000</v>
      </c>
      <c r="I94" s="47">
        <f t="shared" ca="1" si="0"/>
        <v>321417.61228915665</v>
      </c>
      <c r="J94" s="41"/>
      <c r="N94" s="8"/>
    </row>
    <row r="95" spans="1:14" ht="12.75" x14ac:dyDescent="0.2">
      <c r="A95" s="184">
        <v>42940</v>
      </c>
      <c r="B95" s="50"/>
      <c r="C95" s="45" t="s">
        <v>1009</v>
      </c>
      <c r="D95" s="51" t="s">
        <v>238</v>
      </c>
      <c r="E95" s="58"/>
      <c r="F95" s="45"/>
      <c r="G95" s="48">
        <v>12206.14</v>
      </c>
      <c r="H95" s="53"/>
      <c r="I95" s="47">
        <f t="shared" ca="1" si="0"/>
        <v>309211.47228915663</v>
      </c>
      <c r="J95" s="41"/>
      <c r="N95" s="8"/>
    </row>
    <row r="96" spans="1:14" ht="12.75" x14ac:dyDescent="0.2">
      <c r="A96" s="184">
        <v>42940</v>
      </c>
      <c r="B96" s="50"/>
      <c r="C96" s="45" t="s">
        <v>1010</v>
      </c>
      <c r="D96" s="51" t="s">
        <v>1011</v>
      </c>
      <c r="E96" s="58"/>
      <c r="F96" s="45"/>
      <c r="G96" s="48">
        <v>150000</v>
      </c>
      <c r="H96" s="53"/>
      <c r="I96" s="47">
        <f t="shared" ca="1" si="0"/>
        <v>159211.47228915663</v>
      </c>
      <c r="J96" s="41"/>
      <c r="N96" s="8"/>
    </row>
    <row r="97" spans="1:14" ht="12.75" x14ac:dyDescent="0.2">
      <c r="A97" s="184">
        <v>42940</v>
      </c>
      <c r="B97" s="50"/>
      <c r="C97" s="45" t="s">
        <v>1012</v>
      </c>
      <c r="D97" s="51" t="s">
        <v>1013</v>
      </c>
      <c r="E97" s="58"/>
      <c r="F97" s="45"/>
      <c r="G97" s="48">
        <v>17935.2</v>
      </c>
      <c r="H97" s="53"/>
      <c r="I97" s="47">
        <f t="shared" ca="1" si="0"/>
        <v>141276.27228915662</v>
      </c>
      <c r="J97" s="41"/>
      <c r="N97" s="8"/>
    </row>
    <row r="98" spans="1:14" ht="12.75" x14ac:dyDescent="0.2">
      <c r="A98" s="184">
        <v>42940</v>
      </c>
      <c r="B98" s="50"/>
      <c r="C98" s="45" t="s">
        <v>1014</v>
      </c>
      <c r="D98" s="51" t="s">
        <v>244</v>
      </c>
      <c r="E98" s="58"/>
      <c r="F98" s="45"/>
      <c r="G98" s="48">
        <v>91258</v>
      </c>
      <c r="H98" s="53"/>
      <c r="I98" s="47">
        <f t="shared" ca="1" si="0"/>
        <v>50018.272289156623</v>
      </c>
      <c r="J98" s="41"/>
      <c r="N98" s="8"/>
    </row>
    <row r="99" spans="1:14" ht="24" x14ac:dyDescent="0.2">
      <c r="A99" s="184">
        <v>42940</v>
      </c>
      <c r="B99" s="50"/>
      <c r="C99" s="45" t="s">
        <v>1015</v>
      </c>
      <c r="D99" s="51" t="s">
        <v>488</v>
      </c>
      <c r="E99" s="58"/>
      <c r="F99" s="45"/>
      <c r="G99" s="48">
        <v>530</v>
      </c>
      <c r="H99" s="53"/>
      <c r="I99" s="47">
        <f t="shared" ca="1" si="0"/>
        <v>49488.272289156623</v>
      </c>
      <c r="J99" s="41"/>
      <c r="N99" s="8"/>
    </row>
    <row r="100" spans="1:14" ht="12.75" x14ac:dyDescent="0.2">
      <c r="A100" s="184">
        <v>42941</v>
      </c>
      <c r="B100" s="50"/>
      <c r="C100" s="45" t="s">
        <v>144</v>
      </c>
      <c r="D100" s="51" t="s">
        <v>1028</v>
      </c>
      <c r="E100" s="58"/>
      <c r="F100" s="45"/>
      <c r="G100" s="48">
        <v>62330.520000000004</v>
      </c>
      <c r="H100" s="53"/>
      <c r="I100" s="47">
        <f t="shared" ca="1" si="0"/>
        <v>-12842.247710843381</v>
      </c>
      <c r="J100" s="41"/>
      <c r="N100" s="8"/>
    </row>
    <row r="101" spans="1:14" ht="12.75" x14ac:dyDescent="0.2">
      <c r="A101" s="184">
        <v>42941</v>
      </c>
      <c r="B101" s="50"/>
      <c r="C101" s="45" t="s">
        <v>144</v>
      </c>
      <c r="D101" s="51" t="s">
        <v>1029</v>
      </c>
      <c r="E101" s="58"/>
      <c r="F101" s="45"/>
      <c r="G101" s="48">
        <v>53293.64</v>
      </c>
      <c r="H101" s="53"/>
      <c r="I101" s="47">
        <f t="shared" ca="1" si="0"/>
        <v>-66135.887710843381</v>
      </c>
      <c r="J101" s="41"/>
      <c r="N101" s="8"/>
    </row>
    <row r="102" spans="1:14" ht="12.75" x14ac:dyDescent="0.2">
      <c r="A102" s="184">
        <v>42941</v>
      </c>
      <c r="B102" s="50"/>
      <c r="C102" s="45" t="s">
        <v>1030</v>
      </c>
      <c r="D102" s="51" t="s">
        <v>43</v>
      </c>
      <c r="E102" s="58"/>
      <c r="F102" s="45"/>
      <c r="G102" s="48">
        <v>107.2</v>
      </c>
      <c r="H102" s="53"/>
      <c r="I102" s="47">
        <f t="shared" ca="1" si="0"/>
        <v>-66243.087710843378</v>
      </c>
      <c r="J102" s="41"/>
      <c r="N102" s="8"/>
    </row>
    <row r="103" spans="1:14" ht="12.75" x14ac:dyDescent="0.2">
      <c r="A103" s="184">
        <v>42941</v>
      </c>
      <c r="B103" s="198"/>
      <c r="C103" s="199" t="s">
        <v>1031</v>
      </c>
      <c r="D103" s="200" t="s">
        <v>1050</v>
      </c>
      <c r="E103" s="201"/>
      <c r="F103" s="199"/>
      <c r="G103" s="205">
        <v>180</v>
      </c>
      <c r="H103" s="203"/>
      <c r="I103" s="47">
        <f t="shared" ca="1" si="0"/>
        <v>-66423.087710843378</v>
      </c>
      <c r="J103" s="204"/>
      <c r="N103" s="8"/>
    </row>
    <row r="104" spans="1:14" ht="12.75" x14ac:dyDescent="0.2">
      <c r="A104" s="184">
        <v>42941</v>
      </c>
      <c r="B104" s="50"/>
      <c r="C104" s="45" t="s">
        <v>1032</v>
      </c>
      <c r="D104" s="51" t="s">
        <v>237</v>
      </c>
      <c r="E104" s="58"/>
      <c r="F104" s="45"/>
      <c r="G104" s="48">
        <v>18</v>
      </c>
      <c r="H104" s="53"/>
      <c r="I104" s="47">
        <f t="shared" ca="1" si="0"/>
        <v>-66441.087710843378</v>
      </c>
      <c r="J104" s="41"/>
      <c r="N104" s="8"/>
    </row>
    <row r="105" spans="1:14" ht="12.75" x14ac:dyDescent="0.2">
      <c r="A105" s="184">
        <v>42941</v>
      </c>
      <c r="B105" s="50"/>
      <c r="C105" s="45" t="s">
        <v>1033</v>
      </c>
      <c r="D105" s="51" t="s">
        <v>48</v>
      </c>
      <c r="E105" s="58"/>
      <c r="F105" s="45"/>
      <c r="G105" s="48">
        <v>782.12</v>
      </c>
      <c r="H105" s="53"/>
      <c r="I105" s="47">
        <f t="shared" ca="1" si="0"/>
        <v>-67223.207710843373</v>
      </c>
      <c r="J105" s="41"/>
      <c r="N105" s="8"/>
    </row>
    <row r="106" spans="1:14" ht="12.75" x14ac:dyDescent="0.2">
      <c r="A106" s="184">
        <v>42941</v>
      </c>
      <c r="B106" s="50"/>
      <c r="C106" s="45" t="s">
        <v>1034</v>
      </c>
      <c r="D106" s="51" t="s">
        <v>641</v>
      </c>
      <c r="E106" s="58"/>
      <c r="F106" s="45"/>
      <c r="G106" s="48">
        <v>36.4</v>
      </c>
      <c r="H106" s="53"/>
      <c r="I106" s="47">
        <f t="shared" ca="1" si="0"/>
        <v>-67259.607710843367</v>
      </c>
      <c r="J106" s="41"/>
      <c r="N106" s="8"/>
    </row>
    <row r="107" spans="1:14" ht="12.75" x14ac:dyDescent="0.2">
      <c r="A107" s="184">
        <v>42941</v>
      </c>
      <c r="B107" s="50"/>
      <c r="C107" s="45" t="s">
        <v>1035</v>
      </c>
      <c r="D107" s="51" t="s">
        <v>50</v>
      </c>
      <c r="E107" s="58"/>
      <c r="F107" s="45"/>
      <c r="G107" s="48">
        <v>77</v>
      </c>
      <c r="H107" s="53"/>
      <c r="I107" s="47">
        <f t="shared" ca="1" si="0"/>
        <v>-67336.607710843367</v>
      </c>
      <c r="J107" s="41"/>
      <c r="N107" s="8"/>
    </row>
    <row r="108" spans="1:14" ht="12.75" x14ac:dyDescent="0.2">
      <c r="A108" s="184">
        <v>42941</v>
      </c>
      <c r="B108" s="50"/>
      <c r="C108" s="45" t="s">
        <v>1036</v>
      </c>
      <c r="D108" s="51" t="s">
        <v>722</v>
      </c>
      <c r="E108" s="58"/>
      <c r="F108" s="45"/>
      <c r="G108" s="48">
        <v>14</v>
      </c>
      <c r="H108" s="53"/>
      <c r="I108" s="47">
        <f t="shared" ca="1" si="0"/>
        <v>-67350.607710843367</v>
      </c>
      <c r="J108" s="41"/>
      <c r="N108" s="8"/>
    </row>
    <row r="109" spans="1:14" ht="12.75" x14ac:dyDescent="0.2">
      <c r="A109" s="184">
        <v>42941</v>
      </c>
      <c r="B109" s="50"/>
      <c r="C109" s="45" t="s">
        <v>1037</v>
      </c>
      <c r="D109" s="51" t="s">
        <v>52</v>
      </c>
      <c r="E109" s="58"/>
      <c r="F109" s="45"/>
      <c r="G109" s="48">
        <v>360</v>
      </c>
      <c r="H109" s="53"/>
      <c r="I109" s="47">
        <f t="shared" ca="1" si="0"/>
        <v>-67710.607710843367</v>
      </c>
      <c r="J109" s="41"/>
      <c r="N109" s="8"/>
    </row>
    <row r="110" spans="1:14" ht="12.75" x14ac:dyDescent="0.2">
      <c r="A110" s="184">
        <v>42941</v>
      </c>
      <c r="B110" s="50"/>
      <c r="C110" s="45" t="s">
        <v>1038</v>
      </c>
      <c r="D110" s="51" t="s">
        <v>741</v>
      </c>
      <c r="E110" s="58"/>
      <c r="F110" s="45"/>
      <c r="G110" s="48">
        <v>195.49</v>
      </c>
      <c r="H110" s="53"/>
      <c r="I110" s="47">
        <f t="shared" ca="1" si="0"/>
        <v>-67906.097710843373</v>
      </c>
      <c r="J110" s="41"/>
      <c r="N110" s="8"/>
    </row>
    <row r="111" spans="1:14" ht="13.5" customHeight="1" x14ac:dyDescent="0.2">
      <c r="A111" s="184">
        <v>42941</v>
      </c>
      <c r="B111" s="50"/>
      <c r="C111" s="45" t="s">
        <v>1039</v>
      </c>
      <c r="D111" s="51" t="s">
        <v>531</v>
      </c>
      <c r="E111" s="58"/>
      <c r="F111" s="45"/>
      <c r="G111" s="48">
        <v>7600</v>
      </c>
      <c r="H111" s="53"/>
      <c r="I111" s="47">
        <f t="shared" ca="1" si="0"/>
        <v>-75506.097710843373</v>
      </c>
      <c r="J111" s="41"/>
      <c r="N111" s="8"/>
    </row>
    <row r="112" spans="1:14" ht="12.75" x14ac:dyDescent="0.2">
      <c r="A112" s="184">
        <v>42941</v>
      </c>
      <c r="B112" s="50"/>
      <c r="C112" s="45" t="s">
        <v>1040</v>
      </c>
      <c r="D112" s="51" t="s">
        <v>347</v>
      </c>
      <c r="E112" s="58"/>
      <c r="F112" s="45"/>
      <c r="G112" s="48">
        <v>776.84</v>
      </c>
      <c r="H112" s="53"/>
      <c r="I112" s="47">
        <f t="shared" ca="1" si="0"/>
        <v>-76282.937710843369</v>
      </c>
      <c r="J112" s="41"/>
      <c r="N112" s="8"/>
    </row>
    <row r="113" spans="1:14" ht="12.75" x14ac:dyDescent="0.2">
      <c r="A113" s="184">
        <v>42941</v>
      </c>
      <c r="B113" s="50"/>
      <c r="C113" s="45" t="s">
        <v>1041</v>
      </c>
      <c r="D113" s="51" t="s">
        <v>30</v>
      </c>
      <c r="E113" s="58"/>
      <c r="F113" s="45"/>
      <c r="G113" s="48">
        <v>3109.28</v>
      </c>
      <c r="H113" s="53"/>
      <c r="I113" s="47">
        <f t="shared" ca="1" si="0"/>
        <v>-79392.217710843368</v>
      </c>
      <c r="J113" s="41"/>
      <c r="N113" s="8"/>
    </row>
    <row r="114" spans="1:14" ht="12.75" x14ac:dyDescent="0.2">
      <c r="A114" s="184">
        <v>42941</v>
      </c>
      <c r="B114" s="50"/>
      <c r="C114" s="45" t="s">
        <v>1042</v>
      </c>
      <c r="D114" s="51" t="s">
        <v>25</v>
      </c>
      <c r="E114" s="58"/>
      <c r="F114" s="45"/>
      <c r="G114" s="48">
        <v>1818</v>
      </c>
      <c r="H114" s="53"/>
      <c r="I114" s="47">
        <f t="shared" ca="1" si="0"/>
        <v>-81210.217710843368</v>
      </c>
      <c r="J114" s="41"/>
      <c r="N114" s="8"/>
    </row>
    <row r="115" spans="1:14" ht="12.75" x14ac:dyDescent="0.2">
      <c r="A115" s="184">
        <v>42941</v>
      </c>
      <c r="B115" s="50"/>
      <c r="C115" s="45" t="s">
        <v>1043</v>
      </c>
      <c r="D115" s="51" t="s">
        <v>57</v>
      </c>
      <c r="E115" s="58"/>
      <c r="F115" s="45"/>
      <c r="G115" s="48">
        <v>641.29999999999995</v>
      </c>
      <c r="H115" s="53"/>
      <c r="I115" s="47">
        <f t="shared" ca="1" si="0"/>
        <v>-81851.517710843371</v>
      </c>
      <c r="J115" s="41"/>
      <c r="N115" s="8"/>
    </row>
    <row r="116" spans="1:14" ht="12.75" x14ac:dyDescent="0.2">
      <c r="A116" s="184">
        <v>42941</v>
      </c>
      <c r="B116" s="50"/>
      <c r="C116" s="45" t="s">
        <v>1044</v>
      </c>
      <c r="D116" s="51" t="s">
        <v>349</v>
      </c>
      <c r="E116" s="58"/>
      <c r="F116" s="45"/>
      <c r="G116" s="48">
        <v>65</v>
      </c>
      <c r="H116" s="53"/>
      <c r="I116" s="47">
        <f t="shared" ca="1" si="0"/>
        <v>-81916.517710843371</v>
      </c>
      <c r="J116" s="41"/>
      <c r="N116" s="8"/>
    </row>
    <row r="117" spans="1:14" ht="12.75" x14ac:dyDescent="0.2">
      <c r="A117" s="184">
        <v>42941</v>
      </c>
      <c r="B117" s="50"/>
      <c r="C117" s="45" t="s">
        <v>1045</v>
      </c>
      <c r="D117" s="51" t="s">
        <v>64</v>
      </c>
      <c r="E117" s="58"/>
      <c r="F117" s="45"/>
      <c r="G117" s="48">
        <v>180</v>
      </c>
      <c r="H117" s="53"/>
      <c r="I117" s="47">
        <f t="shared" ca="1" si="0"/>
        <v>-82096.517710843371</v>
      </c>
      <c r="J117" s="41"/>
      <c r="N117" s="8"/>
    </row>
    <row r="118" spans="1:14" ht="12.75" x14ac:dyDescent="0.2">
      <c r="A118" s="184">
        <v>42941</v>
      </c>
      <c r="B118" s="50"/>
      <c r="C118" s="45" t="s">
        <v>1046</v>
      </c>
      <c r="D118" s="51" t="s">
        <v>288</v>
      </c>
      <c r="E118" s="58"/>
      <c r="F118" s="45"/>
      <c r="G118" s="48">
        <v>3127.45</v>
      </c>
      <c r="H118" s="53"/>
      <c r="I118" s="47">
        <f t="shared" ca="1" si="0"/>
        <v>-85223.967710843368</v>
      </c>
      <c r="J118" s="41"/>
      <c r="N118" s="8"/>
    </row>
    <row r="119" spans="1:14" ht="12.75" x14ac:dyDescent="0.2">
      <c r="A119" s="184">
        <v>42941</v>
      </c>
      <c r="B119" s="198"/>
      <c r="C119" s="45" t="s">
        <v>1227</v>
      </c>
      <c r="D119" s="200" t="s">
        <v>1058</v>
      </c>
      <c r="E119" s="201"/>
      <c r="F119" s="199"/>
      <c r="G119" s="202"/>
      <c r="H119" s="208">
        <v>3000</v>
      </c>
      <c r="I119" s="47">
        <f t="shared" ca="1" si="0"/>
        <v>-82223.967710843368</v>
      </c>
      <c r="J119" s="204"/>
      <c r="N119" s="8"/>
    </row>
    <row r="120" spans="1:14" ht="12.75" x14ac:dyDescent="0.2">
      <c r="A120" s="184">
        <v>42941</v>
      </c>
      <c r="B120" s="198"/>
      <c r="C120" s="45" t="s">
        <v>1228</v>
      </c>
      <c r="D120" s="200" t="s">
        <v>407</v>
      </c>
      <c r="E120" s="201"/>
      <c r="F120" s="199"/>
      <c r="G120" s="202"/>
      <c r="H120" s="208">
        <v>2000</v>
      </c>
      <c r="I120" s="47">
        <f t="shared" ca="1" si="0"/>
        <v>-80223.967710843368</v>
      </c>
      <c r="J120" s="204"/>
      <c r="N120" s="8"/>
    </row>
    <row r="121" spans="1:14" ht="24" x14ac:dyDescent="0.2">
      <c r="A121" s="184">
        <v>42941</v>
      </c>
      <c r="B121" s="198"/>
      <c r="C121" s="45" t="s">
        <v>1229</v>
      </c>
      <c r="D121" s="200" t="s">
        <v>236</v>
      </c>
      <c r="E121" s="201"/>
      <c r="F121" s="199"/>
      <c r="G121" s="202"/>
      <c r="H121" s="208">
        <v>3000</v>
      </c>
      <c r="I121" s="47">
        <f t="shared" ca="1" si="0"/>
        <v>-77223.967710843368</v>
      </c>
      <c r="J121" s="204"/>
      <c r="N121" s="8"/>
    </row>
    <row r="122" spans="1:14" ht="12.75" x14ac:dyDescent="0.2">
      <c r="A122" s="184">
        <v>42941</v>
      </c>
      <c r="B122" s="198"/>
      <c r="C122" s="45" t="s">
        <v>1230</v>
      </c>
      <c r="D122" s="200" t="s">
        <v>1059</v>
      </c>
      <c r="E122" s="201"/>
      <c r="F122" s="199"/>
      <c r="G122" s="202"/>
      <c r="H122" s="208">
        <v>5000</v>
      </c>
      <c r="I122" s="47">
        <f t="shared" ca="1" si="0"/>
        <v>-72223.967710843368</v>
      </c>
      <c r="J122" s="204"/>
      <c r="N122" s="8"/>
    </row>
    <row r="123" spans="1:14" ht="12.75" x14ac:dyDescent="0.2">
      <c r="A123" s="184">
        <v>42942</v>
      </c>
      <c r="B123" s="198"/>
      <c r="C123" s="199" t="s">
        <v>1231</v>
      </c>
      <c r="D123" s="200" t="s">
        <v>981</v>
      </c>
      <c r="E123" s="201"/>
      <c r="F123" s="199"/>
      <c r="G123" s="202"/>
      <c r="H123" s="208">
        <v>1000</v>
      </c>
      <c r="I123" s="47">
        <f t="shared" ca="1" si="0"/>
        <v>-71223.967710843368</v>
      </c>
      <c r="J123" s="204"/>
      <c r="N123" s="8"/>
    </row>
    <row r="124" spans="1:14" ht="12.75" x14ac:dyDescent="0.2">
      <c r="A124" s="184">
        <v>42942</v>
      </c>
      <c r="B124" s="50"/>
      <c r="C124" s="45" t="s">
        <v>1222</v>
      </c>
      <c r="D124" s="51" t="s">
        <v>273</v>
      </c>
      <c r="E124" s="58"/>
      <c r="F124" s="45"/>
      <c r="G124" s="49"/>
      <c r="H124" s="92">
        <v>520000</v>
      </c>
      <c r="I124" s="47">
        <f t="shared" ca="1" si="0"/>
        <v>448776.03228915663</v>
      </c>
      <c r="J124" s="41"/>
      <c r="N124" s="8"/>
    </row>
    <row r="125" spans="1:14" ht="12.75" x14ac:dyDescent="0.2">
      <c r="A125" s="184">
        <v>42942</v>
      </c>
      <c r="B125" s="50"/>
      <c r="C125" s="45" t="s">
        <v>1047</v>
      </c>
      <c r="D125" s="51" t="s">
        <v>49</v>
      </c>
      <c r="E125" s="58"/>
      <c r="F125" s="45"/>
      <c r="G125" s="48">
        <v>119452.96</v>
      </c>
      <c r="H125" s="53"/>
      <c r="I125" s="47">
        <f t="shared" ca="1" si="0"/>
        <v>329323.07228915661</v>
      </c>
      <c r="J125" s="41"/>
      <c r="N125" s="8"/>
    </row>
    <row r="126" spans="1:14" ht="12.75" x14ac:dyDescent="0.2">
      <c r="A126" s="184">
        <v>42942</v>
      </c>
      <c r="B126" s="50"/>
      <c r="C126" s="45">
        <v>687999</v>
      </c>
      <c r="D126" s="51" t="s">
        <v>1051</v>
      </c>
      <c r="E126" s="58"/>
      <c r="F126" s="45"/>
      <c r="G126" s="48">
        <v>23348.5</v>
      </c>
      <c r="H126" s="53"/>
      <c r="I126" s="47">
        <f t="shared" ca="1" si="0"/>
        <v>305974.57228915661</v>
      </c>
      <c r="J126" s="41"/>
      <c r="N126" s="8"/>
    </row>
    <row r="127" spans="1:14" ht="24" x14ac:dyDescent="0.2">
      <c r="A127" s="184">
        <v>42942</v>
      </c>
      <c r="B127" s="50"/>
      <c r="C127" s="45" t="s">
        <v>1048</v>
      </c>
      <c r="D127" s="144" t="s">
        <v>1052</v>
      </c>
      <c r="E127" s="155"/>
      <c r="F127" s="143"/>
      <c r="G127" s="161">
        <v>34057.800000000003</v>
      </c>
      <c r="H127" s="53"/>
      <c r="I127" s="47">
        <f t="shared" ca="1" si="0"/>
        <v>271916.77228915662</v>
      </c>
      <c r="J127" s="41"/>
      <c r="N127" s="8"/>
    </row>
    <row r="128" spans="1:14" ht="12.75" x14ac:dyDescent="0.2">
      <c r="A128" s="184">
        <v>42942</v>
      </c>
      <c r="B128" s="50"/>
      <c r="C128" s="45" t="s">
        <v>1049</v>
      </c>
      <c r="D128" s="51" t="s">
        <v>937</v>
      </c>
      <c r="E128" s="155"/>
      <c r="F128" s="143"/>
      <c r="G128" s="161">
        <v>508.05</v>
      </c>
      <c r="H128" s="53"/>
      <c r="I128" s="47">
        <f t="shared" ca="1" si="0"/>
        <v>271408.72228915663</v>
      </c>
      <c r="J128" s="41"/>
      <c r="K128" s="9">
        <v>57544.127710843371</v>
      </c>
      <c r="N128" s="8"/>
    </row>
    <row r="129" spans="1:14" ht="12.75" x14ac:dyDescent="0.2">
      <c r="A129" s="184">
        <v>42944</v>
      </c>
      <c r="B129" s="198"/>
      <c r="C129" s="199" t="s">
        <v>144</v>
      </c>
      <c r="D129" s="200" t="s">
        <v>1057</v>
      </c>
      <c r="E129" s="201"/>
      <c r="F129" s="199"/>
      <c r="G129" s="205">
        <v>159205.63</v>
      </c>
      <c r="H129" s="203"/>
      <c r="I129" s="47">
        <f t="shared" ca="1" si="0"/>
        <v>112203.09228915663</v>
      </c>
      <c r="J129" s="41"/>
      <c r="N129" s="8"/>
    </row>
    <row r="130" spans="1:14" ht="12.75" x14ac:dyDescent="0.2">
      <c r="A130" s="184">
        <v>42945</v>
      </c>
      <c r="B130" s="198"/>
      <c r="C130" s="199" t="s">
        <v>1232</v>
      </c>
      <c r="D130" s="200" t="s">
        <v>273</v>
      </c>
      <c r="E130" s="201"/>
      <c r="F130" s="199"/>
      <c r="G130" s="202"/>
      <c r="H130" s="208">
        <v>450000</v>
      </c>
      <c r="I130" s="47">
        <f t="shared" ca="1" si="0"/>
        <v>562203.09228915663</v>
      </c>
      <c r="J130" s="204"/>
      <c r="N130" s="8"/>
    </row>
    <row r="131" spans="1:14" ht="12.75" x14ac:dyDescent="0.2">
      <c r="A131" s="184" t="s">
        <v>1056</v>
      </c>
      <c r="B131" s="50"/>
      <c r="C131" s="45" t="s">
        <v>143</v>
      </c>
      <c r="D131" s="51" t="s">
        <v>325</v>
      </c>
      <c r="E131" s="58"/>
      <c r="F131" s="45"/>
      <c r="G131" s="48">
        <v>83247.710000000006</v>
      </c>
      <c r="H131" s="53"/>
      <c r="I131" s="47">
        <f t="shared" ca="1" si="0"/>
        <v>478955.38228915661</v>
      </c>
      <c r="J131" s="41"/>
      <c r="N131" s="8"/>
    </row>
    <row r="132" spans="1:14" ht="12.75" x14ac:dyDescent="0.2">
      <c r="A132" s="184" t="s">
        <v>1056</v>
      </c>
      <c r="B132" s="50"/>
      <c r="C132" s="45" t="s">
        <v>1233</v>
      </c>
      <c r="D132" s="51" t="s">
        <v>1081</v>
      </c>
      <c r="E132" s="58"/>
      <c r="F132" s="45"/>
      <c r="G132" s="49"/>
      <c r="H132" s="92">
        <v>257.5</v>
      </c>
      <c r="I132" s="47">
        <f t="shared" ca="1" si="0"/>
        <v>479212.88228915661</v>
      </c>
      <c r="J132" s="41"/>
      <c r="N132" s="8"/>
    </row>
    <row r="133" spans="1:14" ht="12.75" x14ac:dyDescent="0.2">
      <c r="A133" s="184" t="s">
        <v>1056</v>
      </c>
      <c r="B133" s="50"/>
      <c r="C133" s="45" t="s">
        <v>1053</v>
      </c>
      <c r="D133" s="51" t="s">
        <v>166</v>
      </c>
      <c r="E133" s="58"/>
      <c r="F133" s="45"/>
      <c r="G133" s="48">
        <v>21694</v>
      </c>
      <c r="H133" s="53"/>
      <c r="I133" s="47">
        <f t="shared" ca="1" si="0"/>
        <v>457518.88228915661</v>
      </c>
      <c r="J133" s="41"/>
      <c r="N133" s="8"/>
    </row>
    <row r="134" spans="1:14" ht="12.75" x14ac:dyDescent="0.2">
      <c r="A134" s="184" t="s">
        <v>1056</v>
      </c>
      <c r="B134" s="50"/>
      <c r="C134" s="45" t="s">
        <v>1054</v>
      </c>
      <c r="D134" s="51" t="s">
        <v>167</v>
      </c>
      <c r="E134" s="58"/>
      <c r="F134" s="45"/>
      <c r="G134" s="48">
        <v>1616</v>
      </c>
      <c r="H134" s="53"/>
      <c r="I134" s="47">
        <f t="shared" ca="1" si="0"/>
        <v>455902.88228915661</v>
      </c>
      <c r="J134" s="41"/>
      <c r="N134" s="8"/>
    </row>
    <row r="135" spans="1:14" ht="12.75" x14ac:dyDescent="0.2">
      <c r="A135" s="184" t="s">
        <v>1056</v>
      </c>
      <c r="B135" s="50"/>
      <c r="C135" s="45" t="s">
        <v>1055</v>
      </c>
      <c r="D135" s="51" t="s">
        <v>27</v>
      </c>
      <c r="E135" s="58"/>
      <c r="F135" s="45"/>
      <c r="G135" s="48">
        <v>3884.55</v>
      </c>
      <c r="H135" s="53"/>
      <c r="I135" s="47">
        <f t="shared" ca="1" si="0"/>
        <v>452018.33228915662</v>
      </c>
      <c r="J135" s="41"/>
      <c r="N135" s="8"/>
    </row>
    <row r="136" spans="1:14" ht="12.75" x14ac:dyDescent="0.2">
      <c r="A136" s="184" t="s">
        <v>1056</v>
      </c>
      <c r="B136" s="50"/>
      <c r="C136" s="45" t="s">
        <v>1046</v>
      </c>
      <c r="D136" s="51" t="s">
        <v>326</v>
      </c>
      <c r="E136" s="58"/>
      <c r="F136" s="45"/>
      <c r="G136" s="48">
        <v>362.09000000000003</v>
      </c>
      <c r="H136" s="53"/>
      <c r="I136" s="47">
        <f t="shared" ref="I136:I199" ca="1" si="1">IF(AND(ISBLANK(G136),ISBLANK(H136))," - ",OFFSET(I136,-1,0,1,1)+H136-G136)</f>
        <v>451656.24228915659</v>
      </c>
      <c r="J136" s="41"/>
      <c r="N136" s="8"/>
    </row>
    <row r="137" spans="1:14" ht="12.75" x14ac:dyDescent="0.2">
      <c r="A137" s="184" t="s">
        <v>1056</v>
      </c>
      <c r="B137" s="50"/>
      <c r="C137" s="45" t="s">
        <v>1061</v>
      </c>
      <c r="D137" s="51" t="s">
        <v>1060</v>
      </c>
      <c r="E137" s="58"/>
      <c r="F137" s="45"/>
      <c r="G137" s="48">
        <v>327.39999999999998</v>
      </c>
      <c r="H137" s="53"/>
      <c r="I137" s="47">
        <f t="shared" ca="1" si="1"/>
        <v>451328.84228915657</v>
      </c>
      <c r="J137" s="41"/>
      <c r="N137" s="8"/>
    </row>
    <row r="138" spans="1:14" ht="12.75" x14ac:dyDescent="0.2">
      <c r="A138" s="184" t="s">
        <v>1056</v>
      </c>
      <c r="B138" s="142"/>
      <c r="C138" s="45" t="s">
        <v>1234</v>
      </c>
      <c r="D138" s="51" t="s">
        <v>1080</v>
      </c>
      <c r="E138" s="155"/>
      <c r="F138" s="143"/>
      <c r="G138" s="146"/>
      <c r="H138" s="160">
        <v>11000</v>
      </c>
      <c r="I138" s="47">
        <f t="shared" ca="1" si="1"/>
        <v>462328.84228915657</v>
      </c>
      <c r="J138" s="148"/>
      <c r="N138" s="8"/>
    </row>
    <row r="139" spans="1:14" ht="12.75" x14ac:dyDescent="0.2">
      <c r="A139" s="159"/>
      <c r="B139" s="142"/>
      <c r="C139" s="45"/>
      <c r="D139" s="51" t="s">
        <v>196</v>
      </c>
      <c r="E139" s="155"/>
      <c r="F139" s="143"/>
      <c r="G139" s="161">
        <v>18.399999999999984</v>
      </c>
      <c r="H139" s="156"/>
      <c r="I139" s="47">
        <f t="shared" ca="1" si="1"/>
        <v>462310.44228915655</v>
      </c>
      <c r="J139" s="148"/>
      <c r="N139" s="8"/>
    </row>
    <row r="140" spans="1:14" ht="12.75" x14ac:dyDescent="0.2">
      <c r="A140" s="159"/>
      <c r="B140" s="142"/>
      <c r="C140" s="143"/>
      <c r="D140" s="51" t="s">
        <v>197</v>
      </c>
      <c r="E140" s="155"/>
      <c r="F140" s="143"/>
      <c r="G140" s="48">
        <v>3.5499999999999883</v>
      </c>
      <c r="H140" s="156"/>
      <c r="I140" s="47">
        <f t="shared" ca="1" si="1"/>
        <v>462306.89228915656</v>
      </c>
      <c r="J140" s="148"/>
      <c r="N140" s="8"/>
    </row>
    <row r="141" spans="1:14" ht="12.75" x14ac:dyDescent="0.2">
      <c r="A141" s="159"/>
      <c r="B141" s="142"/>
      <c r="C141" s="143"/>
      <c r="D141" s="144"/>
      <c r="E141" s="155"/>
      <c r="F141" s="143"/>
      <c r="G141" s="146"/>
      <c r="H141" s="156"/>
      <c r="I141" s="47" t="str">
        <f t="shared" ca="1" si="1"/>
        <v xml:space="preserve"> - </v>
      </c>
      <c r="J141" s="148"/>
      <c r="N141" s="8"/>
    </row>
    <row r="142" spans="1:14" ht="12.75" x14ac:dyDescent="0.2">
      <c r="A142" s="159"/>
      <c r="B142" s="142"/>
      <c r="C142" s="143"/>
      <c r="D142" s="144"/>
      <c r="E142" s="155"/>
      <c r="F142" s="143"/>
      <c r="G142" s="146"/>
      <c r="H142" s="156"/>
      <c r="I142" s="47" t="str">
        <f t="shared" ca="1" si="1"/>
        <v xml:space="preserve"> - </v>
      </c>
      <c r="J142" s="148"/>
      <c r="N142" s="8"/>
    </row>
    <row r="143" spans="1:14" ht="12.75" x14ac:dyDescent="0.2">
      <c r="A143" s="159"/>
      <c r="B143" s="142"/>
      <c r="C143" s="143"/>
      <c r="D143" s="144"/>
      <c r="E143" s="155"/>
      <c r="F143" s="143"/>
      <c r="G143" s="146"/>
      <c r="H143" s="156"/>
      <c r="I143" s="47" t="str">
        <f t="shared" ca="1" si="1"/>
        <v xml:space="preserve"> - </v>
      </c>
      <c r="J143" s="148"/>
      <c r="N143" s="8"/>
    </row>
    <row r="144" spans="1:14" ht="12.75" x14ac:dyDescent="0.2">
      <c r="A144" s="159"/>
      <c r="B144" s="142"/>
      <c r="C144" s="143"/>
      <c r="D144" s="144"/>
      <c r="E144" s="155"/>
      <c r="F144" s="143"/>
      <c r="G144" s="146"/>
      <c r="H144" s="156"/>
      <c r="I144" s="47" t="str">
        <f t="shared" ca="1" si="1"/>
        <v xml:space="preserve"> - </v>
      </c>
      <c r="J144" s="148"/>
      <c r="N144" s="8"/>
    </row>
    <row r="145" spans="1:14" ht="12.75" x14ac:dyDescent="0.2">
      <c r="A145" s="159"/>
      <c r="B145" s="142"/>
      <c r="C145" s="143"/>
      <c r="D145" s="144"/>
      <c r="E145" s="155"/>
      <c r="F145" s="143"/>
      <c r="G145" s="146"/>
      <c r="H145" s="156"/>
      <c r="I145" s="47" t="str">
        <f t="shared" ca="1" si="1"/>
        <v xml:space="preserve"> - </v>
      </c>
      <c r="J145" s="148"/>
      <c r="N145" s="8"/>
    </row>
    <row r="146" spans="1:14" ht="12.75" x14ac:dyDescent="0.2">
      <c r="A146" s="159"/>
      <c r="B146" s="142"/>
      <c r="C146" s="143"/>
      <c r="D146" s="144"/>
      <c r="E146" s="155"/>
      <c r="F146" s="143"/>
      <c r="G146" s="146"/>
      <c r="H146" s="156"/>
      <c r="I146" s="47" t="str">
        <f t="shared" ca="1" si="1"/>
        <v xml:space="preserve"> - </v>
      </c>
      <c r="J146" s="148"/>
      <c r="N146" s="8"/>
    </row>
    <row r="147" spans="1:14" ht="12.75" x14ac:dyDescent="0.2">
      <c r="A147" s="159"/>
      <c r="B147" s="142"/>
      <c r="C147" s="45"/>
      <c r="D147" s="144"/>
      <c r="E147" s="155"/>
      <c r="F147" s="143"/>
      <c r="G147" s="146"/>
      <c r="H147" s="156"/>
      <c r="I147" s="47" t="str">
        <f t="shared" ca="1" si="1"/>
        <v xml:space="preserve"> - </v>
      </c>
      <c r="J147" s="148"/>
      <c r="N147" s="8"/>
    </row>
    <row r="148" spans="1:14" ht="12.75" x14ac:dyDescent="0.2">
      <c r="A148" s="35"/>
      <c r="B148" s="50"/>
      <c r="C148" s="45"/>
      <c r="D148" s="51"/>
      <c r="E148" s="58"/>
      <c r="F148" s="45"/>
      <c r="G148" s="49"/>
      <c r="H148" s="53"/>
      <c r="I148" s="47" t="str">
        <f t="shared" ca="1" si="1"/>
        <v xml:space="preserve"> - </v>
      </c>
      <c r="J148" s="41"/>
      <c r="L148" s="9"/>
      <c r="N148" s="8"/>
    </row>
    <row r="149" spans="1:14" ht="12.75" x14ac:dyDescent="0.2">
      <c r="A149" s="162"/>
      <c r="B149" s="142"/>
      <c r="C149" s="143"/>
      <c r="D149" s="144"/>
      <c r="E149" s="155"/>
      <c r="F149" s="143"/>
      <c r="G149" s="146"/>
      <c r="H149" s="163"/>
      <c r="I149" s="47" t="str">
        <f t="shared" ca="1" si="1"/>
        <v xml:space="preserve"> - </v>
      </c>
      <c r="J149" s="148"/>
      <c r="L149" s="9"/>
      <c r="N149" s="8"/>
    </row>
    <row r="150" spans="1:14" ht="12.75" x14ac:dyDescent="0.2">
      <c r="A150" s="162"/>
      <c r="B150" s="142"/>
      <c r="C150" s="143"/>
      <c r="D150" s="144"/>
      <c r="E150" s="155"/>
      <c r="F150" s="143"/>
      <c r="G150" s="146"/>
      <c r="H150" s="163"/>
      <c r="I150" s="47" t="str">
        <f t="shared" ca="1" si="1"/>
        <v xml:space="preserve"> - </v>
      </c>
      <c r="J150" s="148"/>
      <c r="L150" s="9"/>
      <c r="N150" s="8"/>
    </row>
    <row r="151" spans="1:14" s="23" customFormat="1" ht="12.75" x14ac:dyDescent="0.2">
      <c r="A151" s="158"/>
      <c r="B151" s="151"/>
      <c r="C151" s="152"/>
      <c r="D151" s="153"/>
      <c r="E151" s="153"/>
      <c r="F151" s="152"/>
      <c r="G151" s="154"/>
      <c r="H151" s="49"/>
      <c r="I151" s="47" t="str">
        <f t="shared" ca="1" si="1"/>
        <v xml:space="preserve"> - </v>
      </c>
      <c r="J151" s="118"/>
      <c r="K151" s="25"/>
      <c r="L151" s="23">
        <f>SUM(L18:L25)</f>
        <v>50620.289999999994</v>
      </c>
      <c r="N151" s="42"/>
    </row>
    <row r="152" spans="1:14" s="23" customFormat="1" ht="12.75" x14ac:dyDescent="0.2">
      <c r="A152" s="35"/>
      <c r="B152" s="50"/>
      <c r="C152" s="45"/>
      <c r="D152" s="51"/>
      <c r="E152" s="52"/>
      <c r="F152" s="45"/>
      <c r="G152" s="49"/>
      <c r="H152" s="53"/>
      <c r="I152" s="47" t="str">
        <f t="shared" ca="1" si="1"/>
        <v xml:space="preserve"> - </v>
      </c>
      <c r="J152" s="56"/>
      <c r="K152" s="25"/>
      <c r="N152" s="42"/>
    </row>
    <row r="153" spans="1:14" s="23" customFormat="1" ht="12.75" x14ac:dyDescent="0.2">
      <c r="A153" s="35"/>
      <c r="B153" s="165"/>
      <c r="C153" s="166"/>
      <c r="D153" s="167"/>
      <c r="E153" s="168"/>
      <c r="F153" s="166"/>
      <c r="G153" s="169"/>
      <c r="H153" s="170"/>
      <c r="I153" s="47" t="str">
        <f t="shared" ca="1" si="1"/>
        <v xml:space="preserve"> - </v>
      </c>
      <c r="J153" s="171"/>
      <c r="K153" s="25"/>
      <c r="N153" s="42"/>
    </row>
    <row r="154" spans="1:14" s="23" customFormat="1" ht="12.75" x14ac:dyDescent="0.2">
      <c r="A154" s="164"/>
      <c r="B154" s="165"/>
      <c r="C154" s="166"/>
      <c r="D154" s="167"/>
      <c r="E154" s="168"/>
      <c r="F154" s="166"/>
      <c r="G154" s="169"/>
      <c r="H154" s="170"/>
      <c r="I154" s="47" t="str">
        <f t="shared" ca="1" si="1"/>
        <v xml:space="preserve"> - </v>
      </c>
      <c r="J154" s="171"/>
      <c r="K154" s="25"/>
      <c r="N154" s="42"/>
    </row>
    <row r="155" spans="1:14" ht="12.75" x14ac:dyDescent="0.2">
      <c r="A155" s="35"/>
      <c r="B155" s="35"/>
      <c r="C155" s="43"/>
      <c r="D155" s="54"/>
      <c r="E155" s="38"/>
      <c r="F155" s="36"/>
      <c r="G155" s="39"/>
      <c r="H155" s="39"/>
      <c r="I155" s="47" t="str">
        <f t="shared" ca="1" si="1"/>
        <v xml:space="preserve"> - </v>
      </c>
      <c r="J155" s="41"/>
      <c r="L155" s="9"/>
      <c r="N155" s="8"/>
    </row>
    <row r="156" spans="1:14" ht="12.75" x14ac:dyDescent="0.2">
      <c r="A156" s="35"/>
      <c r="B156" s="35"/>
      <c r="C156" s="43"/>
      <c r="D156" s="37"/>
      <c r="E156" s="38"/>
      <c r="F156" s="36"/>
      <c r="G156" s="39"/>
      <c r="H156" s="39"/>
      <c r="I156" s="47" t="str">
        <f t="shared" ca="1" si="1"/>
        <v xml:space="preserve"> - </v>
      </c>
      <c r="J156" s="41"/>
      <c r="L156" s="9"/>
      <c r="N156" s="8"/>
    </row>
    <row r="157" spans="1:14" ht="12.75" x14ac:dyDescent="0.2">
      <c r="A157" s="35"/>
      <c r="B157" s="35"/>
      <c r="C157" s="36"/>
      <c r="D157" s="37"/>
      <c r="E157" s="38"/>
      <c r="F157" s="36"/>
      <c r="G157" s="39"/>
      <c r="H157" s="39"/>
      <c r="I157" s="47" t="str">
        <f t="shared" ca="1" si="1"/>
        <v xml:space="preserve"> - </v>
      </c>
      <c r="J157" s="41"/>
      <c r="L157" s="9"/>
      <c r="N157" s="8"/>
    </row>
    <row r="158" spans="1:14" ht="12.75" x14ac:dyDescent="0.2">
      <c r="A158" s="35"/>
      <c r="B158" s="50"/>
      <c r="C158" s="45"/>
      <c r="D158" s="51"/>
      <c r="E158" s="58"/>
      <c r="F158" s="45"/>
      <c r="G158" s="49"/>
      <c r="H158" s="53"/>
      <c r="I158" s="47" t="str">
        <f t="shared" ca="1" si="1"/>
        <v xml:space="preserve"> - </v>
      </c>
      <c r="J158" s="41"/>
      <c r="L158" s="9"/>
      <c r="N158" s="8"/>
    </row>
    <row r="159" spans="1:14" ht="12.75" x14ac:dyDescent="0.2">
      <c r="A159" s="35"/>
      <c r="B159" s="50"/>
      <c r="C159" s="36"/>
      <c r="D159" s="51"/>
      <c r="E159" s="58"/>
      <c r="F159" s="45"/>
      <c r="G159" s="49"/>
      <c r="H159" s="39"/>
      <c r="I159" s="47" t="str">
        <f t="shared" ca="1" si="1"/>
        <v xml:space="preserve"> - </v>
      </c>
      <c r="J159" s="41"/>
      <c r="L159" s="9"/>
      <c r="N159" s="8"/>
    </row>
    <row r="160" spans="1:14" ht="12.75" x14ac:dyDescent="0.2">
      <c r="A160" s="35"/>
      <c r="B160" s="35"/>
      <c r="C160" s="36"/>
      <c r="D160" s="37"/>
      <c r="E160" s="38"/>
      <c r="F160" s="36"/>
      <c r="G160" s="39"/>
      <c r="H160" s="39"/>
      <c r="I160" s="47" t="str">
        <f t="shared" ca="1" si="1"/>
        <v xml:space="preserve"> - </v>
      </c>
      <c r="J160" s="41"/>
      <c r="N160" s="8"/>
    </row>
    <row r="161" spans="1:14" ht="12.75" x14ac:dyDescent="0.2">
      <c r="A161" s="35"/>
      <c r="B161" s="35"/>
      <c r="C161" s="36"/>
      <c r="D161" s="37"/>
      <c r="E161" s="38"/>
      <c r="F161" s="36"/>
      <c r="G161" s="39"/>
      <c r="H161" s="39"/>
      <c r="I161" s="47" t="str">
        <f t="shared" ca="1" si="1"/>
        <v xml:space="preserve"> - </v>
      </c>
      <c r="J161" s="41"/>
      <c r="N161" s="8"/>
    </row>
    <row r="162" spans="1:14" ht="12.75" x14ac:dyDescent="0.2">
      <c r="A162" s="35"/>
      <c r="B162" s="35"/>
      <c r="C162" s="36"/>
      <c r="D162" s="37"/>
      <c r="E162" s="38"/>
      <c r="F162" s="36"/>
      <c r="G162" s="39"/>
      <c r="H162" s="39"/>
      <c r="I162" s="47" t="str">
        <f t="shared" ca="1" si="1"/>
        <v xml:space="preserve"> - </v>
      </c>
      <c r="J162" s="41"/>
      <c r="N162" s="8"/>
    </row>
    <row r="163" spans="1:14" ht="12.75" x14ac:dyDescent="0.2">
      <c r="A163" s="35"/>
      <c r="B163" s="35"/>
      <c r="C163" s="43"/>
      <c r="D163" s="54"/>
      <c r="E163" s="38"/>
      <c r="F163" s="36"/>
      <c r="G163" s="39"/>
      <c r="H163" s="39"/>
      <c r="I163" s="47" t="str">
        <f t="shared" ca="1" si="1"/>
        <v xml:space="preserve"> - </v>
      </c>
      <c r="J163" s="41"/>
      <c r="N163" s="8"/>
    </row>
    <row r="164" spans="1:14" ht="12.75" x14ac:dyDescent="0.2">
      <c r="A164" s="35"/>
      <c r="B164" s="50"/>
      <c r="C164" s="45"/>
      <c r="D164" s="51"/>
      <c r="E164" s="58"/>
      <c r="F164" s="45"/>
      <c r="G164" s="49"/>
      <c r="H164" s="53"/>
      <c r="I164" s="47" t="str">
        <f t="shared" ca="1" si="1"/>
        <v xml:space="preserve"> - </v>
      </c>
      <c r="J164" s="41"/>
      <c r="N164" s="8"/>
    </row>
    <row r="165" spans="1:14" ht="12.75" x14ac:dyDescent="0.2">
      <c r="A165" s="35"/>
      <c r="B165" s="50"/>
      <c r="C165" s="45"/>
      <c r="D165" s="51"/>
      <c r="E165" s="58"/>
      <c r="F165" s="45"/>
      <c r="G165" s="49"/>
      <c r="H165" s="53"/>
      <c r="I165" s="47" t="str">
        <f t="shared" ca="1" si="1"/>
        <v xml:space="preserve"> - </v>
      </c>
      <c r="J165" s="41"/>
      <c r="N165" s="8"/>
    </row>
    <row r="166" spans="1:14" ht="12.75" x14ac:dyDescent="0.2">
      <c r="A166" s="35"/>
      <c r="B166" s="50"/>
      <c r="C166" s="45"/>
      <c r="D166" s="51"/>
      <c r="E166" s="58"/>
      <c r="F166" s="45"/>
      <c r="G166" s="49"/>
      <c r="H166" s="53"/>
      <c r="I166" s="47" t="str">
        <f t="shared" ca="1" si="1"/>
        <v xml:space="preserve"> - </v>
      </c>
      <c r="J166" s="41"/>
      <c r="N166" s="8"/>
    </row>
    <row r="167" spans="1:14" ht="12.75" x14ac:dyDescent="0.2">
      <c r="A167" s="35"/>
      <c r="B167" s="115"/>
      <c r="C167" s="45"/>
      <c r="D167" s="37"/>
      <c r="E167" s="38"/>
      <c r="F167" s="36"/>
      <c r="G167" s="39"/>
      <c r="H167" s="117"/>
      <c r="I167" s="47" t="str">
        <f t="shared" ca="1" si="1"/>
        <v xml:space="preserve"> - </v>
      </c>
      <c r="J167" s="118"/>
      <c r="N167" s="8"/>
    </row>
    <row r="168" spans="1:14" ht="12.75" x14ac:dyDescent="0.2">
      <c r="A168" s="35"/>
      <c r="B168" s="115"/>
      <c r="C168" s="45"/>
      <c r="D168" s="37"/>
      <c r="E168" s="38"/>
      <c r="F168" s="36"/>
      <c r="G168" s="39"/>
      <c r="H168" s="117"/>
      <c r="I168" s="47" t="str">
        <f t="shared" ca="1" si="1"/>
        <v xml:space="preserve"> - </v>
      </c>
      <c r="J168" s="118"/>
      <c r="N168" s="8"/>
    </row>
    <row r="169" spans="1:14" ht="12.75" x14ac:dyDescent="0.2">
      <c r="A169" s="35"/>
      <c r="B169" s="50"/>
      <c r="C169" s="45"/>
      <c r="D169" s="51"/>
      <c r="E169" s="58"/>
      <c r="F169" s="45"/>
      <c r="G169" s="49"/>
      <c r="H169" s="53"/>
      <c r="I169" s="47" t="str">
        <f t="shared" ca="1" si="1"/>
        <v xml:space="preserve"> - </v>
      </c>
      <c r="J169" s="41"/>
      <c r="N169" s="8"/>
    </row>
    <row r="170" spans="1:14" ht="12.75" x14ac:dyDescent="0.2">
      <c r="A170" s="35"/>
      <c r="B170" s="50"/>
      <c r="C170" s="45"/>
      <c r="D170" s="51"/>
      <c r="E170" s="58"/>
      <c r="F170" s="45"/>
      <c r="G170" s="49"/>
      <c r="H170" s="53"/>
      <c r="I170" s="47" t="str">
        <f t="shared" ca="1" si="1"/>
        <v xml:space="preserve"> - </v>
      </c>
      <c r="J170" s="41"/>
      <c r="N170" s="8"/>
    </row>
    <row r="171" spans="1:14" ht="12.75" x14ac:dyDescent="0.2">
      <c r="A171" s="35"/>
      <c r="B171" s="50"/>
      <c r="C171" s="45"/>
      <c r="D171" s="51"/>
      <c r="E171" s="58"/>
      <c r="F171" s="45"/>
      <c r="G171" s="49"/>
      <c r="H171" s="53"/>
      <c r="I171" s="47" t="str">
        <f t="shared" ca="1" si="1"/>
        <v xml:space="preserve"> - </v>
      </c>
      <c r="J171" s="41"/>
      <c r="N171" s="8"/>
    </row>
    <row r="172" spans="1:14" ht="12.75" x14ac:dyDescent="0.2">
      <c r="A172" s="35"/>
      <c r="B172" s="115"/>
      <c r="C172" s="116"/>
      <c r="D172" s="119"/>
      <c r="E172" s="120"/>
      <c r="F172" s="116"/>
      <c r="G172" s="121"/>
      <c r="H172" s="117"/>
      <c r="I172" s="47" t="str">
        <f t="shared" ca="1" si="1"/>
        <v xml:space="preserve"> - </v>
      </c>
      <c r="J172" s="118"/>
      <c r="N172" s="8"/>
    </row>
    <row r="173" spans="1:14" ht="12.75" x14ac:dyDescent="0.2">
      <c r="A173" s="35"/>
      <c r="B173" s="115"/>
      <c r="C173" s="116"/>
      <c r="D173" s="119"/>
      <c r="E173" s="120"/>
      <c r="F173" s="116"/>
      <c r="G173" s="121"/>
      <c r="H173" s="117"/>
      <c r="I173" s="47" t="str">
        <f t="shared" ca="1" si="1"/>
        <v xml:space="preserve"> - </v>
      </c>
      <c r="J173" s="118"/>
      <c r="N173" s="8"/>
    </row>
    <row r="174" spans="1:14" ht="12.75" x14ac:dyDescent="0.2">
      <c r="A174" s="35"/>
      <c r="B174" s="115"/>
      <c r="C174" s="116"/>
      <c r="D174" s="119"/>
      <c r="E174" s="120"/>
      <c r="F174" s="116"/>
      <c r="G174" s="121"/>
      <c r="H174" s="117"/>
      <c r="I174" s="47" t="str">
        <f t="shared" ca="1" si="1"/>
        <v xml:space="preserve"> - </v>
      </c>
      <c r="J174" s="118"/>
      <c r="N174" s="8"/>
    </row>
    <row r="175" spans="1:14" ht="12.75" x14ac:dyDescent="0.2">
      <c r="A175" s="35"/>
      <c r="B175" s="115"/>
      <c r="C175" s="116"/>
      <c r="D175" s="119"/>
      <c r="E175" s="120"/>
      <c r="F175" s="116"/>
      <c r="G175" s="121"/>
      <c r="H175" s="117"/>
      <c r="I175" s="47" t="str">
        <f t="shared" ca="1" si="1"/>
        <v xml:space="preserve"> - </v>
      </c>
      <c r="J175" s="118"/>
      <c r="N175" s="8"/>
    </row>
    <row r="176" spans="1:14" ht="12.75" x14ac:dyDescent="0.2">
      <c r="A176" s="35"/>
      <c r="B176" s="115"/>
      <c r="C176" s="116"/>
      <c r="D176" s="119"/>
      <c r="E176" s="120"/>
      <c r="F176" s="116"/>
      <c r="G176" s="121"/>
      <c r="H176" s="117"/>
      <c r="I176" s="47" t="str">
        <f t="shared" ca="1" si="1"/>
        <v xml:space="preserve"> - </v>
      </c>
      <c r="J176" s="118"/>
      <c r="N176" s="8"/>
    </row>
    <row r="177" spans="1:14" ht="12.75" x14ac:dyDescent="0.2">
      <c r="A177" s="35"/>
      <c r="B177" s="115"/>
      <c r="C177" s="116"/>
      <c r="D177" s="51"/>
      <c r="E177" s="120"/>
      <c r="F177" s="116"/>
      <c r="G177" s="121"/>
      <c r="H177" s="117"/>
      <c r="I177" s="47" t="str">
        <f t="shared" ca="1" si="1"/>
        <v xml:space="preserve"> - </v>
      </c>
      <c r="J177" s="118"/>
      <c r="N177" s="8"/>
    </row>
    <row r="178" spans="1:14" ht="12.75" x14ac:dyDescent="0.2">
      <c r="A178" s="35"/>
      <c r="B178" s="115"/>
      <c r="C178" s="116"/>
      <c r="D178" s="119"/>
      <c r="E178" s="120"/>
      <c r="F178" s="116"/>
      <c r="G178" s="121"/>
      <c r="H178" s="117"/>
      <c r="I178" s="47" t="str">
        <f t="shared" ca="1" si="1"/>
        <v xml:space="preserve"> - </v>
      </c>
      <c r="J178" s="118"/>
      <c r="N178" s="8"/>
    </row>
    <row r="179" spans="1:14" ht="12.75" x14ac:dyDescent="0.2">
      <c r="A179" s="35"/>
      <c r="B179" s="115"/>
      <c r="C179" s="116"/>
      <c r="D179" s="119"/>
      <c r="E179" s="120"/>
      <c r="F179" s="116"/>
      <c r="G179" s="121"/>
      <c r="H179" s="117"/>
      <c r="I179" s="47" t="str">
        <f t="shared" ca="1" si="1"/>
        <v xml:space="preserve"> - </v>
      </c>
      <c r="J179" s="118"/>
      <c r="N179" s="8"/>
    </row>
    <row r="180" spans="1:14" ht="12.75" x14ac:dyDescent="0.2">
      <c r="A180" s="35"/>
      <c r="B180" s="115"/>
      <c r="C180" s="116"/>
      <c r="D180" s="119"/>
      <c r="E180" s="120"/>
      <c r="F180" s="116"/>
      <c r="G180" s="121"/>
      <c r="H180" s="117"/>
      <c r="I180" s="47" t="str">
        <f t="shared" ca="1" si="1"/>
        <v xml:space="preserve"> - </v>
      </c>
      <c r="J180" s="118"/>
      <c r="N180" s="8"/>
    </row>
    <row r="181" spans="1:14" ht="12.75" x14ac:dyDescent="0.2">
      <c r="A181" s="35"/>
      <c r="B181" s="115"/>
      <c r="C181" s="116"/>
      <c r="D181" s="119"/>
      <c r="E181" s="120"/>
      <c r="F181" s="116"/>
      <c r="G181" s="121"/>
      <c r="H181" s="117"/>
      <c r="I181" s="47" t="str">
        <f t="shared" ca="1" si="1"/>
        <v xml:space="preserve"> - </v>
      </c>
      <c r="J181" s="118"/>
      <c r="N181" s="8"/>
    </row>
    <row r="182" spans="1:14" ht="12.75" x14ac:dyDescent="0.2">
      <c r="A182" s="35"/>
      <c r="B182" s="115"/>
      <c r="C182" s="116"/>
      <c r="D182" s="119"/>
      <c r="E182" s="120"/>
      <c r="F182" s="116"/>
      <c r="G182" s="121"/>
      <c r="H182" s="117"/>
      <c r="I182" s="47" t="str">
        <f t="shared" ca="1" si="1"/>
        <v xml:space="preserve"> - </v>
      </c>
      <c r="J182" s="118"/>
      <c r="N182" s="8"/>
    </row>
    <row r="183" spans="1:14" ht="12.75" x14ac:dyDescent="0.2">
      <c r="A183" s="35"/>
      <c r="B183" s="115"/>
      <c r="C183" s="116"/>
      <c r="D183" s="119"/>
      <c r="E183" s="120"/>
      <c r="F183" s="116"/>
      <c r="G183" s="121"/>
      <c r="H183" s="117"/>
      <c r="I183" s="47" t="str">
        <f t="shared" ca="1" si="1"/>
        <v xml:space="preserve"> - </v>
      </c>
      <c r="J183" s="118"/>
      <c r="N183" s="8"/>
    </row>
    <row r="184" spans="1:14" ht="12.75" x14ac:dyDescent="0.2">
      <c r="A184" s="35"/>
      <c r="B184" s="115"/>
      <c r="C184" s="116"/>
      <c r="D184" s="119"/>
      <c r="E184" s="120"/>
      <c r="F184" s="116"/>
      <c r="G184" s="121"/>
      <c r="H184" s="117"/>
      <c r="I184" s="47" t="str">
        <f t="shared" ca="1" si="1"/>
        <v xml:space="preserve"> - </v>
      </c>
      <c r="J184" s="118"/>
      <c r="N184" s="8"/>
    </row>
    <row r="185" spans="1:14" ht="12.75" x14ac:dyDescent="0.2">
      <c r="A185" s="35"/>
      <c r="B185" s="115"/>
      <c r="C185" s="116"/>
      <c r="D185" s="119"/>
      <c r="E185" s="120"/>
      <c r="F185" s="116"/>
      <c r="G185" s="121"/>
      <c r="H185" s="117"/>
      <c r="I185" s="47" t="str">
        <f t="shared" ca="1" si="1"/>
        <v xml:space="preserve"> - </v>
      </c>
      <c r="J185" s="118"/>
      <c r="N185" s="8"/>
    </row>
    <row r="186" spans="1:14" ht="12.75" x14ac:dyDescent="0.2">
      <c r="A186" s="35"/>
      <c r="B186" s="115"/>
      <c r="C186" s="116"/>
      <c r="D186" s="119"/>
      <c r="E186" s="120"/>
      <c r="F186" s="116"/>
      <c r="G186" s="121"/>
      <c r="H186" s="117"/>
      <c r="I186" s="47" t="str">
        <f t="shared" ca="1" si="1"/>
        <v xml:space="preserve"> - </v>
      </c>
      <c r="J186" s="118"/>
      <c r="N186" s="8"/>
    </row>
    <row r="187" spans="1:14" ht="12.75" x14ac:dyDescent="0.2">
      <c r="A187" s="35"/>
      <c r="B187" s="115"/>
      <c r="C187" s="116"/>
      <c r="D187" s="119"/>
      <c r="E187" s="120"/>
      <c r="F187" s="116"/>
      <c r="G187" s="121"/>
      <c r="H187" s="117"/>
      <c r="I187" s="47" t="str">
        <f t="shared" ca="1" si="1"/>
        <v xml:space="preserve"> - </v>
      </c>
      <c r="J187" s="118"/>
      <c r="N187" s="8"/>
    </row>
    <row r="188" spans="1:14" ht="12.75" x14ac:dyDescent="0.2">
      <c r="A188" s="35"/>
      <c r="B188" s="115"/>
      <c r="C188" s="116"/>
      <c r="D188" s="119"/>
      <c r="E188" s="120"/>
      <c r="F188" s="116"/>
      <c r="G188" s="121"/>
      <c r="H188" s="117"/>
      <c r="I188" s="47" t="str">
        <f t="shared" ca="1" si="1"/>
        <v xml:space="preserve"> - </v>
      </c>
      <c r="J188" s="118"/>
      <c r="N188" s="8"/>
    </row>
    <row r="189" spans="1:14" ht="12.75" x14ac:dyDescent="0.2">
      <c r="A189" s="35"/>
      <c r="B189" s="115"/>
      <c r="C189" s="116"/>
      <c r="D189" s="119"/>
      <c r="E189" s="120"/>
      <c r="F189" s="116"/>
      <c r="G189" s="121"/>
      <c r="H189" s="117"/>
      <c r="I189" s="47" t="str">
        <f t="shared" ca="1" si="1"/>
        <v xml:space="preserve"> - </v>
      </c>
      <c r="J189" s="118"/>
      <c r="N189" s="8"/>
    </row>
    <row r="190" spans="1:14" ht="12.75" x14ac:dyDescent="0.2">
      <c r="A190" s="35"/>
      <c r="B190" s="115"/>
      <c r="C190" s="116"/>
      <c r="D190" s="119"/>
      <c r="E190" s="120"/>
      <c r="F190" s="116"/>
      <c r="G190" s="121"/>
      <c r="H190" s="117"/>
      <c r="I190" s="47" t="str">
        <f t="shared" ca="1" si="1"/>
        <v xml:space="preserve"> - </v>
      </c>
      <c r="J190" s="118"/>
      <c r="N190" s="8"/>
    </row>
    <row r="191" spans="1:14" ht="12.75" x14ac:dyDescent="0.2">
      <c r="A191" s="35"/>
      <c r="B191" s="115"/>
      <c r="C191" s="116"/>
      <c r="D191" s="119"/>
      <c r="E191" s="120"/>
      <c r="F191" s="116"/>
      <c r="G191" s="121"/>
      <c r="H191" s="117"/>
      <c r="I191" s="47" t="str">
        <f t="shared" ca="1" si="1"/>
        <v xml:space="preserve"> - </v>
      </c>
      <c r="J191" s="118"/>
      <c r="N191" s="8"/>
    </row>
    <row r="192" spans="1:14" ht="12.75" x14ac:dyDescent="0.2">
      <c r="A192" s="35"/>
      <c r="B192" s="115"/>
      <c r="C192" s="116"/>
      <c r="D192" s="119"/>
      <c r="E192" s="120"/>
      <c r="F192" s="116"/>
      <c r="G192" s="121"/>
      <c r="H192" s="117"/>
      <c r="I192" s="47" t="str">
        <f t="shared" ca="1" si="1"/>
        <v xml:space="preserve"> - </v>
      </c>
      <c r="J192" s="118"/>
      <c r="N192" s="8"/>
    </row>
    <row r="193" spans="1:14" ht="12.75" x14ac:dyDescent="0.2">
      <c r="A193" s="35"/>
      <c r="B193" s="115"/>
      <c r="C193" s="116"/>
      <c r="D193" s="119"/>
      <c r="E193" s="120"/>
      <c r="F193" s="116"/>
      <c r="G193" s="121"/>
      <c r="H193" s="117"/>
      <c r="I193" s="47" t="str">
        <f t="shared" ca="1" si="1"/>
        <v xml:space="preserve"> - </v>
      </c>
      <c r="J193" s="118"/>
      <c r="N193" s="8"/>
    </row>
    <row r="194" spans="1:14" ht="12.75" x14ac:dyDescent="0.2">
      <c r="A194" s="35"/>
      <c r="B194" s="35"/>
      <c r="C194" s="45"/>
      <c r="D194" s="54"/>
      <c r="E194" s="44"/>
      <c r="F194" s="43"/>
      <c r="G194" s="57"/>
      <c r="H194" s="39"/>
      <c r="I194" s="47" t="str">
        <f t="shared" ca="1" si="1"/>
        <v xml:space="preserve"> - </v>
      </c>
      <c r="J194" s="118"/>
      <c r="N194" s="8"/>
    </row>
    <row r="195" spans="1:14" ht="12.75" x14ac:dyDescent="0.2">
      <c r="A195" s="35"/>
      <c r="B195" s="35"/>
      <c r="C195" s="45"/>
      <c r="D195" s="54"/>
      <c r="E195" s="44"/>
      <c r="F195" s="43"/>
      <c r="G195" s="57"/>
      <c r="H195" s="39"/>
      <c r="I195" s="47" t="str">
        <f t="shared" ca="1" si="1"/>
        <v xml:space="preserve"> - </v>
      </c>
      <c r="J195" s="118"/>
      <c r="N195" s="8"/>
    </row>
    <row r="196" spans="1:14" ht="12.75" x14ac:dyDescent="0.2">
      <c r="A196" s="35"/>
      <c r="B196" s="35"/>
      <c r="C196" s="45"/>
      <c r="D196" s="37"/>
      <c r="E196" s="44"/>
      <c r="F196" s="36"/>
      <c r="G196" s="57"/>
      <c r="H196" s="39"/>
      <c r="I196" s="47" t="str">
        <f t="shared" ca="1" si="1"/>
        <v xml:space="preserve"> - </v>
      </c>
      <c r="J196" s="118"/>
      <c r="N196" s="8"/>
    </row>
    <row r="197" spans="1:14" ht="12.75" x14ac:dyDescent="0.2">
      <c r="A197" s="35"/>
      <c r="B197" s="50"/>
      <c r="C197" s="45"/>
      <c r="D197" s="51"/>
      <c r="E197" s="52"/>
      <c r="F197" s="45"/>
      <c r="G197" s="60"/>
      <c r="H197" s="49"/>
      <c r="I197" s="47" t="str">
        <f t="shared" ca="1" si="1"/>
        <v xml:space="preserve"> - </v>
      </c>
      <c r="J197" s="118"/>
      <c r="N197" s="8"/>
    </row>
    <row r="198" spans="1:14" ht="12.75" x14ac:dyDescent="0.2">
      <c r="A198" s="35"/>
      <c r="B198" s="35"/>
      <c r="C198" s="45"/>
      <c r="D198" s="37"/>
      <c r="E198" s="38"/>
      <c r="F198" s="43"/>
      <c r="G198" s="39"/>
      <c r="H198" s="39"/>
      <c r="I198" s="47" t="str">
        <f t="shared" ca="1" si="1"/>
        <v xml:space="preserve"> - </v>
      </c>
      <c r="J198" s="118"/>
      <c r="N198" s="8"/>
    </row>
    <row r="199" spans="1:14" ht="12.75" x14ac:dyDescent="0.2">
      <c r="A199" s="35"/>
      <c r="B199" s="35"/>
      <c r="C199" s="45"/>
      <c r="D199" s="37"/>
      <c r="E199" s="38"/>
      <c r="F199" s="36"/>
      <c r="G199" s="39"/>
      <c r="H199" s="39"/>
      <c r="I199" s="47" t="str">
        <f t="shared" ca="1" si="1"/>
        <v xml:space="preserve"> - </v>
      </c>
      <c r="J199" s="56"/>
      <c r="N199" s="8"/>
    </row>
    <row r="200" spans="1:14" ht="12.75" x14ac:dyDescent="0.2">
      <c r="A200" s="35"/>
      <c r="B200" s="35"/>
      <c r="C200" s="45"/>
      <c r="D200" s="37"/>
      <c r="E200" s="38"/>
      <c r="F200" s="36"/>
      <c r="G200" s="39"/>
      <c r="H200" s="39"/>
      <c r="I200" s="47" t="str">
        <f t="shared" ref="I200:I223" ca="1" si="2">IF(AND(ISBLANK(G200),ISBLANK(H200))," - ",OFFSET(I200,-1,0,1,1)+H200-G200)</f>
        <v xml:space="preserve"> - </v>
      </c>
      <c r="J200" s="56"/>
      <c r="N200" s="8"/>
    </row>
    <row r="201" spans="1:14" ht="12.75" x14ac:dyDescent="0.2">
      <c r="A201" s="35"/>
      <c r="B201" s="35"/>
      <c r="C201" s="45"/>
      <c r="D201" s="54"/>
      <c r="E201" s="38"/>
      <c r="F201" s="36"/>
      <c r="G201" s="57"/>
      <c r="H201" s="57"/>
      <c r="I201" s="47" t="str">
        <f t="shared" ca="1" si="2"/>
        <v xml:space="preserve"> - </v>
      </c>
      <c r="J201" s="118"/>
      <c r="N201" s="8"/>
    </row>
    <row r="202" spans="1:14" ht="12.75" x14ac:dyDescent="0.2">
      <c r="A202" s="35"/>
      <c r="B202" s="50"/>
      <c r="C202" s="45"/>
      <c r="D202" s="51"/>
      <c r="E202" s="58"/>
      <c r="F202" s="45"/>
      <c r="G202" s="60"/>
      <c r="H202" s="59"/>
      <c r="I202" s="47" t="str">
        <f t="shared" ca="1" si="2"/>
        <v xml:space="preserve"> - </v>
      </c>
      <c r="J202" s="118"/>
      <c r="N202" s="8"/>
    </row>
    <row r="203" spans="1:14" ht="12.75" x14ac:dyDescent="0.2">
      <c r="A203" s="35"/>
      <c r="B203" s="35"/>
      <c r="C203" s="45"/>
      <c r="D203" s="54"/>
      <c r="E203" s="38"/>
      <c r="F203" s="36"/>
      <c r="G203" s="57"/>
      <c r="H203" s="57"/>
      <c r="I203" s="47" t="str">
        <f t="shared" ca="1" si="2"/>
        <v xml:space="preserve"> - </v>
      </c>
      <c r="J203" s="118"/>
      <c r="N203" s="8"/>
    </row>
    <row r="204" spans="1:14" ht="12.75" x14ac:dyDescent="0.2">
      <c r="A204" s="35"/>
      <c r="B204" s="35"/>
      <c r="C204" s="45"/>
      <c r="D204" s="54"/>
      <c r="E204" s="38"/>
      <c r="F204" s="36"/>
      <c r="G204" s="57"/>
      <c r="H204" s="57"/>
      <c r="I204" s="47" t="str">
        <f t="shared" ca="1" si="2"/>
        <v xml:space="preserve"> - </v>
      </c>
      <c r="J204" s="118"/>
      <c r="N204" s="8"/>
    </row>
    <row r="205" spans="1:14" ht="12.75" x14ac:dyDescent="0.2">
      <c r="A205" s="35"/>
      <c r="B205" s="35"/>
      <c r="C205" s="45"/>
      <c r="D205" s="54"/>
      <c r="E205" s="38"/>
      <c r="F205" s="36"/>
      <c r="G205" s="57"/>
      <c r="H205" s="57"/>
      <c r="I205" s="47" t="str">
        <f t="shared" ca="1" si="2"/>
        <v xml:space="preserve"> - </v>
      </c>
      <c r="J205" s="118"/>
      <c r="N205" s="8"/>
    </row>
    <row r="206" spans="1:14" ht="12.75" x14ac:dyDescent="0.2">
      <c r="A206" s="35"/>
      <c r="B206" s="50"/>
      <c r="C206" s="45"/>
      <c r="D206" s="51"/>
      <c r="E206" s="58"/>
      <c r="F206" s="45"/>
      <c r="G206" s="60"/>
      <c r="H206" s="59"/>
      <c r="I206" s="47" t="str">
        <f t="shared" ca="1" si="2"/>
        <v xml:space="preserve"> - </v>
      </c>
      <c r="J206" s="118"/>
      <c r="N206" s="8"/>
    </row>
    <row r="207" spans="1:14" ht="12.75" x14ac:dyDescent="0.2">
      <c r="A207" s="35"/>
      <c r="B207" s="35"/>
      <c r="C207" s="45"/>
      <c r="D207" s="54"/>
      <c r="E207" s="44"/>
      <c r="F207" s="36"/>
      <c r="G207" s="57"/>
      <c r="H207" s="57"/>
      <c r="I207" s="47" t="str">
        <f t="shared" ca="1" si="2"/>
        <v xml:space="preserve"> - </v>
      </c>
      <c r="J207" s="118"/>
      <c r="N207" s="8"/>
    </row>
    <row r="208" spans="1:14" ht="12.75" x14ac:dyDescent="0.2">
      <c r="A208" s="35"/>
      <c r="B208" s="35"/>
      <c r="C208" s="45"/>
      <c r="D208" s="54"/>
      <c r="E208" s="38"/>
      <c r="F208" s="36"/>
      <c r="G208" s="57"/>
      <c r="H208" s="57"/>
      <c r="I208" s="47" t="str">
        <f t="shared" ca="1" si="2"/>
        <v xml:space="preserve"> - </v>
      </c>
      <c r="J208" s="118"/>
      <c r="N208" s="8"/>
    </row>
    <row r="209" spans="1:14" ht="12.75" x14ac:dyDescent="0.2">
      <c r="A209" s="35"/>
      <c r="B209" s="35"/>
      <c r="C209" s="45"/>
      <c r="D209" s="54"/>
      <c r="E209" s="38"/>
      <c r="F209" s="43"/>
      <c r="G209" s="57"/>
      <c r="H209" s="57"/>
      <c r="I209" s="47" t="str">
        <f t="shared" ca="1" si="2"/>
        <v xml:space="preserve"> - </v>
      </c>
      <c r="J209" s="118"/>
      <c r="N209" s="8"/>
    </row>
    <row r="210" spans="1:14" ht="12.75" x14ac:dyDescent="0.2">
      <c r="A210" s="35"/>
      <c r="B210" s="50"/>
      <c r="C210" s="45"/>
      <c r="D210" s="51"/>
      <c r="E210" s="58"/>
      <c r="F210" s="45"/>
      <c r="G210" s="49"/>
      <c r="H210" s="59"/>
      <c r="I210" s="47" t="str">
        <f t="shared" ca="1" si="2"/>
        <v xml:space="preserve"> - </v>
      </c>
      <c r="J210" s="118"/>
      <c r="N210" s="8"/>
    </row>
    <row r="211" spans="1:14" ht="12.75" x14ac:dyDescent="0.2">
      <c r="A211" s="35"/>
      <c r="B211" s="35"/>
      <c r="C211" s="45"/>
      <c r="D211" s="54"/>
      <c r="E211" s="38"/>
      <c r="F211" s="36"/>
      <c r="G211" s="39"/>
      <c r="H211" s="57"/>
      <c r="I211" s="47" t="str">
        <f t="shared" ca="1" si="2"/>
        <v xml:space="preserve"> - </v>
      </c>
      <c r="J211" s="118"/>
      <c r="N211" s="8"/>
    </row>
    <row r="212" spans="1:14" ht="12.75" x14ac:dyDescent="0.2">
      <c r="A212" s="35"/>
      <c r="B212" s="35"/>
      <c r="C212" s="45"/>
      <c r="D212" s="54"/>
      <c r="E212" s="38"/>
      <c r="F212" s="36"/>
      <c r="G212" s="39"/>
      <c r="H212" s="57"/>
      <c r="I212" s="47" t="str">
        <f t="shared" ca="1" si="2"/>
        <v xml:space="preserve"> - </v>
      </c>
      <c r="J212" s="118"/>
      <c r="N212" s="8"/>
    </row>
    <row r="213" spans="1:14" ht="12.75" x14ac:dyDescent="0.2">
      <c r="A213" s="35"/>
      <c r="B213" s="35"/>
      <c r="C213" s="43"/>
      <c r="D213" s="54"/>
      <c r="E213" s="38"/>
      <c r="F213" s="36"/>
      <c r="G213" s="39"/>
      <c r="H213" s="57"/>
      <c r="I213" s="47" t="str">
        <f t="shared" ca="1" si="2"/>
        <v xml:space="preserve"> - </v>
      </c>
      <c r="J213" s="118"/>
      <c r="N213" s="8"/>
    </row>
    <row r="214" spans="1:14" ht="12.75" x14ac:dyDescent="0.2">
      <c r="A214" s="35"/>
      <c r="B214" s="35"/>
      <c r="C214" s="43"/>
      <c r="D214" s="54"/>
      <c r="E214" s="38"/>
      <c r="F214" s="36"/>
      <c r="G214" s="39"/>
      <c r="H214" s="57"/>
      <c r="I214" s="47" t="str">
        <f t="shared" ca="1" si="2"/>
        <v xml:space="preserve"> - </v>
      </c>
      <c r="J214" s="118"/>
      <c r="N214" s="8"/>
    </row>
    <row r="215" spans="1:14" ht="12.75" x14ac:dyDescent="0.2">
      <c r="A215" s="83"/>
      <c r="B215" s="50"/>
      <c r="C215" s="45"/>
      <c r="D215" s="51"/>
      <c r="E215" s="58"/>
      <c r="F215" s="45"/>
      <c r="G215" s="60"/>
      <c r="H215" s="59"/>
      <c r="I215" s="47" t="str">
        <f t="shared" ca="1" si="2"/>
        <v xml:space="preserve"> - </v>
      </c>
      <c r="J215" s="56"/>
      <c r="N215" s="8"/>
    </row>
    <row r="216" spans="1:14" ht="12.75" x14ac:dyDescent="0.2">
      <c r="A216" s="83"/>
      <c r="B216" s="50"/>
      <c r="C216" s="45"/>
      <c r="D216" s="51"/>
      <c r="E216" s="58"/>
      <c r="F216" s="45"/>
      <c r="G216" s="49"/>
      <c r="H216" s="59"/>
      <c r="I216" s="47" t="str">
        <f t="shared" ca="1" si="2"/>
        <v xml:space="preserve"> - </v>
      </c>
      <c r="J216" s="56"/>
      <c r="N216" s="8"/>
    </row>
    <row r="217" spans="1:14" ht="12.75" x14ac:dyDescent="0.2">
      <c r="A217" s="83"/>
      <c r="B217" s="50"/>
      <c r="C217" s="45"/>
      <c r="D217" s="51"/>
      <c r="E217" s="58"/>
      <c r="F217" s="45"/>
      <c r="G217" s="49"/>
      <c r="H217" s="59"/>
      <c r="I217" s="47" t="str">
        <f t="shared" ca="1" si="2"/>
        <v xml:space="preserve"> - </v>
      </c>
      <c r="J217" s="56"/>
      <c r="N217" s="8"/>
    </row>
    <row r="218" spans="1:14" ht="12.75" x14ac:dyDescent="0.2">
      <c r="A218" s="83"/>
      <c r="B218" s="50"/>
      <c r="C218" s="45"/>
      <c r="D218" s="51"/>
      <c r="E218" s="58"/>
      <c r="F218" s="45"/>
      <c r="G218" s="49"/>
      <c r="H218" s="59"/>
      <c r="I218" s="47" t="str">
        <f t="shared" ca="1" si="2"/>
        <v xml:space="preserve"> - </v>
      </c>
      <c r="J218" s="56"/>
      <c r="N218" s="8"/>
    </row>
    <row r="219" spans="1:14" ht="12.75" x14ac:dyDescent="0.2">
      <c r="A219" s="35"/>
      <c r="B219" s="35"/>
      <c r="C219" s="43"/>
      <c r="D219" s="54"/>
      <c r="E219" s="38"/>
      <c r="F219" s="36"/>
      <c r="G219" s="39"/>
      <c r="H219" s="57"/>
      <c r="I219" s="47" t="str">
        <f t="shared" ca="1" si="2"/>
        <v xml:space="preserve"> - </v>
      </c>
      <c r="J219" s="56"/>
      <c r="N219" s="8"/>
    </row>
    <row r="220" spans="1:14" ht="12.75" x14ac:dyDescent="0.2">
      <c r="A220" s="35"/>
      <c r="B220" s="35"/>
      <c r="C220" s="43"/>
      <c r="D220" s="54"/>
      <c r="E220" s="38"/>
      <c r="F220" s="43"/>
      <c r="G220" s="39"/>
      <c r="H220" s="57"/>
      <c r="I220" s="47" t="str">
        <f t="shared" ca="1" si="2"/>
        <v xml:space="preserve"> - </v>
      </c>
      <c r="J220" s="56"/>
      <c r="N220" s="8"/>
    </row>
    <row r="221" spans="1:14" ht="12.75" x14ac:dyDescent="0.2">
      <c r="A221" s="35"/>
      <c r="B221" s="35"/>
      <c r="C221" s="43"/>
      <c r="D221" s="54"/>
      <c r="E221" s="38"/>
      <c r="F221" s="36"/>
      <c r="G221" s="39"/>
      <c r="H221" s="57"/>
      <c r="I221" s="47" t="str">
        <f t="shared" ca="1" si="2"/>
        <v xml:space="preserve"> - </v>
      </c>
      <c r="J221" s="56"/>
      <c r="N221" s="8"/>
    </row>
    <row r="222" spans="1:14" ht="12.75" x14ac:dyDescent="0.2">
      <c r="A222" s="76"/>
      <c r="B222" s="50"/>
      <c r="C222" s="45"/>
      <c r="D222" s="51"/>
      <c r="E222" s="52"/>
      <c r="F222" s="45"/>
      <c r="G222" s="60"/>
      <c r="H222" s="60"/>
      <c r="I222" s="47" t="str">
        <f t="shared" ca="1" si="2"/>
        <v xml:space="preserve"> - </v>
      </c>
      <c r="J222" s="56"/>
      <c r="K222" s="8"/>
      <c r="N222" s="8"/>
    </row>
    <row r="223" spans="1:14" ht="12.75" x14ac:dyDescent="0.2">
      <c r="A223" s="83"/>
      <c r="B223" s="50"/>
      <c r="C223" s="45"/>
      <c r="D223" s="51"/>
      <c r="E223" s="52"/>
      <c r="F223" s="45"/>
      <c r="G223" s="60"/>
      <c r="H223" s="60"/>
      <c r="I223" s="47" t="str">
        <f t="shared" ca="1" si="2"/>
        <v xml:space="preserve"> - </v>
      </c>
      <c r="J223" s="56"/>
      <c r="K223" s="8"/>
      <c r="N223" s="8"/>
    </row>
    <row r="224" spans="1:14" ht="14.25" x14ac:dyDescent="0.2">
      <c r="A224" s="84"/>
      <c r="B224" s="85"/>
      <c r="C224" s="86"/>
      <c r="D224" s="87"/>
      <c r="E224" s="88"/>
      <c r="F224" s="86"/>
      <c r="G224" s="89"/>
      <c r="H224" s="89"/>
      <c r="I224" s="90"/>
      <c r="J224"/>
      <c r="K224" s="8"/>
      <c r="N224" s="8"/>
    </row>
    <row r="225" spans="1:15" ht="12.75" x14ac:dyDescent="0.2">
      <c r="G225" s="9">
        <f>SUBTOTAL(9, G16:G224)</f>
        <v>3634398.6699999985</v>
      </c>
      <c r="H225" s="9">
        <f>SUBTOTAL(9, H18:H221)</f>
        <v>4023947.5</v>
      </c>
      <c r="K225" s="8"/>
      <c r="N225" s="8"/>
    </row>
    <row r="226" spans="1:15" ht="12.75" x14ac:dyDescent="0.2">
      <c r="G226" s="9">
        <f>G225-H225</f>
        <v>-389548.83000000147</v>
      </c>
      <c r="K226" s="8"/>
      <c r="N226" s="8"/>
    </row>
    <row r="230" spans="1:15" x14ac:dyDescent="0.25">
      <c r="G230" s="9">
        <v>147337</v>
      </c>
    </row>
    <row r="231" spans="1:15" x14ac:dyDescent="0.25">
      <c r="G231" s="9">
        <v>462306.89545015758</v>
      </c>
    </row>
    <row r="232" spans="1:15" x14ac:dyDescent="0.25">
      <c r="G232" s="9">
        <f>G230+G231</f>
        <v>609643.89545015758</v>
      </c>
    </row>
    <row r="233" spans="1:15" s="9" customFormat="1" x14ac:dyDescent="0.25">
      <c r="A233" s="8"/>
      <c r="B233" s="13"/>
      <c r="C233" s="8"/>
      <c r="D233" s="8"/>
      <c r="E233" s="8"/>
      <c r="F233" s="8"/>
      <c r="J233" s="8"/>
      <c r="L233" s="8"/>
      <c r="M233" s="8"/>
      <c r="N233" s="82"/>
      <c r="O233" s="8"/>
    </row>
    <row r="234" spans="1:15" s="9" customFormat="1" x14ac:dyDescent="0.25">
      <c r="A234" s="8"/>
      <c r="B234" s="13"/>
      <c r="C234" s="8"/>
      <c r="D234" s="8"/>
      <c r="E234" s="8"/>
      <c r="F234" s="8"/>
      <c r="J234" s="8"/>
      <c r="L234" s="8"/>
      <c r="M234" s="8"/>
      <c r="N234" s="82"/>
      <c r="O234" s="8"/>
    </row>
    <row r="235" spans="1:15" s="9" customFormat="1" x14ac:dyDescent="0.25">
      <c r="A235" s="8"/>
      <c r="B235" s="13"/>
      <c r="C235" s="8"/>
      <c r="D235" s="8"/>
      <c r="E235" s="8"/>
      <c r="F235" s="8"/>
      <c r="J235" s="8"/>
      <c r="L235" s="8"/>
      <c r="M235" s="8"/>
      <c r="N235" s="82"/>
      <c r="O235" s="8"/>
    </row>
  </sheetData>
  <conditionalFormatting sqref="I15:I223">
    <cfRule type="cellIs" dxfId="20" priority="3" stopIfTrue="1" operator="lessThan">
      <formula>0</formula>
    </cfRule>
  </conditionalFormatting>
  <conditionalFormatting sqref="I3">
    <cfRule type="cellIs" dxfId="19" priority="1" stopIfTrue="1" operator="lessThan">
      <formula>0</formula>
    </cfRule>
  </conditionalFormatting>
  <dataValidations count="5">
    <dataValidation type="list" allowBlank="1" showInputMessage="1" showErrorMessage="1" sqref="E208:E221 D49 E15:E17 G216:G221 E198:E206 G198 G16:G17 G210:G214 E155:E193 G160:G166 G140 G68 E62:E68 G131:G137 G62:G66 G70:G126 E70:E150">
      <formula1>categoryList</formula1>
    </dataValidation>
    <dataValidation type="list" allowBlank="1" showInputMessage="1" showErrorMessage="1" sqref="A160:A221 B160:B223 A15:B159">
      <formula1>dateList</formula1>
    </dataValidation>
    <dataValidation type="list" allowBlank="1" showInputMessage="1" showErrorMessage="1" sqref="C201:C202 C157:C198 C148:C154 C47:C49 C15:C45 C51:C137">
      <formula1>numList</formula1>
    </dataValidation>
    <dataValidation type="list" allowBlank="1" showInputMessage="1" showErrorMessage="1" sqref="D208 D43:D48 D15:D17 D156:D200 D148:D150 D131:D137 C50 D50:D126">
      <formula1>payeeList</formula1>
    </dataValidation>
    <dataValidation type="list" allowBlank="1" showInputMessage="1" showErrorMessage="1" sqref="F15:F221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0AAE675B-47DB-4141-B5E0-5690F0C96753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135" id="{8253395F-FB01-45CB-A328-933B8297D45A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I15:I223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O262"/>
  <sheetViews>
    <sheetView showGridLines="0" zoomScale="115" zoomScaleNormal="115" workbookViewId="0">
      <pane ySplit="14" topLeftCell="A66" activePane="bottomLeft" state="frozen"/>
      <selection activeCell="B18" sqref="B18"/>
      <selection pane="bottomLeft" activeCell="E73" sqref="E73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1" width="20.875" style="9" customWidth="1"/>
    <col min="12" max="12" width="9.625" style="8" customWidth="1"/>
    <col min="13" max="13" width="9" style="8"/>
    <col min="14" max="14" width="9" style="82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42948</v>
      </c>
      <c r="N1" s="10" t="s">
        <v>1</v>
      </c>
      <c r="O1" s="11" t="s">
        <v>2</v>
      </c>
    </row>
    <row r="2" spans="1:15" ht="18.75" hidden="1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VLOOKUP(9E+100,Table13456789101112133456789101112133456789[Balance],1)</f>
        <v>58104.262289156868</v>
      </c>
      <c r="K3" s="16"/>
      <c r="N3" s="12">
        <f>IFERROR(LARGE(Table13456789101112133456789101112133456789[[#All],[Cheque /EFT Number]],1)+1,1)</f>
        <v>688012</v>
      </c>
      <c r="O3" s="11" t="s">
        <v>5</v>
      </c>
    </row>
    <row r="4" spans="1:15" hidden="1" x14ac:dyDescent="0.25">
      <c r="H4" s="17" t="s">
        <v>6</v>
      </c>
      <c r="I4" s="18">
        <f>SUMIF(Table13456789101112133456789101112133456789[R],"=r",Table13456789101112133456789101112133456789[Deposit,
Credit (+)])+SUMIF(Table13456789101112133456789101112133456789[R],"=c",Table13456789101112133456789101112133456789[Deposit,
Credit (+)])-SUMIF(Table13456789101112133456789101112133456789[R],"=R",Table13456789101112133456789101112133456789[Withdrawal,
Payment (-)])-SUMIF(Table13456789101112133456789101112133456789[R],"=C",Table13456789101112133456789101112133456789[Withdrawal,
Payment (-)])</f>
        <v>0</v>
      </c>
      <c r="K4" s="19"/>
      <c r="N4" s="12">
        <f>N3-1</f>
        <v>688011</v>
      </c>
      <c r="O4" s="11" t="s">
        <v>7</v>
      </c>
    </row>
    <row r="5" spans="1:15" hidden="1" x14ac:dyDescent="0.25">
      <c r="H5" s="20"/>
      <c r="N5" s="12">
        <f>N4-1</f>
        <v>688010</v>
      </c>
    </row>
    <row r="6" spans="1:15" hidden="1" x14ac:dyDescent="0.25">
      <c r="H6" s="20"/>
      <c r="N6" s="12">
        <f>N5-1</f>
        <v>688009</v>
      </c>
    </row>
    <row r="7" spans="1:15" hidden="1" x14ac:dyDescent="0.25">
      <c r="H7" s="20"/>
      <c r="N7" s="12">
        <f>N6-1</f>
        <v>688008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  <c r="N14" s="12"/>
    </row>
    <row r="15" spans="1:15" s="23" customFormat="1" ht="12.75" x14ac:dyDescent="0.2">
      <c r="A15" s="34"/>
      <c r="B15" s="35"/>
      <c r="C15" s="36"/>
      <c r="D15" s="37" t="s">
        <v>1062</v>
      </c>
      <c r="E15" s="38"/>
      <c r="F15" s="36"/>
      <c r="G15" s="39">
        <v>0</v>
      </c>
      <c r="H15" s="39"/>
      <c r="I15" s="47">
        <f ca="1">July!I140</f>
        <v>462306.89228915656</v>
      </c>
      <c r="J15" s="41"/>
      <c r="K15" s="25"/>
      <c r="N15" s="42"/>
    </row>
    <row r="16" spans="1:15" s="23" customFormat="1" ht="12.75" x14ac:dyDescent="0.2">
      <c r="A16" s="35">
        <v>42949</v>
      </c>
      <c r="B16" s="50"/>
      <c r="C16" s="43" t="s">
        <v>1063</v>
      </c>
      <c r="D16" s="54" t="s">
        <v>25</v>
      </c>
      <c r="E16" s="38"/>
      <c r="F16" s="43"/>
      <c r="G16" s="46">
        <v>10667.84</v>
      </c>
      <c r="H16" s="185"/>
      <c r="I16" s="47">
        <f ca="1">IF(AND(ISBLANK(G16),ISBLANK(H16))," - ",OFFSET(I16,-1,0,1,1)+H16-G16)</f>
        <v>451639.05228915653</v>
      </c>
      <c r="J16" s="56"/>
      <c r="K16" s="25"/>
      <c r="N16" s="42"/>
    </row>
    <row r="17" spans="1:14" s="23" customFormat="1" ht="12.75" x14ac:dyDescent="0.2">
      <c r="A17" s="35">
        <v>42949</v>
      </c>
      <c r="B17" s="50"/>
      <c r="C17" s="43" t="s">
        <v>1064</v>
      </c>
      <c r="D17" s="54" t="s">
        <v>26</v>
      </c>
      <c r="E17" s="38"/>
      <c r="F17" s="43"/>
      <c r="G17" s="46">
        <v>170</v>
      </c>
      <c r="H17" s="185"/>
      <c r="I17" s="47">
        <f t="shared" ref="I17:I80" ca="1" si="0">IF(AND(ISBLANK(G17),ISBLANK(H17))," - ",OFFSET(I17,-1,0,1,1)+H17-G17)</f>
        <v>451469.05228915653</v>
      </c>
      <c r="J17" s="56"/>
      <c r="K17" s="25"/>
      <c r="N17" s="42"/>
    </row>
    <row r="18" spans="1:14" s="23" customFormat="1" ht="12.75" x14ac:dyDescent="0.2">
      <c r="A18" s="35">
        <v>42949</v>
      </c>
      <c r="B18" s="35"/>
      <c r="C18" s="43" t="s">
        <v>1065</v>
      </c>
      <c r="D18" s="44" t="s">
        <v>27</v>
      </c>
      <c r="E18" s="44"/>
      <c r="F18" s="43"/>
      <c r="G18" s="102">
        <v>122</v>
      </c>
      <c r="H18" s="39"/>
      <c r="I18" s="47">
        <f t="shared" ca="1" si="0"/>
        <v>451347.05228915653</v>
      </c>
      <c r="J18" s="41"/>
      <c r="K18" s="25"/>
      <c r="L18" s="91"/>
      <c r="N18" s="42"/>
    </row>
    <row r="19" spans="1:14" s="23" customFormat="1" ht="12.75" x14ac:dyDescent="0.2">
      <c r="A19" s="35">
        <v>42949</v>
      </c>
      <c r="B19" s="50"/>
      <c r="C19" s="45" t="s">
        <v>1066</v>
      </c>
      <c r="D19" s="51" t="s">
        <v>741</v>
      </c>
      <c r="E19" s="52"/>
      <c r="F19" s="45"/>
      <c r="G19" s="103">
        <v>270</v>
      </c>
      <c r="H19" s="53"/>
      <c r="I19" s="47">
        <f t="shared" ca="1" si="0"/>
        <v>451077.05228915653</v>
      </c>
      <c r="J19" s="41"/>
      <c r="K19" s="25"/>
      <c r="L19" s="91"/>
      <c r="N19" s="42"/>
    </row>
    <row r="20" spans="1:14" s="23" customFormat="1" ht="12.75" x14ac:dyDescent="0.2">
      <c r="A20" s="35">
        <v>42949</v>
      </c>
      <c r="B20" s="50"/>
      <c r="C20" s="43" t="s">
        <v>1067</v>
      </c>
      <c r="D20" s="54" t="s">
        <v>30</v>
      </c>
      <c r="E20" s="44"/>
      <c r="F20" s="43"/>
      <c r="G20" s="102">
        <v>990.7</v>
      </c>
      <c r="H20" s="185"/>
      <c r="I20" s="47">
        <f t="shared" ca="1" si="0"/>
        <v>450086.35228915652</v>
      </c>
      <c r="J20" s="41"/>
      <c r="K20" s="25"/>
      <c r="L20" s="91"/>
      <c r="N20" s="42"/>
    </row>
    <row r="21" spans="1:14" s="23" customFormat="1" ht="12.75" x14ac:dyDescent="0.2">
      <c r="A21" s="35">
        <v>42949</v>
      </c>
      <c r="B21" s="50"/>
      <c r="C21" s="45" t="s">
        <v>1235</v>
      </c>
      <c r="D21" s="51" t="s">
        <v>1082</v>
      </c>
      <c r="E21" s="52"/>
      <c r="F21" s="45"/>
      <c r="G21" s="60"/>
      <c r="H21" s="92">
        <v>2000</v>
      </c>
      <c r="I21" s="47">
        <f t="shared" ca="1" si="0"/>
        <v>452086.35228915652</v>
      </c>
      <c r="J21" s="41"/>
      <c r="K21" s="25"/>
      <c r="L21" s="91"/>
      <c r="N21" s="42"/>
    </row>
    <row r="22" spans="1:14" s="23" customFormat="1" ht="12.75" x14ac:dyDescent="0.2">
      <c r="A22" s="35">
        <v>42949</v>
      </c>
      <c r="B22" s="50"/>
      <c r="C22" s="43" t="s">
        <v>1072</v>
      </c>
      <c r="D22" s="54" t="s">
        <v>346</v>
      </c>
      <c r="E22" s="44"/>
      <c r="F22" s="43"/>
      <c r="G22" s="102">
        <v>730</v>
      </c>
      <c r="H22" s="185"/>
      <c r="I22" s="47">
        <f t="shared" ca="1" si="0"/>
        <v>451356.35228915652</v>
      </c>
      <c r="J22" s="41"/>
      <c r="K22" s="25"/>
      <c r="L22" s="91"/>
      <c r="N22" s="42"/>
    </row>
    <row r="23" spans="1:14" s="23" customFormat="1" ht="12.75" x14ac:dyDescent="0.2">
      <c r="A23" s="35">
        <v>42951</v>
      </c>
      <c r="B23" s="50"/>
      <c r="C23" s="43" t="s">
        <v>1073</v>
      </c>
      <c r="D23" s="54" t="s">
        <v>1068</v>
      </c>
      <c r="E23" s="44"/>
      <c r="F23" s="43"/>
      <c r="G23" s="46">
        <v>1080</v>
      </c>
      <c r="H23" s="185"/>
      <c r="I23" s="47">
        <f t="shared" ca="1" si="0"/>
        <v>450276.35228915652</v>
      </c>
      <c r="J23" s="41"/>
      <c r="K23" s="25"/>
      <c r="L23" s="91"/>
      <c r="N23" s="42"/>
    </row>
    <row r="24" spans="1:14" s="23" customFormat="1" ht="12.75" x14ac:dyDescent="0.2">
      <c r="A24" s="35">
        <v>42951</v>
      </c>
      <c r="B24" s="142"/>
      <c r="C24" s="45" t="s">
        <v>1074</v>
      </c>
      <c r="D24" s="51" t="s">
        <v>152</v>
      </c>
      <c r="E24" s="145"/>
      <c r="F24" s="143"/>
      <c r="G24" s="161">
        <v>115.3</v>
      </c>
      <c r="H24" s="163"/>
      <c r="I24" s="47">
        <f t="shared" ca="1" si="0"/>
        <v>450161.05228915653</v>
      </c>
      <c r="J24" s="41"/>
      <c r="K24" s="25"/>
      <c r="L24" s="91"/>
      <c r="N24" s="42"/>
    </row>
    <row r="25" spans="1:14" s="23" customFormat="1" ht="25.5" x14ac:dyDescent="0.2">
      <c r="A25" s="35">
        <v>42951</v>
      </c>
      <c r="B25" s="50"/>
      <c r="C25" s="45" t="s">
        <v>1075</v>
      </c>
      <c r="D25" s="54" t="s">
        <v>1069</v>
      </c>
      <c r="E25" s="52"/>
      <c r="F25" s="45"/>
      <c r="G25" s="48">
        <v>2000</v>
      </c>
      <c r="H25" s="53"/>
      <c r="I25" s="47">
        <f t="shared" ca="1" si="0"/>
        <v>448161.05228915653</v>
      </c>
      <c r="J25" s="41"/>
      <c r="K25" s="25"/>
      <c r="N25" s="42"/>
    </row>
    <row r="26" spans="1:14" s="23" customFormat="1" ht="12.75" x14ac:dyDescent="0.2">
      <c r="A26" s="35">
        <v>42951</v>
      </c>
      <c r="B26" s="35"/>
      <c r="C26" s="43" t="s">
        <v>1076</v>
      </c>
      <c r="D26" s="44" t="s">
        <v>775</v>
      </c>
      <c r="E26" s="44"/>
      <c r="F26" s="45"/>
      <c r="G26" s="46">
        <v>3600</v>
      </c>
      <c r="H26" s="39"/>
      <c r="I26" s="47">
        <f t="shared" ca="1" si="0"/>
        <v>444561.05228915653</v>
      </c>
      <c r="J26" s="41"/>
      <c r="K26" s="25"/>
      <c r="L26" s="91"/>
      <c r="N26" s="42"/>
    </row>
    <row r="27" spans="1:14" s="23" customFormat="1" ht="12.75" x14ac:dyDescent="0.2">
      <c r="A27" s="35">
        <v>42951</v>
      </c>
      <c r="B27" s="187"/>
      <c r="C27" s="188" t="s">
        <v>1077</v>
      </c>
      <c r="D27" s="189" t="s">
        <v>240</v>
      </c>
      <c r="E27" s="190"/>
      <c r="F27" s="188"/>
      <c r="G27" s="216">
        <v>2500</v>
      </c>
      <c r="H27" s="207"/>
      <c r="I27" s="47">
        <f t="shared" ca="1" si="0"/>
        <v>442061.05228915653</v>
      </c>
      <c r="J27" s="41"/>
      <c r="K27" s="25"/>
      <c r="N27" s="42"/>
    </row>
    <row r="28" spans="1:14" s="23" customFormat="1" ht="24" x14ac:dyDescent="0.2">
      <c r="A28" s="35">
        <v>42951</v>
      </c>
      <c r="B28" s="187"/>
      <c r="C28" s="188" t="s">
        <v>1078</v>
      </c>
      <c r="D28" s="189" t="s">
        <v>1052</v>
      </c>
      <c r="E28" s="190"/>
      <c r="F28" s="188"/>
      <c r="G28" s="216">
        <v>1780.8</v>
      </c>
      <c r="H28" s="207"/>
      <c r="I28" s="47">
        <f t="shared" ca="1" si="0"/>
        <v>440280.25228915655</v>
      </c>
      <c r="J28" s="41"/>
      <c r="K28" s="25"/>
      <c r="N28" s="42"/>
    </row>
    <row r="29" spans="1:14" s="23" customFormat="1" ht="12.75" x14ac:dyDescent="0.2">
      <c r="A29" s="35">
        <v>42951</v>
      </c>
      <c r="B29" s="50"/>
      <c r="C29" s="166" t="s">
        <v>1079</v>
      </c>
      <c r="D29" s="54" t="s">
        <v>288</v>
      </c>
      <c r="E29" s="52"/>
      <c r="F29" s="45"/>
      <c r="G29" s="48">
        <v>2256.75</v>
      </c>
      <c r="H29" s="53"/>
      <c r="I29" s="47">
        <f t="shared" ca="1" si="0"/>
        <v>438023.50228915655</v>
      </c>
      <c r="J29" s="41"/>
      <c r="K29" s="25"/>
      <c r="N29" s="42"/>
    </row>
    <row r="30" spans="1:14" s="23" customFormat="1" ht="12.75" x14ac:dyDescent="0.2">
      <c r="A30" s="35">
        <v>42951</v>
      </c>
      <c r="B30" s="50"/>
      <c r="C30" s="166" t="s">
        <v>1078</v>
      </c>
      <c r="D30" s="54" t="s">
        <v>276</v>
      </c>
      <c r="E30" s="52"/>
      <c r="F30" s="45"/>
      <c r="G30" s="48">
        <v>888.8</v>
      </c>
      <c r="H30" s="53"/>
      <c r="I30" s="47">
        <f t="shared" ca="1" si="0"/>
        <v>437134.70228915656</v>
      </c>
      <c r="J30" s="41"/>
      <c r="K30" s="25"/>
      <c r="N30" s="42"/>
    </row>
    <row r="31" spans="1:14" s="23" customFormat="1" ht="25.5" x14ac:dyDescent="0.2">
      <c r="A31" s="35">
        <v>42951</v>
      </c>
      <c r="B31" s="125"/>
      <c r="C31" s="126" t="s">
        <v>1079</v>
      </c>
      <c r="D31" s="54" t="s">
        <v>1070</v>
      </c>
      <c r="E31" s="128"/>
      <c r="F31" s="126"/>
      <c r="G31" s="131">
        <v>235871.15</v>
      </c>
      <c r="H31" s="129"/>
      <c r="I31" s="47">
        <f t="shared" ca="1" si="0"/>
        <v>201263.55228915656</v>
      </c>
      <c r="J31" s="41"/>
      <c r="K31" s="25"/>
      <c r="N31" s="42"/>
    </row>
    <row r="32" spans="1:14" s="23" customFormat="1" ht="12.75" x14ac:dyDescent="0.2">
      <c r="A32" s="35">
        <v>42951</v>
      </c>
      <c r="B32" s="50"/>
      <c r="C32" s="45" t="s">
        <v>144</v>
      </c>
      <c r="D32" s="51" t="s">
        <v>1071</v>
      </c>
      <c r="E32" s="52"/>
      <c r="F32" s="45"/>
      <c r="G32" s="48">
        <v>58376.1</v>
      </c>
      <c r="H32" s="53"/>
      <c r="I32" s="47">
        <f t="shared" ca="1" si="0"/>
        <v>142887.45228915656</v>
      </c>
      <c r="J32" s="41"/>
      <c r="K32" s="25"/>
      <c r="N32" s="42"/>
    </row>
    <row r="33" spans="1:14" s="23" customFormat="1" ht="12.75" x14ac:dyDescent="0.2">
      <c r="A33" s="35">
        <v>42951</v>
      </c>
      <c r="B33" s="50"/>
      <c r="C33" s="45">
        <v>688008</v>
      </c>
      <c r="D33" s="51" t="s">
        <v>148</v>
      </c>
      <c r="E33" s="52"/>
      <c r="F33" s="45"/>
      <c r="G33" s="48">
        <v>56985.599999999999</v>
      </c>
      <c r="H33" s="53"/>
      <c r="I33" s="47">
        <f t="shared" ca="1" si="0"/>
        <v>85901.852289156552</v>
      </c>
      <c r="J33" s="41"/>
      <c r="K33" s="25"/>
      <c r="N33" s="42"/>
    </row>
    <row r="34" spans="1:14" s="23" customFormat="1" ht="12.75" x14ac:dyDescent="0.2">
      <c r="A34" s="35">
        <v>42954</v>
      </c>
      <c r="B34" s="50"/>
      <c r="C34" s="45" t="s">
        <v>1236</v>
      </c>
      <c r="D34" s="51" t="s">
        <v>1123</v>
      </c>
      <c r="E34" s="52"/>
      <c r="F34" s="45"/>
      <c r="G34" s="60"/>
      <c r="H34" s="92">
        <v>54.55</v>
      </c>
      <c r="I34" s="47">
        <f t="shared" ca="1" si="0"/>
        <v>85956.402289156555</v>
      </c>
      <c r="J34" s="41"/>
      <c r="K34" s="25"/>
      <c r="N34" s="42"/>
    </row>
    <row r="35" spans="1:14" s="23" customFormat="1" ht="12.75" x14ac:dyDescent="0.2">
      <c r="A35" s="35">
        <v>42955</v>
      </c>
      <c r="B35" s="209"/>
      <c r="C35" s="45" t="s">
        <v>1237</v>
      </c>
      <c r="D35" s="211" t="s">
        <v>1084</v>
      </c>
      <c r="E35" s="212"/>
      <c r="F35" s="210"/>
      <c r="G35" s="213"/>
      <c r="H35" s="217">
        <v>1000000</v>
      </c>
      <c r="I35" s="47">
        <f t="shared" ca="1" si="0"/>
        <v>1085956.4022891566</v>
      </c>
      <c r="J35" s="214"/>
      <c r="K35" s="25"/>
      <c r="N35" s="42"/>
    </row>
    <row r="36" spans="1:14" s="23" customFormat="1" ht="12.75" x14ac:dyDescent="0.2">
      <c r="A36" s="35">
        <v>42957</v>
      </c>
      <c r="B36" s="209"/>
      <c r="C36" s="45" t="s">
        <v>1238</v>
      </c>
      <c r="D36" s="211" t="s">
        <v>1084</v>
      </c>
      <c r="E36" s="212"/>
      <c r="F36" s="210"/>
      <c r="G36" s="213"/>
      <c r="H36" s="217">
        <v>1000000</v>
      </c>
      <c r="I36" s="47">
        <f t="shared" ca="1" si="0"/>
        <v>2085956.4022891566</v>
      </c>
      <c r="J36" s="214"/>
      <c r="K36" s="25"/>
      <c r="N36" s="42"/>
    </row>
    <row r="37" spans="1:14" s="23" customFormat="1" ht="12.75" x14ac:dyDescent="0.2">
      <c r="A37" s="35">
        <v>42957</v>
      </c>
      <c r="B37" s="50"/>
      <c r="C37" s="45">
        <v>688007</v>
      </c>
      <c r="D37" s="54" t="s">
        <v>1011</v>
      </c>
      <c r="E37" s="52"/>
      <c r="F37" s="45"/>
      <c r="G37" s="48">
        <v>450000</v>
      </c>
      <c r="H37" s="53"/>
      <c r="I37" s="47">
        <f t="shared" ca="1" si="0"/>
        <v>1635956.4022891566</v>
      </c>
      <c r="J37" s="56"/>
      <c r="K37" s="25"/>
      <c r="N37" s="42"/>
    </row>
    <row r="38" spans="1:14" s="23" customFormat="1" ht="12.75" x14ac:dyDescent="0.2">
      <c r="A38" s="35">
        <v>42956</v>
      </c>
      <c r="B38" s="35"/>
      <c r="C38" s="215" t="s">
        <v>1087</v>
      </c>
      <c r="D38" s="51" t="s">
        <v>390</v>
      </c>
      <c r="E38" s="44"/>
      <c r="F38" s="45"/>
      <c r="G38" s="102">
        <v>500000</v>
      </c>
      <c r="H38" s="49"/>
      <c r="I38" s="47">
        <f t="shared" ca="1" si="0"/>
        <v>1135956.4022891566</v>
      </c>
      <c r="J38" s="41"/>
      <c r="K38" s="25"/>
      <c r="N38" s="42"/>
    </row>
    <row r="39" spans="1:14" s="23" customFormat="1" ht="12.75" x14ac:dyDescent="0.2">
      <c r="A39" s="35">
        <v>42957</v>
      </c>
      <c r="B39" s="35"/>
      <c r="C39" s="36" t="s">
        <v>1093</v>
      </c>
      <c r="D39" s="44" t="s">
        <v>153</v>
      </c>
      <c r="E39" s="44"/>
      <c r="F39" s="45"/>
      <c r="G39" s="102">
        <v>390</v>
      </c>
      <c r="H39" s="49"/>
      <c r="I39" s="47">
        <f t="shared" ca="1" si="0"/>
        <v>1135566.4022891566</v>
      </c>
      <c r="J39" s="41"/>
      <c r="K39" s="25"/>
      <c r="N39" s="42"/>
    </row>
    <row r="40" spans="1:14" s="23" customFormat="1" ht="12.75" x14ac:dyDescent="0.2">
      <c r="A40" s="35">
        <v>42957</v>
      </c>
      <c r="B40" s="50"/>
      <c r="C40" s="45" t="s">
        <v>1094</v>
      </c>
      <c r="D40" s="51" t="s">
        <v>104</v>
      </c>
      <c r="E40" s="52"/>
      <c r="F40" s="45"/>
      <c r="G40" s="103">
        <v>1335.6</v>
      </c>
      <c r="H40" s="53"/>
      <c r="I40" s="47">
        <f t="shared" ca="1" si="0"/>
        <v>1134230.8022891565</v>
      </c>
      <c r="J40" s="41"/>
      <c r="K40" s="25"/>
      <c r="N40" s="42"/>
    </row>
    <row r="41" spans="1:14" s="23" customFormat="1" ht="12.75" x14ac:dyDescent="0.2">
      <c r="A41" s="35">
        <v>42957</v>
      </c>
      <c r="B41" s="50"/>
      <c r="C41" s="45" t="s">
        <v>1095</v>
      </c>
      <c r="D41" s="51" t="s">
        <v>237</v>
      </c>
      <c r="E41" s="52"/>
      <c r="F41" s="45"/>
      <c r="G41" s="103">
        <v>18</v>
      </c>
      <c r="H41" s="53"/>
      <c r="I41" s="47">
        <f t="shared" ca="1" si="0"/>
        <v>1134212.8022891565</v>
      </c>
      <c r="J41" s="41"/>
      <c r="K41" s="25"/>
      <c r="N41" s="42"/>
    </row>
    <row r="42" spans="1:14" s="23" customFormat="1" ht="25.5" x14ac:dyDescent="0.2">
      <c r="A42" s="35">
        <v>42957</v>
      </c>
      <c r="B42" s="35"/>
      <c r="C42" s="45" t="s">
        <v>1096</v>
      </c>
      <c r="D42" s="54" t="s">
        <v>236</v>
      </c>
      <c r="E42" s="44"/>
      <c r="F42" s="43"/>
      <c r="G42" s="102">
        <v>1210</v>
      </c>
      <c r="H42" s="39"/>
      <c r="I42" s="47">
        <f t="shared" ca="1" si="0"/>
        <v>1133002.8022891565</v>
      </c>
      <c r="J42" s="41"/>
      <c r="K42" s="25"/>
      <c r="N42" s="42"/>
    </row>
    <row r="43" spans="1:14" s="23" customFormat="1" ht="12.75" x14ac:dyDescent="0.2">
      <c r="A43" s="35">
        <v>42957</v>
      </c>
      <c r="B43" s="50"/>
      <c r="C43" s="45" t="s">
        <v>1097</v>
      </c>
      <c r="D43" s="51" t="s">
        <v>1088</v>
      </c>
      <c r="E43" s="52"/>
      <c r="F43" s="45"/>
      <c r="G43" s="103">
        <v>291.5</v>
      </c>
      <c r="H43" s="53"/>
      <c r="I43" s="47">
        <f t="shared" ca="1" si="0"/>
        <v>1132711.3022891565</v>
      </c>
      <c r="J43" s="41"/>
      <c r="K43" s="25"/>
      <c r="N43" s="42"/>
    </row>
    <row r="44" spans="1:14" s="23" customFormat="1" ht="12.75" x14ac:dyDescent="0.2">
      <c r="A44" s="35">
        <v>42957</v>
      </c>
      <c r="B44" s="50"/>
      <c r="C44" s="45" t="s">
        <v>1098</v>
      </c>
      <c r="D44" s="51" t="s">
        <v>48</v>
      </c>
      <c r="E44" s="52"/>
      <c r="F44" s="45"/>
      <c r="G44" s="103">
        <v>339.2</v>
      </c>
      <c r="H44" s="53"/>
      <c r="I44" s="47">
        <f t="shared" ca="1" si="0"/>
        <v>1132372.1022891565</v>
      </c>
      <c r="J44" s="41"/>
      <c r="K44" s="25"/>
      <c r="N44" s="42"/>
    </row>
    <row r="45" spans="1:14" s="23" customFormat="1" ht="12.75" x14ac:dyDescent="0.2">
      <c r="A45" s="35">
        <v>42957</v>
      </c>
      <c r="B45" s="35"/>
      <c r="C45" s="45" t="s">
        <v>1099</v>
      </c>
      <c r="D45" s="54" t="s">
        <v>238</v>
      </c>
      <c r="E45" s="44"/>
      <c r="F45" s="43"/>
      <c r="G45" s="102">
        <v>9105.76</v>
      </c>
      <c r="H45" s="39"/>
      <c r="I45" s="47">
        <f t="shared" ca="1" si="0"/>
        <v>1123266.3422891565</v>
      </c>
      <c r="J45" s="41"/>
      <c r="K45" s="25"/>
      <c r="N45" s="42"/>
    </row>
    <row r="46" spans="1:14" s="23" customFormat="1" ht="12.75" x14ac:dyDescent="0.2">
      <c r="A46" s="35">
        <v>42957</v>
      </c>
      <c r="B46" s="35"/>
      <c r="C46" s="45" t="s">
        <v>1100</v>
      </c>
      <c r="D46" s="54" t="s">
        <v>608</v>
      </c>
      <c r="E46" s="44"/>
      <c r="F46" s="43"/>
      <c r="G46" s="102">
        <v>800</v>
      </c>
      <c r="H46" s="39"/>
      <c r="I46" s="47">
        <f t="shared" ca="1" si="0"/>
        <v>1122466.3422891565</v>
      </c>
      <c r="J46" s="41"/>
      <c r="K46" s="25"/>
      <c r="N46" s="42"/>
    </row>
    <row r="47" spans="1:14" s="23" customFormat="1" ht="12.75" x14ac:dyDescent="0.2">
      <c r="A47" s="35">
        <v>42957</v>
      </c>
      <c r="B47" s="35"/>
      <c r="C47" s="45" t="s">
        <v>1101</v>
      </c>
      <c r="D47" s="54" t="s">
        <v>239</v>
      </c>
      <c r="E47" s="44"/>
      <c r="F47" s="43"/>
      <c r="G47" s="102">
        <v>850</v>
      </c>
      <c r="H47" s="39"/>
      <c r="I47" s="47">
        <f t="shared" ca="1" si="0"/>
        <v>1121616.3422891565</v>
      </c>
      <c r="J47" s="41"/>
      <c r="K47" s="25"/>
      <c r="N47" s="42"/>
    </row>
    <row r="48" spans="1:14" s="23" customFormat="1" ht="12.75" x14ac:dyDescent="0.2">
      <c r="A48" s="35">
        <v>42957</v>
      </c>
      <c r="B48" s="35"/>
      <c r="C48" s="45" t="s">
        <v>1102</v>
      </c>
      <c r="D48" s="54" t="s">
        <v>50</v>
      </c>
      <c r="E48" s="44"/>
      <c r="F48" s="43"/>
      <c r="G48" s="102">
        <v>17.5</v>
      </c>
      <c r="H48" s="39"/>
      <c r="I48" s="47">
        <f t="shared" ca="1" si="0"/>
        <v>1121598.8422891565</v>
      </c>
      <c r="J48" s="41"/>
      <c r="K48" s="25"/>
      <c r="N48" s="42"/>
    </row>
    <row r="49" spans="1:14" s="23" customFormat="1" ht="25.5" x14ac:dyDescent="0.2">
      <c r="A49" s="35">
        <v>42957</v>
      </c>
      <c r="B49" s="35"/>
      <c r="C49" s="45" t="s">
        <v>1103</v>
      </c>
      <c r="D49" s="54" t="s">
        <v>107</v>
      </c>
      <c r="E49" s="44"/>
      <c r="F49" s="43"/>
      <c r="G49" s="102">
        <v>1800</v>
      </c>
      <c r="H49" s="39"/>
      <c r="I49" s="47">
        <f t="shared" ca="1" si="0"/>
        <v>1119798.8422891565</v>
      </c>
      <c r="J49" s="41"/>
      <c r="K49" s="25"/>
      <c r="N49" s="42"/>
    </row>
    <row r="50" spans="1:14" s="23" customFormat="1" ht="12.75" x14ac:dyDescent="0.2">
      <c r="A50" s="35">
        <v>42957</v>
      </c>
      <c r="B50" s="35"/>
      <c r="C50" s="45" t="s">
        <v>1104</v>
      </c>
      <c r="D50" s="54" t="s">
        <v>52</v>
      </c>
      <c r="E50" s="44"/>
      <c r="F50" s="36"/>
      <c r="G50" s="102">
        <v>360</v>
      </c>
      <c r="H50" s="39"/>
      <c r="I50" s="47">
        <f t="shared" ca="1" si="0"/>
        <v>1119438.8422891565</v>
      </c>
      <c r="J50" s="41"/>
      <c r="K50" s="25"/>
      <c r="N50" s="42"/>
    </row>
    <row r="51" spans="1:14" s="23" customFormat="1" ht="12.75" x14ac:dyDescent="0.2">
      <c r="A51" s="35">
        <v>42957</v>
      </c>
      <c r="B51" s="35"/>
      <c r="C51" s="45" t="s">
        <v>1105</v>
      </c>
      <c r="D51" s="38" t="s">
        <v>1089</v>
      </c>
      <c r="E51" s="44"/>
      <c r="F51" s="36"/>
      <c r="G51" s="102">
        <v>2262.91</v>
      </c>
      <c r="H51" s="39"/>
      <c r="I51" s="47">
        <f t="shared" ca="1" si="0"/>
        <v>1117175.9322891566</v>
      </c>
      <c r="J51" s="41"/>
      <c r="K51" s="25"/>
      <c r="N51" s="55"/>
    </row>
    <row r="52" spans="1:14" s="23" customFormat="1" ht="12.75" x14ac:dyDescent="0.2">
      <c r="A52" s="35">
        <v>42957</v>
      </c>
      <c r="B52" s="35"/>
      <c r="C52" s="45" t="s">
        <v>1106</v>
      </c>
      <c r="D52" s="37" t="s">
        <v>283</v>
      </c>
      <c r="E52" s="44"/>
      <c r="F52" s="36"/>
      <c r="G52" s="46">
        <v>3710</v>
      </c>
      <c r="H52" s="39"/>
      <c r="I52" s="47">
        <f t="shared" ca="1" si="0"/>
        <v>1113465.9322891566</v>
      </c>
      <c r="J52" s="41"/>
      <c r="K52" s="25"/>
      <c r="N52" s="8"/>
    </row>
    <row r="53" spans="1:14" s="23" customFormat="1" ht="12.75" x14ac:dyDescent="0.2">
      <c r="A53" s="35">
        <v>42957</v>
      </c>
      <c r="B53" s="35"/>
      <c r="C53" s="45" t="s">
        <v>1107</v>
      </c>
      <c r="D53" s="37" t="s">
        <v>284</v>
      </c>
      <c r="E53" s="44"/>
      <c r="F53" s="36"/>
      <c r="G53" s="102">
        <v>127.2</v>
      </c>
      <c r="H53" s="39"/>
      <c r="I53" s="47">
        <f t="shared" ca="1" si="0"/>
        <v>1113338.7322891566</v>
      </c>
      <c r="J53" s="41"/>
      <c r="K53" s="25"/>
      <c r="N53" s="8"/>
    </row>
    <row r="54" spans="1:14" s="23" customFormat="1" ht="12.75" x14ac:dyDescent="0.2">
      <c r="A54" s="35">
        <v>42957</v>
      </c>
      <c r="B54" s="35"/>
      <c r="C54" s="45" t="s">
        <v>1108</v>
      </c>
      <c r="D54" s="37" t="s">
        <v>1090</v>
      </c>
      <c r="E54" s="44"/>
      <c r="F54" s="36"/>
      <c r="G54" s="102">
        <v>9540</v>
      </c>
      <c r="H54" s="39"/>
      <c r="I54" s="47">
        <f t="shared" ca="1" si="0"/>
        <v>1103798.7322891566</v>
      </c>
      <c r="J54" s="41"/>
      <c r="K54" s="25"/>
      <c r="N54" s="8"/>
    </row>
    <row r="55" spans="1:14" s="23" customFormat="1" ht="12.75" x14ac:dyDescent="0.2">
      <c r="A55" s="35">
        <v>42957</v>
      </c>
      <c r="B55" s="35"/>
      <c r="C55" s="45" t="s">
        <v>1109</v>
      </c>
      <c r="D55" s="37" t="s">
        <v>285</v>
      </c>
      <c r="E55" s="44"/>
      <c r="F55" s="36"/>
      <c r="G55" s="102">
        <v>5300</v>
      </c>
      <c r="H55" s="39"/>
      <c r="I55" s="47">
        <f t="shared" ca="1" si="0"/>
        <v>1098498.7322891566</v>
      </c>
      <c r="J55" s="41"/>
      <c r="K55" s="25"/>
      <c r="N55" s="8"/>
    </row>
    <row r="56" spans="1:14" s="23" customFormat="1" ht="24" x14ac:dyDescent="0.2">
      <c r="A56" s="35">
        <v>42957</v>
      </c>
      <c r="B56" s="50"/>
      <c r="C56" s="45" t="s">
        <v>1110</v>
      </c>
      <c r="D56" s="51" t="s">
        <v>59</v>
      </c>
      <c r="E56" s="52"/>
      <c r="F56" s="45"/>
      <c r="G56" s="103">
        <v>1270.94</v>
      </c>
      <c r="H56" s="53"/>
      <c r="I56" s="47">
        <f t="shared" ca="1" si="0"/>
        <v>1097227.7922891567</v>
      </c>
      <c r="J56" s="41"/>
      <c r="K56" s="25"/>
      <c r="N56" s="8"/>
    </row>
    <row r="57" spans="1:14" s="23" customFormat="1" ht="12.75" x14ac:dyDescent="0.2">
      <c r="A57" s="35">
        <v>42957</v>
      </c>
      <c r="B57" s="50"/>
      <c r="C57" s="45" t="s">
        <v>1111</v>
      </c>
      <c r="D57" s="51" t="s">
        <v>1091</v>
      </c>
      <c r="E57" s="52"/>
      <c r="F57" s="45"/>
      <c r="G57" s="103">
        <v>265</v>
      </c>
      <c r="H57" s="53"/>
      <c r="I57" s="47">
        <f t="shared" ca="1" si="0"/>
        <v>1096962.7922891567</v>
      </c>
      <c r="J57" s="41"/>
      <c r="K57" s="25"/>
      <c r="N57" s="8"/>
    </row>
    <row r="58" spans="1:14" s="23" customFormat="1" ht="12.75" x14ac:dyDescent="0.2">
      <c r="A58" s="35">
        <v>42957</v>
      </c>
      <c r="B58" s="50"/>
      <c r="C58" s="45" t="s">
        <v>1112</v>
      </c>
      <c r="D58" s="51" t="s">
        <v>108</v>
      </c>
      <c r="E58" s="52"/>
      <c r="F58" s="45"/>
      <c r="G58" s="103">
        <v>76.319999999999993</v>
      </c>
      <c r="H58" s="53"/>
      <c r="I58" s="47">
        <f t="shared" ca="1" si="0"/>
        <v>1096886.4722891566</v>
      </c>
      <c r="J58" s="41"/>
      <c r="K58" s="25"/>
      <c r="N58" s="8"/>
    </row>
    <row r="59" spans="1:14" s="23" customFormat="1" ht="12.75" x14ac:dyDescent="0.2">
      <c r="A59" s="35">
        <v>42957</v>
      </c>
      <c r="B59" s="50"/>
      <c r="C59" s="45" t="s">
        <v>1113</v>
      </c>
      <c r="D59" s="51" t="s">
        <v>156</v>
      </c>
      <c r="E59" s="52"/>
      <c r="F59" s="45"/>
      <c r="G59" s="103">
        <v>197.4</v>
      </c>
      <c r="H59" s="53"/>
      <c r="I59" s="47">
        <f t="shared" ca="1" si="0"/>
        <v>1096689.0722891567</v>
      </c>
      <c r="J59" s="41"/>
      <c r="K59" s="25"/>
      <c r="N59" s="8"/>
    </row>
    <row r="60" spans="1:14" s="23" customFormat="1" ht="12.75" x14ac:dyDescent="0.2">
      <c r="A60" s="194">
        <v>42957</v>
      </c>
      <c r="B60" s="195"/>
      <c r="C60" s="45" t="s">
        <v>1114</v>
      </c>
      <c r="D60" s="51" t="s">
        <v>67</v>
      </c>
      <c r="E60" s="52"/>
      <c r="F60" s="45"/>
      <c r="G60" s="103">
        <v>799.5</v>
      </c>
      <c r="H60" s="53"/>
      <c r="I60" s="47">
        <f t="shared" ca="1" si="0"/>
        <v>1095889.5722891567</v>
      </c>
      <c r="J60" s="41"/>
      <c r="K60" s="25"/>
      <c r="N60" s="8"/>
    </row>
    <row r="61" spans="1:14" s="23" customFormat="1" ht="12.75" x14ac:dyDescent="0.2">
      <c r="A61" s="194">
        <v>42957</v>
      </c>
      <c r="B61" s="194"/>
      <c r="C61" s="45" t="s">
        <v>1115</v>
      </c>
      <c r="D61" s="196" t="s">
        <v>67</v>
      </c>
      <c r="E61" s="44"/>
      <c r="F61" s="36"/>
      <c r="G61" s="46">
        <v>1606.95</v>
      </c>
      <c r="H61" s="39"/>
      <c r="I61" s="47">
        <f t="shared" ca="1" si="0"/>
        <v>1094282.6222891568</v>
      </c>
      <c r="J61" s="41"/>
      <c r="K61" s="25"/>
      <c r="N61" s="8"/>
    </row>
    <row r="62" spans="1:14" s="23" customFormat="1" ht="14.25" customHeight="1" x14ac:dyDescent="0.2">
      <c r="A62" s="194">
        <v>42957</v>
      </c>
      <c r="B62" s="194"/>
      <c r="C62" s="197" t="s">
        <v>1116</v>
      </c>
      <c r="D62" s="196" t="s">
        <v>67</v>
      </c>
      <c r="E62" s="44"/>
      <c r="F62" s="36"/>
      <c r="G62" s="46">
        <v>5</v>
      </c>
      <c r="H62" s="39"/>
      <c r="I62" s="47">
        <f t="shared" ca="1" si="0"/>
        <v>1094277.6222891568</v>
      </c>
      <c r="J62" s="41"/>
      <c r="K62" s="25"/>
      <c r="N62" s="8"/>
    </row>
    <row r="63" spans="1:14" s="23" customFormat="1" ht="12.75" x14ac:dyDescent="0.2">
      <c r="A63" s="194">
        <v>42957</v>
      </c>
      <c r="B63" s="195"/>
      <c r="C63" s="45" t="s">
        <v>1117</v>
      </c>
      <c r="D63" s="51" t="s">
        <v>67</v>
      </c>
      <c r="E63" s="52"/>
      <c r="F63" s="45"/>
      <c r="G63" s="103">
        <v>17.149999999999999</v>
      </c>
      <c r="H63" s="52"/>
      <c r="I63" s="47">
        <f t="shared" ca="1" si="0"/>
        <v>1094260.4722891569</v>
      </c>
      <c r="J63" s="41"/>
      <c r="K63" s="25"/>
      <c r="N63" s="8"/>
    </row>
    <row r="64" spans="1:14" ht="12.75" x14ac:dyDescent="0.2">
      <c r="A64" s="194">
        <v>42957</v>
      </c>
      <c r="B64" s="194"/>
      <c r="C64" s="45" t="s">
        <v>1118</v>
      </c>
      <c r="D64" s="196" t="s">
        <v>64</v>
      </c>
      <c r="E64" s="38"/>
      <c r="F64" s="36"/>
      <c r="G64" s="46">
        <v>360</v>
      </c>
      <c r="H64" s="57"/>
      <c r="I64" s="47">
        <f t="shared" ca="1" si="0"/>
        <v>1093900.4722891569</v>
      </c>
      <c r="J64" s="41"/>
      <c r="N64" s="8"/>
    </row>
    <row r="65" spans="1:14" ht="12.75" x14ac:dyDescent="0.2">
      <c r="A65" s="194">
        <v>42957</v>
      </c>
      <c r="B65" s="195"/>
      <c r="C65" s="45" t="s">
        <v>1119</v>
      </c>
      <c r="D65" s="51" t="s">
        <v>66</v>
      </c>
      <c r="E65" s="178"/>
      <c r="F65" s="176"/>
      <c r="G65" s="182">
        <v>645.54999999999995</v>
      </c>
      <c r="H65" s="180"/>
      <c r="I65" s="47">
        <f t="shared" ca="1" si="0"/>
        <v>1093254.9222891568</v>
      </c>
      <c r="J65" s="41"/>
      <c r="N65" s="8"/>
    </row>
    <row r="66" spans="1:14" ht="12.75" x14ac:dyDescent="0.2">
      <c r="A66" s="194">
        <v>42957</v>
      </c>
      <c r="B66" s="195"/>
      <c r="C66" s="45" t="s">
        <v>1120</v>
      </c>
      <c r="D66" s="51" t="s">
        <v>375</v>
      </c>
      <c r="E66" s="178"/>
      <c r="F66" s="176"/>
      <c r="G66" s="182">
        <v>3286</v>
      </c>
      <c r="H66" s="180"/>
      <c r="I66" s="47">
        <f t="shared" ca="1" si="0"/>
        <v>1089968.9222891568</v>
      </c>
      <c r="J66" s="41"/>
      <c r="N66" s="8"/>
    </row>
    <row r="67" spans="1:14" s="23" customFormat="1" ht="12.75" x14ac:dyDescent="0.2">
      <c r="A67" s="194">
        <v>42957</v>
      </c>
      <c r="B67" s="194"/>
      <c r="C67" s="45" t="s">
        <v>1121</v>
      </c>
      <c r="D67" s="196" t="s">
        <v>159</v>
      </c>
      <c r="E67" s="38"/>
      <c r="F67" s="36"/>
      <c r="G67" s="46">
        <v>304.38</v>
      </c>
      <c r="H67" s="39"/>
      <c r="I67" s="47">
        <f t="shared" ca="1" si="0"/>
        <v>1089664.5422891569</v>
      </c>
      <c r="J67" s="41"/>
      <c r="K67" s="25"/>
      <c r="N67" s="8"/>
    </row>
    <row r="68" spans="1:14" ht="12.75" x14ac:dyDescent="0.2">
      <c r="A68" s="194">
        <v>42957</v>
      </c>
      <c r="B68" s="194"/>
      <c r="C68" s="45" t="s">
        <v>1122</v>
      </c>
      <c r="D68" s="196" t="s">
        <v>1092</v>
      </c>
      <c r="E68" s="38"/>
      <c r="F68" s="36"/>
      <c r="G68" s="46">
        <v>207.8</v>
      </c>
      <c r="H68" s="39"/>
      <c r="I68" s="47">
        <f t="shared" ca="1" si="0"/>
        <v>1089456.7422891569</v>
      </c>
      <c r="J68" s="41"/>
      <c r="N68" s="8"/>
    </row>
    <row r="69" spans="1:14" ht="12.75" x14ac:dyDescent="0.2">
      <c r="A69" s="194">
        <v>42958</v>
      </c>
      <c r="B69" s="194"/>
      <c r="C69" s="45" t="s">
        <v>1239</v>
      </c>
      <c r="D69" s="51" t="s">
        <v>1125</v>
      </c>
      <c r="E69" s="38"/>
      <c r="F69" s="43"/>
      <c r="G69" s="39"/>
      <c r="H69" s="46">
        <v>10500</v>
      </c>
      <c r="I69" s="47">
        <f t="shared" ca="1" si="0"/>
        <v>1099956.7422891569</v>
      </c>
      <c r="J69" s="41"/>
      <c r="N69" s="8"/>
    </row>
    <row r="70" spans="1:14" ht="12.75" x14ac:dyDescent="0.2">
      <c r="A70" s="194">
        <v>42961</v>
      </c>
      <c r="B70" s="195"/>
      <c r="C70" s="45">
        <v>688011</v>
      </c>
      <c r="D70" s="150" t="s">
        <v>390</v>
      </c>
      <c r="E70" s="58"/>
      <c r="F70" s="45"/>
      <c r="G70" s="46">
        <v>1000000</v>
      </c>
      <c r="H70" s="53"/>
      <c r="I70" s="47">
        <f t="shared" ca="1" si="0"/>
        <v>99956.742289156886</v>
      </c>
      <c r="J70" s="41"/>
      <c r="N70" s="8"/>
    </row>
    <row r="71" spans="1:14" ht="12.75" x14ac:dyDescent="0.2">
      <c r="A71" s="194">
        <v>42962</v>
      </c>
      <c r="B71" s="195"/>
      <c r="C71" s="45" t="s">
        <v>1124</v>
      </c>
      <c r="D71" s="150" t="s">
        <v>1127</v>
      </c>
      <c r="E71" s="58"/>
      <c r="F71" s="45"/>
      <c r="G71" s="46">
        <v>742</v>
      </c>
      <c r="H71" s="53"/>
      <c r="I71" s="47">
        <f t="shared" ca="1" si="0"/>
        <v>99214.742289156886</v>
      </c>
      <c r="J71" s="41"/>
      <c r="N71" s="8"/>
    </row>
    <row r="72" spans="1:14" ht="12.75" x14ac:dyDescent="0.2">
      <c r="A72" s="194">
        <v>42962</v>
      </c>
      <c r="B72" s="195"/>
      <c r="C72" s="45" t="s">
        <v>1129</v>
      </c>
      <c r="D72" s="150" t="s">
        <v>1128</v>
      </c>
      <c r="E72" s="58"/>
      <c r="F72" s="45"/>
      <c r="G72" s="46">
        <v>23540</v>
      </c>
      <c r="H72" s="53"/>
      <c r="I72" s="47">
        <f t="shared" ca="1" si="0"/>
        <v>75674.742289156886</v>
      </c>
      <c r="J72" s="41"/>
      <c r="N72" s="8"/>
    </row>
    <row r="73" spans="1:14" ht="12.75" x14ac:dyDescent="0.2">
      <c r="A73" s="194">
        <v>42965</v>
      </c>
      <c r="B73" s="50"/>
      <c r="C73" s="45" t="s">
        <v>1240</v>
      </c>
      <c r="D73" s="51" t="s">
        <v>1084</v>
      </c>
      <c r="E73" s="58"/>
      <c r="F73" s="45"/>
      <c r="G73" s="49"/>
      <c r="H73" s="92">
        <v>500000</v>
      </c>
      <c r="I73" s="47">
        <f t="shared" ca="1" si="0"/>
        <v>575674.74228915689</v>
      </c>
      <c r="J73" s="41"/>
      <c r="N73" s="8"/>
    </row>
    <row r="74" spans="1:14" ht="12.75" x14ac:dyDescent="0.2">
      <c r="A74" s="194">
        <v>42969</v>
      </c>
      <c r="B74" s="50"/>
      <c r="C74" s="45" t="s">
        <v>28</v>
      </c>
      <c r="D74" s="100" t="s">
        <v>1241</v>
      </c>
      <c r="E74" s="58"/>
      <c r="F74" s="45"/>
      <c r="G74" s="49"/>
      <c r="H74" s="92">
        <v>5000</v>
      </c>
      <c r="I74" s="47">
        <f t="shared" ca="1" si="0"/>
        <v>580674.74228915689</v>
      </c>
      <c r="J74" s="41"/>
      <c r="N74" s="8"/>
    </row>
    <row r="75" spans="1:14" ht="14.25" customHeight="1" x14ac:dyDescent="0.2">
      <c r="A75" s="194">
        <v>42969</v>
      </c>
      <c r="B75" s="195"/>
      <c r="C75" s="45" t="s">
        <v>1130</v>
      </c>
      <c r="D75" s="51" t="s">
        <v>27</v>
      </c>
      <c r="E75" s="58"/>
      <c r="F75" s="45"/>
      <c r="G75" s="46">
        <v>6482.7</v>
      </c>
      <c r="H75" s="53"/>
      <c r="I75" s="47">
        <f t="shared" ca="1" si="0"/>
        <v>574192.04228915693</v>
      </c>
      <c r="J75" s="41"/>
      <c r="N75" s="8"/>
    </row>
    <row r="76" spans="1:14" ht="14.25" customHeight="1" x14ac:dyDescent="0.2">
      <c r="A76" s="194">
        <v>42969</v>
      </c>
      <c r="B76" s="50"/>
      <c r="C76" s="45" t="s">
        <v>1131</v>
      </c>
      <c r="D76" s="51" t="s">
        <v>932</v>
      </c>
      <c r="E76" s="58"/>
      <c r="F76" s="45"/>
      <c r="G76" s="48">
        <v>123.9</v>
      </c>
      <c r="H76" s="53"/>
      <c r="I76" s="47">
        <f t="shared" ca="1" si="0"/>
        <v>574068.14228915691</v>
      </c>
      <c r="J76" s="41"/>
      <c r="N76" s="8"/>
    </row>
    <row r="77" spans="1:14" ht="12.75" x14ac:dyDescent="0.2">
      <c r="A77" s="194">
        <v>42969</v>
      </c>
      <c r="B77" s="195"/>
      <c r="C77" s="45" t="s">
        <v>1132</v>
      </c>
      <c r="D77" s="51" t="s">
        <v>1133</v>
      </c>
      <c r="E77" s="58"/>
      <c r="F77" s="45"/>
      <c r="G77" s="46">
        <v>4500</v>
      </c>
      <c r="H77" s="53"/>
      <c r="I77" s="47">
        <f t="shared" ca="1" si="0"/>
        <v>569568.14228915691</v>
      </c>
      <c r="J77" s="41"/>
      <c r="N77" s="8"/>
    </row>
    <row r="78" spans="1:14" ht="12.75" x14ac:dyDescent="0.2">
      <c r="A78" s="194">
        <v>42969</v>
      </c>
      <c r="B78" s="195"/>
      <c r="C78" s="45" t="s">
        <v>1134</v>
      </c>
      <c r="D78" s="51" t="s">
        <v>772</v>
      </c>
      <c r="E78" s="58"/>
      <c r="F78" s="45"/>
      <c r="G78" s="46">
        <v>3445</v>
      </c>
      <c r="H78" s="53"/>
      <c r="I78" s="47">
        <f t="shared" ca="1" si="0"/>
        <v>566123.14228915691</v>
      </c>
      <c r="J78" s="41"/>
      <c r="N78" s="8"/>
    </row>
    <row r="79" spans="1:14" ht="12.75" x14ac:dyDescent="0.2">
      <c r="A79" s="194">
        <v>42969</v>
      </c>
      <c r="B79" s="195"/>
      <c r="C79" s="45" t="s">
        <v>1135</v>
      </c>
      <c r="D79" s="51" t="s">
        <v>52</v>
      </c>
      <c r="E79" s="58"/>
      <c r="F79" s="45"/>
      <c r="G79" s="46">
        <v>360</v>
      </c>
      <c r="H79" s="53"/>
      <c r="I79" s="47">
        <f t="shared" ca="1" si="0"/>
        <v>565763.14228915691</v>
      </c>
      <c r="J79" s="41"/>
      <c r="N79" s="8"/>
    </row>
    <row r="80" spans="1:14" ht="12.75" x14ac:dyDescent="0.2">
      <c r="A80" s="194">
        <v>42969</v>
      </c>
      <c r="B80" s="195"/>
      <c r="C80" s="45" t="s">
        <v>1136</v>
      </c>
      <c r="D80" s="51" t="s">
        <v>53</v>
      </c>
      <c r="E80" s="58"/>
      <c r="F80" s="45"/>
      <c r="G80" s="46">
        <v>448</v>
      </c>
      <c r="H80" s="53"/>
      <c r="I80" s="47">
        <f t="shared" ca="1" si="0"/>
        <v>565315.14228915691</v>
      </c>
      <c r="J80" s="41"/>
      <c r="N80" s="8"/>
    </row>
    <row r="81" spans="1:14" ht="12.75" x14ac:dyDescent="0.2">
      <c r="A81" s="194">
        <v>42969</v>
      </c>
      <c r="B81" s="195"/>
      <c r="C81" s="45" t="s">
        <v>1137</v>
      </c>
      <c r="D81" s="51" t="s">
        <v>30</v>
      </c>
      <c r="E81" s="58"/>
      <c r="F81" s="45"/>
      <c r="G81" s="46">
        <v>3030.3</v>
      </c>
      <c r="H81" s="53"/>
      <c r="I81" s="47">
        <f t="shared" ref="I81:I144" ca="1" si="1">IF(AND(ISBLANK(G81),ISBLANK(H81))," - ",OFFSET(I81,-1,0,1,1)+H81-G81)</f>
        <v>562284.84228915686</v>
      </c>
      <c r="J81" s="41"/>
      <c r="N81" s="8"/>
    </row>
    <row r="82" spans="1:14" ht="12.75" x14ac:dyDescent="0.2">
      <c r="A82" s="194">
        <v>42969</v>
      </c>
      <c r="B82" s="195"/>
      <c r="C82" s="45" t="s">
        <v>1138</v>
      </c>
      <c r="D82" s="51" t="s">
        <v>1139</v>
      </c>
      <c r="E82" s="58"/>
      <c r="F82" s="45"/>
      <c r="G82" s="46">
        <v>2728.85</v>
      </c>
      <c r="H82" s="53"/>
      <c r="I82" s="47">
        <f t="shared" ca="1" si="1"/>
        <v>559555.99228915689</v>
      </c>
      <c r="J82" s="41"/>
      <c r="N82" s="8"/>
    </row>
    <row r="83" spans="1:14" ht="12.75" x14ac:dyDescent="0.2">
      <c r="A83" s="194">
        <v>42969</v>
      </c>
      <c r="B83" s="195"/>
      <c r="C83" s="45" t="s">
        <v>1140</v>
      </c>
      <c r="D83" s="51" t="s">
        <v>350</v>
      </c>
      <c r="E83" s="58"/>
      <c r="F83" s="45"/>
      <c r="G83" s="46">
        <v>1590</v>
      </c>
      <c r="H83" s="53"/>
      <c r="I83" s="47">
        <f t="shared" ca="1" si="1"/>
        <v>557965.99228915689</v>
      </c>
      <c r="J83" s="41"/>
      <c r="N83" s="8"/>
    </row>
    <row r="84" spans="1:14" ht="12.75" x14ac:dyDescent="0.2">
      <c r="A84" s="194">
        <v>42969</v>
      </c>
      <c r="B84" s="195"/>
      <c r="C84" s="45" t="s">
        <v>1141</v>
      </c>
      <c r="D84" s="51" t="s">
        <v>108</v>
      </c>
      <c r="E84" s="58"/>
      <c r="F84" s="45"/>
      <c r="G84" s="46">
        <v>275.60000000000002</v>
      </c>
      <c r="H84" s="53"/>
      <c r="I84" s="47">
        <f t="shared" ca="1" si="1"/>
        <v>557690.39228915691</v>
      </c>
      <c r="J84" s="41"/>
      <c r="N84" s="8"/>
    </row>
    <row r="85" spans="1:14" ht="12.75" x14ac:dyDescent="0.2">
      <c r="A85" s="194">
        <v>42969</v>
      </c>
      <c r="B85" s="195"/>
      <c r="C85" s="45" t="s">
        <v>1142</v>
      </c>
      <c r="D85" s="51" t="s">
        <v>1143</v>
      </c>
      <c r="E85" s="58"/>
      <c r="F85" s="45"/>
      <c r="G85" s="46">
        <v>1250</v>
      </c>
      <c r="H85" s="53"/>
      <c r="I85" s="47">
        <f t="shared" ca="1" si="1"/>
        <v>556440.39228915691</v>
      </c>
      <c r="J85" s="41"/>
      <c r="N85" s="8"/>
    </row>
    <row r="86" spans="1:14" ht="12.75" x14ac:dyDescent="0.2">
      <c r="A86" s="184">
        <v>42969</v>
      </c>
      <c r="B86" s="195"/>
      <c r="C86" s="45" t="s">
        <v>1144</v>
      </c>
      <c r="D86" s="51" t="s">
        <v>64</v>
      </c>
      <c r="E86" s="58"/>
      <c r="F86" s="45"/>
      <c r="G86" s="46">
        <v>270</v>
      </c>
      <c r="H86" s="53"/>
      <c r="I86" s="47">
        <f t="shared" ca="1" si="1"/>
        <v>556170.39228915691</v>
      </c>
      <c r="J86" s="41"/>
      <c r="N86" s="8"/>
    </row>
    <row r="87" spans="1:14" ht="12.75" x14ac:dyDescent="0.2">
      <c r="A87" s="184">
        <v>42969</v>
      </c>
      <c r="B87" s="195"/>
      <c r="C87" s="45" t="s">
        <v>1145</v>
      </c>
      <c r="D87" s="51" t="s">
        <v>287</v>
      </c>
      <c r="E87" s="58"/>
      <c r="F87" s="45"/>
      <c r="G87" s="46">
        <v>424</v>
      </c>
      <c r="H87" s="53"/>
      <c r="I87" s="47">
        <f t="shared" ca="1" si="1"/>
        <v>555746.39228915691</v>
      </c>
      <c r="J87" s="41"/>
      <c r="N87" s="8"/>
    </row>
    <row r="88" spans="1:14" ht="12.75" x14ac:dyDescent="0.2">
      <c r="A88" s="184">
        <v>42969</v>
      </c>
      <c r="B88" s="195"/>
      <c r="C88" s="45" t="s">
        <v>1146</v>
      </c>
      <c r="D88" s="51" t="s">
        <v>288</v>
      </c>
      <c r="E88" s="58"/>
      <c r="F88" s="45"/>
      <c r="G88" s="46">
        <v>288.24</v>
      </c>
      <c r="H88" s="53"/>
      <c r="I88" s="47">
        <f t="shared" ca="1" si="1"/>
        <v>555458.15228915692</v>
      </c>
      <c r="J88" s="41"/>
      <c r="N88" s="8"/>
    </row>
    <row r="89" spans="1:14" ht="12.75" x14ac:dyDescent="0.2">
      <c r="A89" s="184">
        <v>42969</v>
      </c>
      <c r="B89" s="195"/>
      <c r="C89" s="45" t="s">
        <v>1147</v>
      </c>
      <c r="D89" s="51" t="s">
        <v>161</v>
      </c>
      <c r="E89" s="58"/>
      <c r="F89" s="45"/>
      <c r="G89" s="46">
        <v>60.35</v>
      </c>
      <c r="H89" s="53"/>
      <c r="I89" s="47">
        <f t="shared" ca="1" si="1"/>
        <v>555397.80228915694</v>
      </c>
      <c r="J89" s="41"/>
      <c r="N89" s="8"/>
    </row>
    <row r="90" spans="1:14" ht="12.75" x14ac:dyDescent="0.2">
      <c r="A90" s="184">
        <v>42970</v>
      </c>
      <c r="B90" s="195"/>
      <c r="C90" s="45" t="s">
        <v>1149</v>
      </c>
      <c r="D90" s="51" t="s">
        <v>390</v>
      </c>
      <c r="E90" s="58"/>
      <c r="F90" s="45"/>
      <c r="G90" s="39">
        <v>0</v>
      </c>
      <c r="H90" s="53"/>
      <c r="I90" s="47">
        <f t="shared" ca="1" si="1"/>
        <v>555397.80228915694</v>
      </c>
      <c r="J90" s="41"/>
      <c r="N90" s="8"/>
    </row>
    <row r="91" spans="1:14" ht="12.75" customHeight="1" x14ac:dyDescent="0.2">
      <c r="A91" s="184">
        <v>42971</v>
      </c>
      <c r="B91" s="195"/>
      <c r="C91" s="45" t="s">
        <v>1189</v>
      </c>
      <c r="D91" s="51" t="s">
        <v>1148</v>
      </c>
      <c r="E91" s="58"/>
      <c r="F91" s="45"/>
      <c r="G91" s="46">
        <v>1250</v>
      </c>
      <c r="H91" s="53"/>
      <c r="I91" s="47">
        <f t="shared" ca="1" si="1"/>
        <v>554147.80228915694</v>
      </c>
      <c r="J91" s="41"/>
      <c r="N91" s="8"/>
    </row>
    <row r="92" spans="1:14" ht="12.75" customHeight="1" x14ac:dyDescent="0.2">
      <c r="A92" s="184">
        <v>42971</v>
      </c>
      <c r="B92" s="195"/>
      <c r="C92" s="45" t="s">
        <v>1158</v>
      </c>
      <c r="D92" s="51" t="s">
        <v>1150</v>
      </c>
      <c r="E92" s="58"/>
      <c r="F92" s="45"/>
      <c r="G92" s="46">
        <v>1000</v>
      </c>
      <c r="H92" s="53"/>
      <c r="I92" s="47">
        <f t="shared" ca="1" si="1"/>
        <v>553147.80228915694</v>
      </c>
      <c r="J92" s="41"/>
      <c r="N92" s="8"/>
    </row>
    <row r="93" spans="1:14" ht="12.75" x14ac:dyDescent="0.2">
      <c r="A93" s="184">
        <v>42971</v>
      </c>
      <c r="B93" s="50"/>
      <c r="C93" s="45" t="s">
        <v>1159</v>
      </c>
      <c r="D93" s="51" t="s">
        <v>1151</v>
      </c>
      <c r="E93" s="58"/>
      <c r="F93" s="45"/>
      <c r="G93" s="48">
        <v>600</v>
      </c>
      <c r="H93" s="53"/>
      <c r="I93" s="47">
        <f t="shared" ca="1" si="1"/>
        <v>552547.80228915694</v>
      </c>
      <c r="J93" s="41"/>
      <c r="N93" s="8"/>
    </row>
    <row r="94" spans="1:14" ht="12.75" x14ac:dyDescent="0.2">
      <c r="A94" s="184">
        <v>42971</v>
      </c>
      <c r="B94" s="50"/>
      <c r="C94" s="45" t="s">
        <v>1160</v>
      </c>
      <c r="D94" s="51" t="s">
        <v>1152</v>
      </c>
      <c r="E94" s="58"/>
      <c r="F94" s="45"/>
      <c r="G94" s="48">
        <v>1000</v>
      </c>
      <c r="H94" s="53"/>
      <c r="I94" s="47">
        <f t="shared" ca="1" si="1"/>
        <v>551547.80228915694</v>
      </c>
      <c r="J94" s="41"/>
      <c r="N94" s="8"/>
    </row>
    <row r="95" spans="1:14" ht="12.75" x14ac:dyDescent="0.2">
      <c r="A95" s="184">
        <v>42971</v>
      </c>
      <c r="B95" s="50"/>
      <c r="C95" s="45" t="s">
        <v>1161</v>
      </c>
      <c r="D95" s="51" t="s">
        <v>1153</v>
      </c>
      <c r="E95" s="58"/>
      <c r="F95" s="45"/>
      <c r="G95" s="48">
        <v>800</v>
      </c>
      <c r="H95" s="53"/>
      <c r="I95" s="47">
        <f t="shared" ca="1" si="1"/>
        <v>550747.80228915694</v>
      </c>
      <c r="J95" s="41"/>
      <c r="N95" s="8"/>
    </row>
    <row r="96" spans="1:14" ht="12.75" x14ac:dyDescent="0.2">
      <c r="A96" s="184">
        <v>42971</v>
      </c>
      <c r="B96" s="50"/>
      <c r="C96" s="45" t="s">
        <v>1162</v>
      </c>
      <c r="D96" s="51" t="s">
        <v>1154</v>
      </c>
      <c r="E96" s="58"/>
      <c r="F96" s="45"/>
      <c r="G96" s="48">
        <v>1000</v>
      </c>
      <c r="H96" s="53"/>
      <c r="I96" s="47">
        <f t="shared" ca="1" si="1"/>
        <v>549747.80228915694</v>
      </c>
      <c r="J96" s="41"/>
      <c r="N96" s="8"/>
    </row>
    <row r="97" spans="1:14" ht="24" x14ac:dyDescent="0.2">
      <c r="A97" s="184">
        <v>42971</v>
      </c>
      <c r="B97" s="50"/>
      <c r="C97" s="45" t="s">
        <v>1163</v>
      </c>
      <c r="D97" s="51" t="s">
        <v>1155</v>
      </c>
      <c r="E97" s="58"/>
      <c r="F97" s="45"/>
      <c r="G97" s="48">
        <v>800</v>
      </c>
      <c r="H97" s="53"/>
      <c r="I97" s="47">
        <f t="shared" ca="1" si="1"/>
        <v>548947.80228915694</v>
      </c>
      <c r="J97" s="41"/>
      <c r="N97" s="8"/>
    </row>
    <row r="98" spans="1:14" ht="12.75" x14ac:dyDescent="0.2">
      <c r="A98" s="184">
        <v>42971</v>
      </c>
      <c r="B98" s="50"/>
      <c r="C98" s="45" t="s">
        <v>1164</v>
      </c>
      <c r="D98" s="51" t="s">
        <v>1156</v>
      </c>
      <c r="E98" s="58"/>
      <c r="F98" s="45"/>
      <c r="G98" s="48">
        <v>1000</v>
      </c>
      <c r="H98" s="53"/>
      <c r="I98" s="47">
        <f t="shared" ca="1" si="1"/>
        <v>547947.80228915694</v>
      </c>
      <c r="J98" s="41"/>
      <c r="N98" s="8"/>
    </row>
    <row r="99" spans="1:14" ht="12.75" x14ac:dyDescent="0.2">
      <c r="A99" s="184">
        <v>42971</v>
      </c>
      <c r="B99" s="50"/>
      <c r="C99" s="45" t="s">
        <v>1165</v>
      </c>
      <c r="D99" s="51" t="s">
        <v>54</v>
      </c>
      <c r="E99" s="58"/>
      <c r="F99" s="45"/>
      <c r="G99" s="48">
        <v>800</v>
      </c>
      <c r="H99" s="53"/>
      <c r="I99" s="47">
        <f t="shared" ca="1" si="1"/>
        <v>547147.80228915694</v>
      </c>
      <c r="J99" s="41"/>
      <c r="N99" s="8"/>
    </row>
    <row r="100" spans="1:14" ht="12.75" x14ac:dyDescent="0.2">
      <c r="A100" s="184">
        <v>42971</v>
      </c>
      <c r="B100" s="50"/>
      <c r="C100" s="45" t="s">
        <v>1166</v>
      </c>
      <c r="D100" s="51" t="s">
        <v>642</v>
      </c>
      <c r="E100" s="58"/>
      <c r="F100" s="45"/>
      <c r="G100" s="48">
        <v>800</v>
      </c>
      <c r="H100" s="53"/>
      <c r="I100" s="47">
        <f t="shared" ca="1" si="1"/>
        <v>546347.80228915694</v>
      </c>
      <c r="J100" s="41"/>
      <c r="N100" s="8"/>
    </row>
    <row r="101" spans="1:14" ht="12.75" x14ac:dyDescent="0.2">
      <c r="A101" s="184">
        <v>42971</v>
      </c>
      <c r="B101" s="50"/>
      <c r="C101" s="45" t="s">
        <v>1167</v>
      </c>
      <c r="D101" s="51" t="s">
        <v>1157</v>
      </c>
      <c r="E101" s="58"/>
      <c r="F101" s="45"/>
      <c r="G101" s="48">
        <v>800</v>
      </c>
      <c r="H101" s="53"/>
      <c r="I101" s="47">
        <f t="shared" ca="1" si="1"/>
        <v>545547.80228915694</v>
      </c>
      <c r="J101" s="41"/>
      <c r="N101" s="8"/>
    </row>
    <row r="102" spans="1:14" ht="12.75" x14ac:dyDescent="0.2">
      <c r="A102" s="184">
        <v>42972</v>
      </c>
      <c r="B102" s="50"/>
      <c r="C102" s="45" t="s">
        <v>1171</v>
      </c>
      <c r="D102" s="51" t="s">
        <v>1168</v>
      </c>
      <c r="E102" s="58"/>
      <c r="F102" s="45"/>
      <c r="G102" s="48">
        <v>3604</v>
      </c>
      <c r="H102" s="53"/>
      <c r="I102" s="47">
        <f t="shared" ca="1" si="1"/>
        <v>541943.80228915694</v>
      </c>
      <c r="J102" s="41"/>
      <c r="N102" s="8"/>
    </row>
    <row r="103" spans="1:14" ht="12.75" x14ac:dyDescent="0.2">
      <c r="A103" s="184">
        <v>42972</v>
      </c>
      <c r="B103" s="198"/>
      <c r="C103" s="199" t="s">
        <v>1172</v>
      </c>
      <c r="D103" s="200" t="s">
        <v>48</v>
      </c>
      <c r="E103" s="201"/>
      <c r="F103" s="199"/>
      <c r="G103" s="205">
        <v>2276.5300000000002</v>
      </c>
      <c r="H103" s="203"/>
      <c r="I103" s="47">
        <f t="shared" ca="1" si="1"/>
        <v>539667.27228915691</v>
      </c>
      <c r="J103" s="204"/>
      <c r="N103" s="8"/>
    </row>
    <row r="104" spans="1:14" ht="24" x14ac:dyDescent="0.2">
      <c r="A104" s="184">
        <v>42972</v>
      </c>
      <c r="B104" s="50"/>
      <c r="C104" s="45" t="s">
        <v>1173</v>
      </c>
      <c r="D104" s="51" t="s">
        <v>236</v>
      </c>
      <c r="E104" s="58"/>
      <c r="F104" s="45"/>
      <c r="G104" s="48">
        <v>3200</v>
      </c>
      <c r="H104" s="53"/>
      <c r="I104" s="47">
        <f t="shared" ca="1" si="1"/>
        <v>536467.27228915691</v>
      </c>
      <c r="J104" s="41"/>
      <c r="N104" s="8"/>
    </row>
    <row r="105" spans="1:14" ht="12.75" x14ac:dyDescent="0.2">
      <c r="A105" s="184">
        <v>42972</v>
      </c>
      <c r="B105" s="50"/>
      <c r="C105" s="45" t="s">
        <v>1174</v>
      </c>
      <c r="D105" s="51" t="s">
        <v>723</v>
      </c>
      <c r="E105" s="58"/>
      <c r="F105" s="45"/>
      <c r="G105" s="48">
        <v>90</v>
      </c>
      <c r="H105" s="53"/>
      <c r="I105" s="47">
        <f t="shared" ca="1" si="1"/>
        <v>536377.27228915691</v>
      </c>
      <c r="J105" s="41"/>
      <c r="N105" s="8"/>
    </row>
    <row r="106" spans="1:14" ht="12.75" x14ac:dyDescent="0.2">
      <c r="A106" s="184">
        <v>42972</v>
      </c>
      <c r="B106" s="50"/>
      <c r="C106" s="45" t="s">
        <v>1175</v>
      </c>
      <c r="D106" s="51" t="s">
        <v>375</v>
      </c>
      <c r="E106" s="58"/>
      <c r="F106" s="45"/>
      <c r="G106" s="48">
        <v>759.67</v>
      </c>
      <c r="H106" s="53"/>
      <c r="I106" s="47">
        <f t="shared" ca="1" si="1"/>
        <v>535617.60228915687</v>
      </c>
      <c r="J106" s="41"/>
      <c r="N106" s="8"/>
    </row>
    <row r="107" spans="1:14" ht="12.75" x14ac:dyDescent="0.2">
      <c r="A107" s="184">
        <v>42972</v>
      </c>
      <c r="B107" s="50"/>
      <c r="C107" s="45" t="s">
        <v>1176</v>
      </c>
      <c r="D107" s="51" t="s">
        <v>1169</v>
      </c>
      <c r="E107" s="58"/>
      <c r="F107" s="45"/>
      <c r="G107" s="48">
        <v>1817.31</v>
      </c>
      <c r="H107" s="53"/>
      <c r="I107" s="47">
        <f t="shared" ca="1" si="1"/>
        <v>533800.29228915682</v>
      </c>
      <c r="J107" s="41"/>
      <c r="N107" s="8"/>
    </row>
    <row r="108" spans="1:14" ht="12.75" x14ac:dyDescent="0.2">
      <c r="A108" s="184">
        <v>42972</v>
      </c>
      <c r="B108" s="50"/>
      <c r="C108" s="45" t="s">
        <v>1177</v>
      </c>
      <c r="D108" s="51" t="s">
        <v>54</v>
      </c>
      <c r="E108" s="58"/>
      <c r="F108" s="45"/>
      <c r="G108" s="48">
        <v>71.48</v>
      </c>
      <c r="H108" s="53"/>
      <c r="I108" s="47">
        <f t="shared" ca="1" si="1"/>
        <v>533728.81228915683</v>
      </c>
      <c r="J108" s="41"/>
      <c r="N108" s="8"/>
    </row>
    <row r="109" spans="1:14" ht="12.75" x14ac:dyDescent="0.2">
      <c r="A109" s="184">
        <v>42972</v>
      </c>
      <c r="B109" s="50"/>
      <c r="C109" s="45" t="s">
        <v>1178</v>
      </c>
      <c r="D109" s="51" t="s">
        <v>351</v>
      </c>
      <c r="E109" s="58"/>
      <c r="F109" s="45"/>
      <c r="G109" s="48">
        <v>954</v>
      </c>
      <c r="H109" s="53"/>
      <c r="I109" s="47">
        <f t="shared" ca="1" si="1"/>
        <v>532774.81228915683</v>
      </c>
      <c r="J109" s="41"/>
      <c r="N109" s="8"/>
    </row>
    <row r="110" spans="1:14" ht="12.75" x14ac:dyDescent="0.2">
      <c r="A110" s="184">
        <v>42972</v>
      </c>
      <c r="B110" s="50"/>
      <c r="C110" s="45" t="s">
        <v>1179</v>
      </c>
      <c r="D110" s="51" t="s">
        <v>440</v>
      </c>
      <c r="E110" s="58"/>
      <c r="F110" s="45"/>
      <c r="G110" s="48">
        <v>15731.54</v>
      </c>
      <c r="H110" s="53"/>
      <c r="I110" s="47">
        <f t="shared" ca="1" si="1"/>
        <v>517043.27228915686</v>
      </c>
      <c r="J110" s="41"/>
      <c r="N110" s="8"/>
    </row>
    <row r="111" spans="1:14" ht="13.5" customHeight="1" x14ac:dyDescent="0.2">
      <c r="A111" s="184">
        <v>42972</v>
      </c>
      <c r="B111" s="50"/>
      <c r="C111" s="45" t="s">
        <v>1180</v>
      </c>
      <c r="D111" s="51" t="s">
        <v>1070</v>
      </c>
      <c r="E111" s="58"/>
      <c r="F111" s="45"/>
      <c r="G111" s="48">
        <v>42182</v>
      </c>
      <c r="H111" s="53"/>
      <c r="I111" s="47">
        <f t="shared" ca="1" si="1"/>
        <v>474861.27228915686</v>
      </c>
      <c r="J111" s="41"/>
      <c r="N111" s="8"/>
    </row>
    <row r="112" spans="1:14" ht="12.75" x14ac:dyDescent="0.2">
      <c r="A112" s="184">
        <v>42972</v>
      </c>
      <c r="B112" s="50"/>
      <c r="C112" s="45" t="s">
        <v>1181</v>
      </c>
      <c r="D112" s="51" t="s">
        <v>276</v>
      </c>
      <c r="E112" s="58"/>
      <c r="F112" s="45"/>
      <c r="G112" s="48">
        <v>888.75</v>
      </c>
      <c r="H112" s="53"/>
      <c r="I112" s="47">
        <f t="shared" ca="1" si="1"/>
        <v>473972.52228915686</v>
      </c>
      <c r="J112" s="41"/>
      <c r="N112" s="8"/>
    </row>
    <row r="113" spans="1:14" ht="12.75" x14ac:dyDescent="0.2">
      <c r="A113" s="184">
        <v>42972</v>
      </c>
      <c r="B113" s="50"/>
      <c r="C113" s="45" t="s">
        <v>1188</v>
      </c>
      <c r="D113" s="51" t="s">
        <v>276</v>
      </c>
      <c r="E113" s="58"/>
      <c r="F113" s="45"/>
      <c r="G113" s="48">
        <v>507.05</v>
      </c>
      <c r="H113" s="53"/>
      <c r="I113" s="47">
        <f t="shared" ca="1" si="1"/>
        <v>473465.47228915687</v>
      </c>
      <c r="J113" s="41"/>
      <c r="N113" s="8"/>
    </row>
    <row r="114" spans="1:14" ht="12.75" x14ac:dyDescent="0.2">
      <c r="A114" s="184">
        <v>42972</v>
      </c>
      <c r="B114" s="50"/>
      <c r="C114" s="45" t="s">
        <v>1187</v>
      </c>
      <c r="D114" s="51" t="s">
        <v>377</v>
      </c>
      <c r="E114" s="58"/>
      <c r="F114" s="45"/>
      <c r="G114" s="48">
        <v>12316.14</v>
      </c>
      <c r="H114" s="53"/>
      <c r="I114" s="47">
        <f t="shared" ca="1" si="1"/>
        <v>461149.33228915685</v>
      </c>
      <c r="J114" s="41"/>
      <c r="N114" s="8"/>
    </row>
    <row r="115" spans="1:14" ht="12.75" x14ac:dyDescent="0.2">
      <c r="A115" s="184">
        <v>42972</v>
      </c>
      <c r="B115" s="50"/>
      <c r="C115" s="45" t="s">
        <v>144</v>
      </c>
      <c r="D115" s="51" t="s">
        <v>1170</v>
      </c>
      <c r="E115" s="58"/>
      <c r="F115" s="45"/>
      <c r="G115" s="48">
        <v>55624.800000000003</v>
      </c>
      <c r="H115" s="53"/>
      <c r="I115" s="47">
        <f t="shared" ca="1" si="1"/>
        <v>405524.53228915686</v>
      </c>
      <c r="J115" s="41"/>
      <c r="N115" s="8"/>
    </row>
    <row r="116" spans="1:14" ht="12.75" x14ac:dyDescent="0.2">
      <c r="A116" s="184">
        <v>42976</v>
      </c>
      <c r="B116" s="218"/>
      <c r="C116" s="45" t="s">
        <v>1242</v>
      </c>
      <c r="D116" s="51" t="s">
        <v>1243</v>
      </c>
      <c r="E116" s="221"/>
      <c r="F116" s="219"/>
      <c r="G116" s="222"/>
      <c r="H116" s="225">
        <v>200</v>
      </c>
      <c r="I116" s="47">
        <f t="shared" ca="1" si="1"/>
        <v>405724.53228915686</v>
      </c>
      <c r="J116" s="224"/>
      <c r="N116" s="8"/>
    </row>
    <row r="117" spans="1:14" ht="12.75" x14ac:dyDescent="0.2">
      <c r="A117" s="184">
        <v>42976</v>
      </c>
      <c r="B117" s="218"/>
      <c r="C117" s="45" t="s">
        <v>1244</v>
      </c>
      <c r="D117" s="51" t="s">
        <v>1245</v>
      </c>
      <c r="E117" s="221"/>
      <c r="F117" s="219"/>
      <c r="G117" s="222"/>
      <c r="H117" s="225">
        <v>600</v>
      </c>
      <c r="I117" s="47">
        <f t="shared" ca="1" si="1"/>
        <v>406324.53228915686</v>
      </c>
      <c r="J117" s="224"/>
      <c r="N117" s="8"/>
    </row>
    <row r="118" spans="1:14" ht="12.75" x14ac:dyDescent="0.2">
      <c r="A118" s="184">
        <v>42976</v>
      </c>
      <c r="B118" s="218"/>
      <c r="C118" s="45" t="s">
        <v>1246</v>
      </c>
      <c r="D118" s="51" t="s">
        <v>1247</v>
      </c>
      <c r="E118" s="221"/>
      <c r="F118" s="219"/>
      <c r="G118" s="222"/>
      <c r="H118" s="225">
        <v>200</v>
      </c>
      <c r="I118" s="47">
        <f t="shared" ca="1" si="1"/>
        <v>406524.53228915686</v>
      </c>
      <c r="J118" s="224"/>
      <c r="N118" s="8"/>
    </row>
    <row r="119" spans="1:14" ht="12.75" x14ac:dyDescent="0.2">
      <c r="A119" s="184">
        <v>42977</v>
      </c>
      <c r="B119" s="218"/>
      <c r="C119" s="219" t="s">
        <v>1248</v>
      </c>
      <c r="D119" s="220" t="s">
        <v>510</v>
      </c>
      <c r="E119" s="221"/>
      <c r="F119" s="219"/>
      <c r="G119" s="222"/>
      <c r="H119" s="225">
        <v>1200</v>
      </c>
      <c r="I119" s="47">
        <f t="shared" ca="1" si="1"/>
        <v>407724.53228915686</v>
      </c>
      <c r="J119" s="224"/>
      <c r="N119" s="8"/>
    </row>
    <row r="120" spans="1:14" ht="12.75" x14ac:dyDescent="0.2">
      <c r="A120" s="184">
        <v>42977</v>
      </c>
      <c r="B120" s="218"/>
      <c r="C120" s="219" t="s">
        <v>1186</v>
      </c>
      <c r="D120" s="220" t="s">
        <v>375</v>
      </c>
      <c r="E120" s="221"/>
      <c r="F120" s="219"/>
      <c r="G120" s="226">
        <v>207760</v>
      </c>
      <c r="H120" s="223"/>
      <c r="I120" s="47">
        <f t="shared" ca="1" si="1"/>
        <v>199964.53228915686</v>
      </c>
      <c r="J120" s="224"/>
      <c r="N120" s="8"/>
    </row>
    <row r="121" spans="1:14" ht="12.75" x14ac:dyDescent="0.2">
      <c r="A121" s="184">
        <v>42977</v>
      </c>
      <c r="B121" s="218"/>
      <c r="C121" s="219" t="s">
        <v>1190</v>
      </c>
      <c r="D121" s="220" t="s">
        <v>153</v>
      </c>
      <c r="E121" s="221"/>
      <c r="F121" s="219"/>
      <c r="G121" s="226">
        <v>390</v>
      </c>
      <c r="H121" s="223"/>
      <c r="I121" s="47">
        <f t="shared" ca="1" si="1"/>
        <v>199574.53228915686</v>
      </c>
      <c r="J121" s="224"/>
      <c r="N121" s="8"/>
    </row>
    <row r="122" spans="1:14" ht="12.75" x14ac:dyDescent="0.2">
      <c r="A122" s="184">
        <v>42977</v>
      </c>
      <c r="B122" s="218"/>
      <c r="C122" s="219" t="s">
        <v>1191</v>
      </c>
      <c r="D122" s="220" t="s">
        <v>104</v>
      </c>
      <c r="E122" s="221"/>
      <c r="F122" s="219"/>
      <c r="G122" s="226">
        <v>8713.2000000000007</v>
      </c>
      <c r="H122" s="223"/>
      <c r="I122" s="47">
        <f t="shared" ca="1" si="1"/>
        <v>190861.33228915685</v>
      </c>
      <c r="J122" s="224"/>
      <c r="N122" s="8"/>
    </row>
    <row r="123" spans="1:14" ht="12.75" x14ac:dyDescent="0.2">
      <c r="A123" s="184">
        <v>42977</v>
      </c>
      <c r="B123" s="218"/>
      <c r="C123" s="219" t="s">
        <v>1192</v>
      </c>
      <c r="D123" s="220" t="s">
        <v>43</v>
      </c>
      <c r="E123" s="221"/>
      <c r="F123" s="219"/>
      <c r="G123" s="226">
        <v>224</v>
      </c>
      <c r="H123" s="223"/>
      <c r="I123" s="47">
        <f t="shared" ca="1" si="1"/>
        <v>190637.33228915685</v>
      </c>
      <c r="J123" s="224"/>
      <c r="N123" s="8"/>
    </row>
    <row r="124" spans="1:14" ht="12.75" x14ac:dyDescent="0.2">
      <c r="A124" s="184">
        <v>42977</v>
      </c>
      <c r="B124" s="218"/>
      <c r="C124" s="219" t="s">
        <v>1193</v>
      </c>
      <c r="D124" s="220" t="s">
        <v>29</v>
      </c>
      <c r="E124" s="221"/>
      <c r="F124" s="219"/>
      <c r="G124" s="226">
        <v>523.15</v>
      </c>
      <c r="H124" s="223"/>
      <c r="I124" s="47">
        <f t="shared" ca="1" si="1"/>
        <v>190114.18228915686</v>
      </c>
      <c r="J124" s="224"/>
      <c r="N124" s="8"/>
    </row>
    <row r="125" spans="1:14" ht="12.75" x14ac:dyDescent="0.2">
      <c r="A125" s="184">
        <v>42977</v>
      </c>
      <c r="B125" s="218"/>
      <c r="C125" s="219" t="s">
        <v>1194</v>
      </c>
      <c r="D125" s="220" t="s">
        <v>641</v>
      </c>
      <c r="E125" s="221"/>
      <c r="F125" s="219"/>
      <c r="G125" s="226">
        <v>36.4</v>
      </c>
      <c r="H125" s="223"/>
      <c r="I125" s="47">
        <f t="shared" ca="1" si="1"/>
        <v>190077.78228915686</v>
      </c>
      <c r="J125" s="224"/>
      <c r="N125" s="8"/>
    </row>
    <row r="126" spans="1:14" ht="12.75" x14ac:dyDescent="0.2">
      <c r="A126" s="184">
        <v>42977</v>
      </c>
      <c r="B126" s="218"/>
      <c r="C126" s="219" t="s">
        <v>1195</v>
      </c>
      <c r="D126" s="220" t="s">
        <v>239</v>
      </c>
      <c r="E126" s="221"/>
      <c r="F126" s="219"/>
      <c r="G126" s="226">
        <v>850</v>
      </c>
      <c r="H126" s="223"/>
      <c r="I126" s="47">
        <f t="shared" ca="1" si="1"/>
        <v>189227.78228915686</v>
      </c>
      <c r="J126" s="224"/>
      <c r="N126" s="8"/>
    </row>
    <row r="127" spans="1:14" ht="12.75" x14ac:dyDescent="0.2">
      <c r="A127" s="184">
        <v>42977</v>
      </c>
      <c r="B127" s="218"/>
      <c r="C127" s="219" t="s">
        <v>1196</v>
      </c>
      <c r="D127" s="220" t="s">
        <v>152</v>
      </c>
      <c r="E127" s="221"/>
      <c r="F127" s="219"/>
      <c r="G127" s="226">
        <v>1594</v>
      </c>
      <c r="H127" s="223"/>
      <c r="I127" s="47">
        <f t="shared" ca="1" si="1"/>
        <v>187633.78228915686</v>
      </c>
      <c r="J127" s="224"/>
      <c r="N127" s="8"/>
    </row>
    <row r="128" spans="1:14" ht="12.75" x14ac:dyDescent="0.2">
      <c r="A128" s="184">
        <v>42977</v>
      </c>
      <c r="B128" s="218"/>
      <c r="C128" s="219" t="s">
        <v>1197</v>
      </c>
      <c r="D128" s="220" t="s">
        <v>1211</v>
      </c>
      <c r="E128" s="221"/>
      <c r="F128" s="219"/>
      <c r="G128" s="226">
        <v>700</v>
      </c>
      <c r="H128" s="223"/>
      <c r="I128" s="47">
        <f t="shared" ca="1" si="1"/>
        <v>186933.78228915686</v>
      </c>
      <c r="J128" s="224"/>
      <c r="N128" s="8"/>
    </row>
    <row r="129" spans="1:14" ht="12.75" x14ac:dyDescent="0.2">
      <c r="A129" s="184">
        <v>42977</v>
      </c>
      <c r="B129" s="218"/>
      <c r="C129" s="219" t="s">
        <v>1198</v>
      </c>
      <c r="D129" s="220" t="s">
        <v>53</v>
      </c>
      <c r="E129" s="221"/>
      <c r="F129" s="219"/>
      <c r="G129" s="226">
        <v>290</v>
      </c>
      <c r="H129" s="223"/>
      <c r="I129" s="47">
        <f t="shared" ca="1" si="1"/>
        <v>186643.78228915686</v>
      </c>
      <c r="J129" s="224"/>
      <c r="N129" s="8"/>
    </row>
    <row r="130" spans="1:14" ht="12.75" x14ac:dyDescent="0.2">
      <c r="A130" s="184">
        <v>42977</v>
      </c>
      <c r="B130" s="218"/>
      <c r="C130" s="219" t="s">
        <v>1199</v>
      </c>
      <c r="D130" s="220" t="s">
        <v>1128</v>
      </c>
      <c r="E130" s="221"/>
      <c r="F130" s="219"/>
      <c r="G130" s="226">
        <v>1138.8499999999999</v>
      </c>
      <c r="H130" s="223"/>
      <c r="I130" s="47">
        <f t="shared" ca="1" si="1"/>
        <v>185504.93228915686</v>
      </c>
      <c r="J130" s="224"/>
      <c r="N130" s="8"/>
    </row>
    <row r="131" spans="1:14" ht="12.75" x14ac:dyDescent="0.2">
      <c r="A131" s="184">
        <v>42977</v>
      </c>
      <c r="B131" s="218"/>
      <c r="C131" s="219" t="s">
        <v>1200</v>
      </c>
      <c r="D131" s="220" t="s">
        <v>240</v>
      </c>
      <c r="E131" s="221"/>
      <c r="F131" s="219"/>
      <c r="G131" s="226">
        <v>2500</v>
      </c>
      <c r="H131" s="223"/>
      <c r="I131" s="47">
        <f t="shared" ca="1" si="1"/>
        <v>183004.93228915686</v>
      </c>
      <c r="J131" s="224"/>
      <c r="N131" s="8"/>
    </row>
    <row r="132" spans="1:14" ht="12.75" x14ac:dyDescent="0.2">
      <c r="A132" s="184">
        <v>42977</v>
      </c>
      <c r="B132" s="218"/>
      <c r="C132" s="219" t="s">
        <v>1201</v>
      </c>
      <c r="D132" s="220" t="s">
        <v>108</v>
      </c>
      <c r="E132" s="221"/>
      <c r="F132" s="219"/>
      <c r="G132" s="226">
        <v>293.62</v>
      </c>
      <c r="H132" s="223"/>
      <c r="I132" s="47">
        <f t="shared" ca="1" si="1"/>
        <v>182711.31228915686</v>
      </c>
      <c r="J132" s="224"/>
      <c r="N132" s="8"/>
    </row>
    <row r="133" spans="1:14" ht="12.75" x14ac:dyDescent="0.2">
      <c r="A133" s="184">
        <v>42977</v>
      </c>
      <c r="B133" s="218"/>
      <c r="C133" s="219" t="s">
        <v>1202</v>
      </c>
      <c r="D133" s="220" t="s">
        <v>351</v>
      </c>
      <c r="E133" s="221"/>
      <c r="F133" s="219"/>
      <c r="G133" s="226">
        <v>954</v>
      </c>
      <c r="H133" s="223"/>
      <c r="I133" s="47">
        <f t="shared" ca="1" si="1"/>
        <v>181757.31228915686</v>
      </c>
      <c r="J133" s="224"/>
      <c r="N133" s="8"/>
    </row>
    <row r="134" spans="1:14" ht="12.75" x14ac:dyDescent="0.2">
      <c r="A134" s="184">
        <v>42977</v>
      </c>
      <c r="B134" s="218"/>
      <c r="C134" s="219" t="s">
        <v>1203</v>
      </c>
      <c r="D134" s="220" t="s">
        <v>1212</v>
      </c>
      <c r="E134" s="221"/>
      <c r="F134" s="219"/>
      <c r="G134" s="226">
        <v>2085</v>
      </c>
      <c r="H134" s="223"/>
      <c r="I134" s="47">
        <f t="shared" ca="1" si="1"/>
        <v>179672.31228915686</v>
      </c>
      <c r="J134" s="224"/>
      <c r="N134" s="8"/>
    </row>
    <row r="135" spans="1:14" ht="12.75" x14ac:dyDescent="0.2">
      <c r="A135" s="184">
        <v>42977</v>
      </c>
      <c r="B135" s="218"/>
      <c r="C135" s="219" t="s">
        <v>1204</v>
      </c>
      <c r="D135" s="220" t="s">
        <v>66</v>
      </c>
      <c r="E135" s="221"/>
      <c r="F135" s="219"/>
      <c r="G135" s="226">
        <v>184.45</v>
      </c>
      <c r="H135" s="223"/>
      <c r="I135" s="47">
        <f t="shared" ca="1" si="1"/>
        <v>179487.86228915685</v>
      </c>
      <c r="J135" s="224"/>
      <c r="N135" s="8"/>
    </row>
    <row r="136" spans="1:14" ht="12.75" x14ac:dyDescent="0.2">
      <c r="A136" s="184">
        <v>42977</v>
      </c>
      <c r="B136" s="218"/>
      <c r="C136" s="219" t="s">
        <v>1205</v>
      </c>
      <c r="D136" s="220" t="s">
        <v>375</v>
      </c>
      <c r="E136" s="221"/>
      <c r="F136" s="219"/>
      <c r="G136" s="226">
        <v>2438</v>
      </c>
      <c r="H136" s="223"/>
      <c r="I136" s="47">
        <f t="shared" ca="1" si="1"/>
        <v>177049.86228915685</v>
      </c>
      <c r="J136" s="224"/>
      <c r="N136" s="8"/>
    </row>
    <row r="137" spans="1:14" ht="12.75" x14ac:dyDescent="0.2">
      <c r="A137" s="184">
        <v>42977</v>
      </c>
      <c r="B137" s="218"/>
      <c r="C137" s="219" t="s">
        <v>1206</v>
      </c>
      <c r="D137" s="220" t="s">
        <v>775</v>
      </c>
      <c r="E137" s="221"/>
      <c r="F137" s="219"/>
      <c r="G137" s="226">
        <v>1800</v>
      </c>
      <c r="H137" s="223"/>
      <c r="I137" s="47">
        <f t="shared" ca="1" si="1"/>
        <v>175249.86228915685</v>
      </c>
      <c r="J137" s="224"/>
      <c r="N137" s="8"/>
    </row>
    <row r="138" spans="1:14" ht="12.75" x14ac:dyDescent="0.2">
      <c r="A138" s="184">
        <v>42977</v>
      </c>
      <c r="B138" s="218"/>
      <c r="C138" s="219" t="s">
        <v>1207</v>
      </c>
      <c r="D138" s="220" t="s">
        <v>158</v>
      </c>
      <c r="E138" s="221"/>
      <c r="F138" s="219"/>
      <c r="G138" s="226">
        <v>563.25</v>
      </c>
      <c r="H138" s="223"/>
      <c r="I138" s="47">
        <f t="shared" ca="1" si="1"/>
        <v>174686.61228915685</v>
      </c>
      <c r="J138" s="224"/>
      <c r="N138" s="8"/>
    </row>
    <row r="139" spans="1:14" ht="12.75" x14ac:dyDescent="0.2">
      <c r="A139" s="184">
        <v>42977</v>
      </c>
      <c r="B139" s="218"/>
      <c r="C139" s="219" t="s">
        <v>1208</v>
      </c>
      <c r="D139" s="220" t="s">
        <v>64</v>
      </c>
      <c r="E139" s="221"/>
      <c r="F139" s="219"/>
      <c r="G139" s="226">
        <v>270</v>
      </c>
      <c r="H139" s="223"/>
      <c r="I139" s="47">
        <f t="shared" ca="1" si="1"/>
        <v>174416.61228915685</v>
      </c>
      <c r="J139" s="224"/>
      <c r="N139" s="8"/>
    </row>
    <row r="140" spans="1:14" ht="12.75" x14ac:dyDescent="0.2">
      <c r="A140" s="184">
        <v>42977</v>
      </c>
      <c r="B140" s="218"/>
      <c r="C140" s="219" t="s">
        <v>1209</v>
      </c>
      <c r="D140" s="220" t="s">
        <v>288</v>
      </c>
      <c r="E140" s="221"/>
      <c r="F140" s="219"/>
      <c r="G140" s="226">
        <v>8244.77</v>
      </c>
      <c r="H140" s="223"/>
      <c r="I140" s="47">
        <f t="shared" ca="1" si="1"/>
        <v>166171.84228915686</v>
      </c>
      <c r="J140" s="224"/>
      <c r="N140" s="8"/>
    </row>
    <row r="141" spans="1:14" ht="12.75" x14ac:dyDescent="0.2">
      <c r="A141" s="184">
        <v>42977</v>
      </c>
      <c r="B141" s="218"/>
      <c r="C141" s="219" t="s">
        <v>1210</v>
      </c>
      <c r="D141" s="220" t="s">
        <v>1060</v>
      </c>
      <c r="E141" s="221"/>
      <c r="F141" s="219"/>
      <c r="G141" s="226">
        <v>304.85000000000002</v>
      </c>
      <c r="H141" s="223"/>
      <c r="I141" s="47">
        <f t="shared" ca="1" si="1"/>
        <v>165866.99228915686</v>
      </c>
      <c r="J141" s="224"/>
      <c r="N141" s="8"/>
    </row>
    <row r="142" spans="1:14" ht="12.75" x14ac:dyDescent="0.2">
      <c r="A142" s="184">
        <v>42977</v>
      </c>
      <c r="B142" s="50"/>
      <c r="C142" s="45" t="s">
        <v>143</v>
      </c>
      <c r="D142" s="51" t="s">
        <v>325</v>
      </c>
      <c r="E142" s="58"/>
      <c r="F142" s="45"/>
      <c r="G142" s="48">
        <v>80798.579999999987</v>
      </c>
      <c r="H142" s="53"/>
      <c r="I142" s="47">
        <f t="shared" ca="1" si="1"/>
        <v>85068.41228915687</v>
      </c>
      <c r="J142" s="41"/>
      <c r="N142" s="8"/>
    </row>
    <row r="143" spans="1:14" ht="12.75" x14ac:dyDescent="0.2">
      <c r="A143" s="184">
        <v>42977</v>
      </c>
      <c r="B143" s="50"/>
      <c r="C143" s="45" t="s">
        <v>1182</v>
      </c>
      <c r="D143" s="51" t="s">
        <v>166</v>
      </c>
      <c r="E143" s="58"/>
      <c r="F143" s="45"/>
      <c r="G143" s="48">
        <v>21133</v>
      </c>
      <c r="H143" s="53"/>
      <c r="I143" s="47">
        <f t="shared" ca="1" si="1"/>
        <v>63935.41228915687</v>
      </c>
      <c r="J143" s="41"/>
      <c r="N143" s="8"/>
    </row>
    <row r="144" spans="1:14" ht="12.75" x14ac:dyDescent="0.2">
      <c r="A144" s="184">
        <v>42977</v>
      </c>
      <c r="B144" s="50"/>
      <c r="C144" s="45" t="s">
        <v>1183</v>
      </c>
      <c r="D144" s="51" t="s">
        <v>167</v>
      </c>
      <c r="E144" s="58"/>
      <c r="F144" s="45"/>
      <c r="G144" s="48">
        <v>1560.9</v>
      </c>
      <c r="H144" s="53"/>
      <c r="I144" s="47">
        <f t="shared" ca="1" si="1"/>
        <v>62374.512289156868</v>
      </c>
      <c r="J144" s="41"/>
      <c r="N144" s="8"/>
    </row>
    <row r="145" spans="1:14" ht="12.75" x14ac:dyDescent="0.2">
      <c r="A145" s="184">
        <v>42977</v>
      </c>
      <c r="B145" s="198"/>
      <c r="C145" s="199" t="s">
        <v>1184</v>
      </c>
      <c r="D145" s="200" t="s">
        <v>27</v>
      </c>
      <c r="E145" s="201"/>
      <c r="F145" s="199"/>
      <c r="G145" s="205">
        <v>3853.05</v>
      </c>
      <c r="H145" s="203"/>
      <c r="I145" s="47">
        <f t="shared" ref="I145:I208" ca="1" si="2">IF(AND(ISBLANK(G145),ISBLANK(H145))," - ",OFFSET(I145,-1,0,1,1)+H145-G145)</f>
        <v>58521.462289156865</v>
      </c>
      <c r="J145" s="41"/>
      <c r="N145" s="8"/>
    </row>
    <row r="146" spans="1:14" ht="12.75" x14ac:dyDescent="0.2">
      <c r="A146" s="184">
        <v>42977</v>
      </c>
      <c r="B146" s="198"/>
      <c r="C146" s="199" t="s">
        <v>1185</v>
      </c>
      <c r="D146" s="51" t="s">
        <v>326</v>
      </c>
      <c r="E146" s="201"/>
      <c r="F146" s="199"/>
      <c r="G146" s="205">
        <v>362.09</v>
      </c>
      <c r="H146" s="203"/>
      <c r="I146" s="47">
        <f t="shared" ca="1" si="2"/>
        <v>58159.372289156869</v>
      </c>
      <c r="J146" s="204"/>
      <c r="N146" s="8"/>
    </row>
    <row r="147" spans="1:14" ht="12.75" x14ac:dyDescent="0.2">
      <c r="A147" s="184"/>
      <c r="B147" s="198"/>
      <c r="C147" s="199"/>
      <c r="D147" s="51" t="s">
        <v>196</v>
      </c>
      <c r="E147" s="201"/>
      <c r="F147" s="199"/>
      <c r="G147" s="205">
        <v>49.700000000000074</v>
      </c>
      <c r="H147" s="203"/>
      <c r="I147" s="47">
        <f t="shared" ca="1" si="2"/>
        <v>58109.672289156872</v>
      </c>
      <c r="J147" s="204"/>
      <c r="N147" s="8"/>
    </row>
    <row r="148" spans="1:14" ht="12.75" x14ac:dyDescent="0.2">
      <c r="A148" s="184"/>
      <c r="B148" s="198"/>
      <c r="C148" s="199"/>
      <c r="D148" s="51" t="s">
        <v>197</v>
      </c>
      <c r="E148" s="201"/>
      <c r="F148" s="199"/>
      <c r="G148" s="205">
        <v>5.4099999999999913</v>
      </c>
      <c r="H148" s="203"/>
      <c r="I148" s="47">
        <f t="shared" ca="1" si="2"/>
        <v>58104.262289156868</v>
      </c>
      <c r="J148" s="204"/>
      <c r="N148" s="8"/>
    </row>
    <row r="149" spans="1:14" ht="12.75" x14ac:dyDescent="0.2">
      <c r="A149" s="184"/>
      <c r="B149" s="198"/>
      <c r="C149" s="199"/>
      <c r="D149" s="200"/>
      <c r="E149" s="201"/>
      <c r="F149" s="199"/>
      <c r="G149" s="202"/>
      <c r="H149" s="203"/>
      <c r="I149" s="47" t="str">
        <f t="shared" ca="1" si="2"/>
        <v xml:space="preserve"> - </v>
      </c>
      <c r="J149" s="204"/>
      <c r="N149" s="8"/>
    </row>
    <row r="150" spans="1:14" ht="12.75" x14ac:dyDescent="0.2">
      <c r="A150" s="184"/>
      <c r="B150" s="50"/>
      <c r="C150" s="45"/>
      <c r="D150" s="51"/>
      <c r="E150" s="58"/>
      <c r="F150" s="45"/>
      <c r="G150" s="49"/>
      <c r="H150" s="53"/>
      <c r="I150" s="47" t="str">
        <f t="shared" ca="1" si="2"/>
        <v xml:space="preserve"> - </v>
      </c>
      <c r="J150" s="41"/>
      <c r="N150" s="8"/>
    </row>
    <row r="151" spans="1:14" ht="12.75" x14ac:dyDescent="0.2">
      <c r="A151" s="184"/>
      <c r="B151" s="50"/>
      <c r="C151" s="45"/>
      <c r="D151" s="51"/>
      <c r="E151" s="58"/>
      <c r="F151" s="45"/>
      <c r="G151" s="49"/>
      <c r="H151" s="53"/>
      <c r="I151" s="47" t="str">
        <f t="shared" ca="1" si="2"/>
        <v xml:space="preserve"> - </v>
      </c>
      <c r="J151" s="41"/>
      <c r="N151" s="8"/>
    </row>
    <row r="152" spans="1:14" ht="12.75" x14ac:dyDescent="0.2">
      <c r="A152" s="184"/>
      <c r="B152" s="50"/>
      <c r="C152" s="45"/>
      <c r="D152" s="51"/>
      <c r="E152" s="58"/>
      <c r="F152" s="45"/>
      <c r="G152" s="49"/>
      <c r="H152" s="53"/>
      <c r="I152" s="47" t="str">
        <f t="shared" ca="1" si="2"/>
        <v xml:space="preserve"> - </v>
      </c>
      <c r="J152" s="41"/>
      <c r="N152" s="8"/>
    </row>
    <row r="153" spans="1:14" ht="12.75" x14ac:dyDescent="0.2">
      <c r="A153" s="184"/>
      <c r="B153" s="50"/>
      <c r="C153" s="45"/>
      <c r="D153" s="144"/>
      <c r="E153" s="155"/>
      <c r="F153" s="143"/>
      <c r="G153" s="146"/>
      <c r="H153" s="53"/>
      <c r="I153" s="47" t="str">
        <f t="shared" ca="1" si="2"/>
        <v xml:space="preserve"> - </v>
      </c>
      <c r="J153" s="41"/>
      <c r="N153" s="8"/>
    </row>
    <row r="154" spans="1:14" ht="12.75" x14ac:dyDescent="0.2">
      <c r="A154" s="184"/>
      <c r="B154" s="50"/>
      <c r="C154" s="45"/>
      <c r="D154" s="51"/>
      <c r="E154" s="155"/>
      <c r="F154" s="143"/>
      <c r="G154" s="146"/>
      <c r="H154" s="53"/>
      <c r="I154" s="47" t="str">
        <f t="shared" ca="1" si="2"/>
        <v xml:space="preserve"> - </v>
      </c>
      <c r="J154" s="41"/>
      <c r="K154" s="9">
        <v>57544.127710843371</v>
      </c>
      <c r="N154" s="8"/>
    </row>
    <row r="155" spans="1:14" ht="12.75" x14ac:dyDescent="0.2">
      <c r="A155" s="184"/>
      <c r="B155" s="198"/>
      <c r="C155" s="199"/>
      <c r="D155" s="200"/>
      <c r="E155" s="201"/>
      <c r="F155" s="199"/>
      <c r="G155" s="202"/>
      <c r="H155" s="203"/>
      <c r="I155" s="47" t="str">
        <f t="shared" ca="1" si="2"/>
        <v xml:space="preserve"> - </v>
      </c>
      <c r="J155" s="41"/>
      <c r="N155" s="8"/>
    </row>
    <row r="156" spans="1:14" ht="12.75" x14ac:dyDescent="0.2">
      <c r="A156" s="206"/>
      <c r="B156" s="198"/>
      <c r="C156" s="199"/>
      <c r="D156" s="200"/>
      <c r="E156" s="201"/>
      <c r="F156" s="199"/>
      <c r="G156" s="202"/>
      <c r="H156" s="203"/>
      <c r="I156" s="47" t="str">
        <f t="shared" ca="1" si="2"/>
        <v xml:space="preserve"> - </v>
      </c>
      <c r="J156" s="41"/>
      <c r="N156" s="8"/>
    </row>
    <row r="157" spans="1:14" ht="12.75" x14ac:dyDescent="0.2">
      <c r="A157" s="206"/>
      <c r="B157" s="198"/>
      <c r="C157" s="199"/>
      <c r="D157" s="200"/>
      <c r="E157" s="201"/>
      <c r="F157" s="199"/>
      <c r="G157" s="202"/>
      <c r="H157" s="203"/>
      <c r="I157" s="47" t="str">
        <f t="shared" ca="1" si="2"/>
        <v xml:space="preserve"> - </v>
      </c>
      <c r="J157" s="41"/>
      <c r="N157" s="8"/>
    </row>
    <row r="158" spans="1:14" ht="12.75" x14ac:dyDescent="0.2">
      <c r="A158" s="184"/>
      <c r="B158" s="198"/>
      <c r="C158" s="199"/>
      <c r="D158" s="200"/>
      <c r="E158" s="201"/>
      <c r="F158" s="199"/>
      <c r="G158" s="202"/>
      <c r="H158" s="203"/>
      <c r="I158" s="47" t="str">
        <f t="shared" ca="1" si="2"/>
        <v xml:space="preserve"> - </v>
      </c>
      <c r="J158" s="204"/>
      <c r="N158" s="8"/>
    </row>
    <row r="159" spans="1:14" ht="12.75" x14ac:dyDescent="0.2">
      <c r="A159" s="184"/>
      <c r="B159" s="50"/>
      <c r="C159" s="45"/>
      <c r="D159" s="51"/>
      <c r="E159" s="58"/>
      <c r="F159" s="45"/>
      <c r="G159" s="49"/>
      <c r="H159" s="53"/>
      <c r="I159" s="47" t="str">
        <f t="shared" ca="1" si="2"/>
        <v xml:space="preserve"> - </v>
      </c>
      <c r="J159" s="41"/>
      <c r="N159" s="8"/>
    </row>
    <row r="160" spans="1:14" ht="12.75" x14ac:dyDescent="0.2">
      <c r="A160" s="184"/>
      <c r="B160" s="50"/>
      <c r="C160" s="45"/>
      <c r="D160" s="51"/>
      <c r="E160" s="58"/>
      <c r="F160" s="45"/>
      <c r="G160" s="49"/>
      <c r="H160" s="53"/>
      <c r="I160" s="47" t="str">
        <f t="shared" ca="1" si="2"/>
        <v xml:space="preserve"> - </v>
      </c>
      <c r="J160" s="41"/>
      <c r="N160" s="8"/>
    </row>
    <row r="161" spans="1:14" ht="12.75" x14ac:dyDescent="0.2">
      <c r="A161" s="184"/>
      <c r="B161" s="50"/>
      <c r="C161" s="45"/>
      <c r="D161" s="51"/>
      <c r="E161" s="58"/>
      <c r="F161" s="45"/>
      <c r="G161" s="49"/>
      <c r="H161" s="53"/>
      <c r="I161" s="47" t="str">
        <f t="shared" ca="1" si="2"/>
        <v xml:space="preserve"> - </v>
      </c>
      <c r="J161" s="41"/>
      <c r="N161" s="8"/>
    </row>
    <row r="162" spans="1:14" ht="12.75" x14ac:dyDescent="0.2">
      <c r="A162" s="184"/>
      <c r="B162" s="50"/>
      <c r="C162" s="45"/>
      <c r="D162" s="51"/>
      <c r="E162" s="58"/>
      <c r="F162" s="45"/>
      <c r="G162" s="49"/>
      <c r="H162" s="53"/>
      <c r="I162" s="47" t="str">
        <f t="shared" ca="1" si="2"/>
        <v xml:space="preserve"> - </v>
      </c>
      <c r="J162" s="41"/>
      <c r="N162" s="8"/>
    </row>
    <row r="163" spans="1:14" ht="12.75" x14ac:dyDescent="0.2">
      <c r="A163" s="184"/>
      <c r="B163" s="50"/>
      <c r="C163" s="45"/>
      <c r="D163" s="51"/>
      <c r="E163" s="58"/>
      <c r="F163" s="45"/>
      <c r="G163" s="49"/>
      <c r="H163" s="53"/>
      <c r="I163" s="47" t="str">
        <f t="shared" ca="1" si="2"/>
        <v xml:space="preserve"> - </v>
      </c>
      <c r="J163" s="41"/>
      <c r="N163" s="8"/>
    </row>
    <row r="164" spans="1:14" ht="12.75" x14ac:dyDescent="0.2">
      <c r="A164" s="184"/>
      <c r="B164" s="50"/>
      <c r="C164" s="45"/>
      <c r="D164" s="51"/>
      <c r="E164" s="58"/>
      <c r="F164" s="45"/>
      <c r="G164" s="49"/>
      <c r="H164" s="53"/>
      <c r="I164" s="47" t="str">
        <f t="shared" ca="1" si="2"/>
        <v xml:space="preserve"> - </v>
      </c>
      <c r="J164" s="41"/>
      <c r="N164" s="8"/>
    </row>
    <row r="165" spans="1:14" ht="12.75" x14ac:dyDescent="0.2">
      <c r="A165" s="159"/>
      <c r="B165" s="142"/>
      <c r="C165" s="143"/>
      <c r="D165" s="144"/>
      <c r="E165" s="155"/>
      <c r="F165" s="143"/>
      <c r="G165" s="146"/>
      <c r="H165" s="156"/>
      <c r="I165" s="47" t="str">
        <f t="shared" ca="1" si="2"/>
        <v xml:space="preserve"> - </v>
      </c>
      <c r="J165" s="148"/>
      <c r="N165" s="8"/>
    </row>
    <row r="166" spans="1:14" ht="12.75" x14ac:dyDescent="0.2">
      <c r="A166" s="159"/>
      <c r="B166" s="142"/>
      <c r="C166" s="45"/>
      <c r="D166" s="51"/>
      <c r="E166" s="155"/>
      <c r="F166" s="143"/>
      <c r="G166" s="146"/>
      <c r="H166" s="156"/>
      <c r="I166" s="47" t="str">
        <f t="shared" ca="1" si="2"/>
        <v xml:space="preserve"> - </v>
      </c>
      <c r="J166" s="148"/>
      <c r="N166" s="8"/>
    </row>
    <row r="167" spans="1:14" ht="12.75" x14ac:dyDescent="0.2">
      <c r="A167" s="159"/>
      <c r="B167" s="142"/>
      <c r="C167" s="143"/>
      <c r="D167" s="51"/>
      <c r="E167" s="155"/>
      <c r="F167" s="143"/>
      <c r="G167" s="49"/>
      <c r="H167" s="156"/>
      <c r="I167" s="47" t="str">
        <f t="shared" ca="1" si="2"/>
        <v xml:space="preserve"> - </v>
      </c>
      <c r="J167" s="148"/>
      <c r="N167" s="8"/>
    </row>
    <row r="168" spans="1:14" ht="12.75" x14ac:dyDescent="0.2">
      <c r="A168" s="159"/>
      <c r="B168" s="142"/>
      <c r="C168" s="143"/>
      <c r="D168" s="144"/>
      <c r="E168" s="155"/>
      <c r="F168" s="143"/>
      <c r="G168" s="146"/>
      <c r="H168" s="156"/>
      <c r="I168" s="47" t="str">
        <f t="shared" ca="1" si="2"/>
        <v xml:space="preserve"> - </v>
      </c>
      <c r="J168" s="148"/>
      <c r="N168" s="8"/>
    </row>
    <row r="169" spans="1:14" ht="12.75" x14ac:dyDescent="0.2">
      <c r="A169" s="159"/>
      <c r="B169" s="142"/>
      <c r="C169" s="143"/>
      <c r="D169" s="144"/>
      <c r="E169" s="155"/>
      <c r="F169" s="143"/>
      <c r="G169" s="146"/>
      <c r="H169" s="156"/>
      <c r="I169" s="47" t="str">
        <f t="shared" ca="1" si="2"/>
        <v xml:space="preserve"> - </v>
      </c>
      <c r="J169" s="148"/>
      <c r="N169" s="8"/>
    </row>
    <row r="170" spans="1:14" ht="12.75" x14ac:dyDescent="0.2">
      <c r="A170" s="159"/>
      <c r="B170" s="142"/>
      <c r="C170" s="143"/>
      <c r="D170" s="144"/>
      <c r="E170" s="155"/>
      <c r="F170" s="143"/>
      <c r="G170" s="146"/>
      <c r="H170" s="156"/>
      <c r="I170" s="47" t="str">
        <f t="shared" ca="1" si="2"/>
        <v xml:space="preserve"> - </v>
      </c>
      <c r="J170" s="148"/>
      <c r="N170" s="8"/>
    </row>
    <row r="171" spans="1:14" ht="12.75" x14ac:dyDescent="0.2">
      <c r="A171" s="159"/>
      <c r="B171" s="142"/>
      <c r="C171" s="143"/>
      <c r="D171" s="144"/>
      <c r="E171" s="155"/>
      <c r="F171" s="143"/>
      <c r="G171" s="146"/>
      <c r="H171" s="156"/>
      <c r="I171" s="47" t="str">
        <f t="shared" ca="1" si="2"/>
        <v xml:space="preserve"> - </v>
      </c>
      <c r="J171" s="148"/>
      <c r="N171" s="8"/>
    </row>
    <row r="172" spans="1:14" ht="12.75" x14ac:dyDescent="0.2">
      <c r="A172" s="159"/>
      <c r="B172" s="142"/>
      <c r="C172" s="143"/>
      <c r="D172" s="144"/>
      <c r="E172" s="155"/>
      <c r="F172" s="143"/>
      <c r="G172" s="146"/>
      <c r="H172" s="156"/>
      <c r="I172" s="47" t="str">
        <f t="shared" ca="1" si="2"/>
        <v xml:space="preserve"> - </v>
      </c>
      <c r="J172" s="148"/>
      <c r="N172" s="8"/>
    </row>
    <row r="173" spans="1:14" ht="12.75" x14ac:dyDescent="0.2">
      <c r="A173" s="159"/>
      <c r="B173" s="142"/>
      <c r="C173" s="143"/>
      <c r="D173" s="144"/>
      <c r="E173" s="155"/>
      <c r="F173" s="143"/>
      <c r="G173" s="146"/>
      <c r="H173" s="156"/>
      <c r="I173" s="47" t="str">
        <f t="shared" ca="1" si="2"/>
        <v xml:space="preserve"> - </v>
      </c>
      <c r="J173" s="148"/>
      <c r="N173" s="8"/>
    </row>
    <row r="174" spans="1:14" ht="12.75" x14ac:dyDescent="0.2">
      <c r="A174" s="159"/>
      <c r="B174" s="142"/>
      <c r="C174" s="45"/>
      <c r="D174" s="144"/>
      <c r="E174" s="155"/>
      <c r="F174" s="143"/>
      <c r="G174" s="146"/>
      <c r="H174" s="156"/>
      <c r="I174" s="47" t="str">
        <f t="shared" ca="1" si="2"/>
        <v xml:space="preserve"> - </v>
      </c>
      <c r="J174" s="148"/>
      <c r="N174" s="8"/>
    </row>
    <row r="175" spans="1:14" ht="12.75" x14ac:dyDescent="0.2">
      <c r="A175" s="35"/>
      <c r="B175" s="50"/>
      <c r="C175" s="45"/>
      <c r="D175" s="51"/>
      <c r="E175" s="58"/>
      <c r="F175" s="45"/>
      <c r="G175" s="49"/>
      <c r="H175" s="53"/>
      <c r="I175" s="47" t="str">
        <f t="shared" ca="1" si="2"/>
        <v xml:space="preserve"> - </v>
      </c>
      <c r="J175" s="41"/>
      <c r="L175" s="9"/>
      <c r="N175" s="8"/>
    </row>
    <row r="176" spans="1:14" ht="12.75" x14ac:dyDescent="0.2">
      <c r="A176" s="162"/>
      <c r="B176" s="142"/>
      <c r="C176" s="143"/>
      <c r="D176" s="144"/>
      <c r="E176" s="155"/>
      <c r="F176" s="143"/>
      <c r="G176" s="146"/>
      <c r="H176" s="163"/>
      <c r="I176" s="47" t="str">
        <f t="shared" ca="1" si="2"/>
        <v xml:space="preserve"> - </v>
      </c>
      <c r="J176" s="148"/>
      <c r="L176" s="9"/>
      <c r="N176" s="8"/>
    </row>
    <row r="177" spans="1:14" ht="12.75" x14ac:dyDescent="0.2">
      <c r="A177" s="162"/>
      <c r="B177" s="142"/>
      <c r="C177" s="143"/>
      <c r="D177" s="144"/>
      <c r="E177" s="155"/>
      <c r="F177" s="143"/>
      <c r="G177" s="146"/>
      <c r="H177" s="163"/>
      <c r="I177" s="47" t="str">
        <f t="shared" ca="1" si="2"/>
        <v xml:space="preserve"> - </v>
      </c>
      <c r="J177" s="148"/>
      <c r="L177" s="9"/>
      <c r="N177" s="8"/>
    </row>
    <row r="178" spans="1:14" s="23" customFormat="1" ht="12.75" x14ac:dyDescent="0.2">
      <c r="A178" s="158"/>
      <c r="B178" s="151"/>
      <c r="C178" s="152"/>
      <c r="D178" s="153"/>
      <c r="E178" s="153"/>
      <c r="F178" s="152"/>
      <c r="G178" s="154"/>
      <c r="H178" s="49"/>
      <c r="I178" s="47" t="str">
        <f t="shared" ca="1" si="2"/>
        <v xml:space="preserve"> - </v>
      </c>
      <c r="J178" s="118"/>
      <c r="K178" s="25"/>
      <c r="N178" s="42"/>
    </row>
    <row r="179" spans="1:14" s="23" customFormat="1" ht="12.75" x14ac:dyDescent="0.2">
      <c r="A179" s="35"/>
      <c r="B179" s="50"/>
      <c r="C179" s="45"/>
      <c r="D179" s="51"/>
      <c r="E179" s="52"/>
      <c r="F179" s="45"/>
      <c r="G179" s="49"/>
      <c r="H179" s="53"/>
      <c r="I179" s="47" t="str">
        <f t="shared" ca="1" si="2"/>
        <v xml:space="preserve"> - </v>
      </c>
      <c r="J179" s="56"/>
      <c r="K179" s="25"/>
      <c r="N179" s="42"/>
    </row>
    <row r="180" spans="1:14" s="23" customFormat="1" ht="12.75" x14ac:dyDescent="0.2">
      <c r="A180" s="35"/>
      <c r="B180" s="165"/>
      <c r="C180" s="166"/>
      <c r="D180" s="167"/>
      <c r="E180" s="168"/>
      <c r="F180" s="166"/>
      <c r="G180" s="169"/>
      <c r="H180" s="170"/>
      <c r="I180" s="47" t="str">
        <f t="shared" ca="1" si="2"/>
        <v xml:space="preserve"> - </v>
      </c>
      <c r="J180" s="171"/>
      <c r="K180" s="25"/>
      <c r="N180" s="42"/>
    </row>
    <row r="181" spans="1:14" s="23" customFormat="1" ht="12.75" x14ac:dyDescent="0.2">
      <c r="A181" s="164"/>
      <c r="B181" s="165"/>
      <c r="C181" s="166"/>
      <c r="D181" s="167"/>
      <c r="E181" s="168"/>
      <c r="F181" s="166"/>
      <c r="G181" s="169"/>
      <c r="H181" s="170"/>
      <c r="I181" s="47" t="str">
        <f t="shared" ca="1" si="2"/>
        <v xml:space="preserve"> - </v>
      </c>
      <c r="J181" s="171"/>
      <c r="K181" s="25"/>
      <c r="N181" s="42"/>
    </row>
    <row r="182" spans="1:14" ht="12.75" x14ac:dyDescent="0.2">
      <c r="A182" s="35"/>
      <c r="B182" s="35"/>
      <c r="C182" s="43"/>
      <c r="D182" s="54"/>
      <c r="E182" s="38"/>
      <c r="F182" s="36"/>
      <c r="G182" s="39"/>
      <c r="H182" s="39"/>
      <c r="I182" s="47" t="str">
        <f t="shared" ca="1" si="2"/>
        <v xml:space="preserve"> - </v>
      </c>
      <c r="J182" s="41"/>
      <c r="L182" s="9"/>
      <c r="N182" s="8"/>
    </row>
    <row r="183" spans="1:14" ht="12.75" x14ac:dyDescent="0.2">
      <c r="A183" s="35"/>
      <c r="B183" s="35"/>
      <c r="C183" s="43"/>
      <c r="D183" s="37"/>
      <c r="E183" s="38"/>
      <c r="F183" s="36"/>
      <c r="G183" s="39"/>
      <c r="H183" s="39"/>
      <c r="I183" s="47" t="str">
        <f t="shared" ca="1" si="2"/>
        <v xml:space="preserve"> - </v>
      </c>
      <c r="J183" s="41"/>
      <c r="L183" s="9"/>
      <c r="N183" s="8"/>
    </row>
    <row r="184" spans="1:14" ht="12.75" x14ac:dyDescent="0.2">
      <c r="A184" s="35"/>
      <c r="B184" s="35"/>
      <c r="C184" s="36"/>
      <c r="D184" s="37"/>
      <c r="E184" s="38"/>
      <c r="F184" s="36"/>
      <c r="G184" s="39"/>
      <c r="H184" s="39"/>
      <c r="I184" s="47" t="str">
        <f t="shared" ca="1" si="2"/>
        <v xml:space="preserve"> - </v>
      </c>
      <c r="J184" s="41"/>
      <c r="L184" s="9"/>
      <c r="N184" s="8"/>
    </row>
    <row r="185" spans="1:14" ht="12.75" x14ac:dyDescent="0.2">
      <c r="A185" s="35"/>
      <c r="B185" s="50"/>
      <c r="C185" s="45"/>
      <c r="D185" s="51"/>
      <c r="E185" s="58"/>
      <c r="F185" s="45"/>
      <c r="G185" s="49"/>
      <c r="H185" s="53"/>
      <c r="I185" s="47" t="str">
        <f t="shared" ca="1" si="2"/>
        <v xml:space="preserve"> - </v>
      </c>
      <c r="J185" s="41"/>
      <c r="L185" s="9"/>
      <c r="N185" s="8"/>
    </row>
    <row r="186" spans="1:14" ht="12.75" x14ac:dyDescent="0.2">
      <c r="A186" s="35"/>
      <c r="B186" s="50"/>
      <c r="C186" s="36"/>
      <c r="D186" s="51"/>
      <c r="E186" s="58"/>
      <c r="F186" s="45"/>
      <c r="G186" s="49"/>
      <c r="H186" s="39"/>
      <c r="I186" s="47" t="str">
        <f t="shared" ca="1" si="2"/>
        <v xml:space="preserve"> - </v>
      </c>
      <c r="J186" s="41"/>
      <c r="L186" s="9"/>
      <c r="N186" s="8"/>
    </row>
    <row r="187" spans="1:14" ht="12.75" x14ac:dyDescent="0.2">
      <c r="A187" s="35"/>
      <c r="B187" s="35"/>
      <c r="C187" s="36"/>
      <c r="D187" s="37"/>
      <c r="E187" s="38"/>
      <c r="F187" s="36"/>
      <c r="G187" s="39"/>
      <c r="H187" s="39"/>
      <c r="I187" s="47" t="str">
        <f t="shared" ca="1" si="2"/>
        <v xml:space="preserve"> - </v>
      </c>
      <c r="J187" s="41"/>
      <c r="N187" s="8"/>
    </row>
    <row r="188" spans="1:14" ht="12.75" x14ac:dyDescent="0.2">
      <c r="A188" s="35"/>
      <c r="B188" s="35"/>
      <c r="C188" s="36"/>
      <c r="D188" s="37"/>
      <c r="E188" s="38"/>
      <c r="F188" s="36"/>
      <c r="G188" s="39"/>
      <c r="H188" s="39"/>
      <c r="I188" s="47" t="str">
        <f t="shared" ca="1" si="2"/>
        <v xml:space="preserve"> - </v>
      </c>
      <c r="J188" s="41"/>
      <c r="N188" s="8"/>
    </row>
    <row r="189" spans="1:14" ht="12.75" x14ac:dyDescent="0.2">
      <c r="A189" s="35"/>
      <c r="B189" s="35"/>
      <c r="C189" s="36"/>
      <c r="D189" s="37"/>
      <c r="E189" s="38"/>
      <c r="F189" s="36"/>
      <c r="G189" s="39"/>
      <c r="H189" s="39"/>
      <c r="I189" s="47" t="str">
        <f t="shared" ca="1" si="2"/>
        <v xml:space="preserve"> - </v>
      </c>
      <c r="J189" s="41"/>
      <c r="N189" s="8"/>
    </row>
    <row r="190" spans="1:14" ht="12.75" x14ac:dyDescent="0.2">
      <c r="A190" s="35"/>
      <c r="B190" s="35"/>
      <c r="C190" s="43"/>
      <c r="D190" s="54"/>
      <c r="E190" s="38"/>
      <c r="F190" s="36"/>
      <c r="G190" s="39"/>
      <c r="H190" s="39"/>
      <c r="I190" s="47" t="str">
        <f t="shared" ca="1" si="2"/>
        <v xml:space="preserve"> - </v>
      </c>
      <c r="J190" s="41"/>
      <c r="N190" s="8"/>
    </row>
    <row r="191" spans="1:14" ht="12.75" x14ac:dyDescent="0.2">
      <c r="A191" s="35"/>
      <c r="B191" s="50"/>
      <c r="C191" s="45"/>
      <c r="D191" s="51"/>
      <c r="E191" s="58"/>
      <c r="F191" s="45"/>
      <c r="G191" s="49"/>
      <c r="H191" s="53"/>
      <c r="I191" s="47" t="str">
        <f t="shared" ca="1" si="2"/>
        <v xml:space="preserve"> - </v>
      </c>
      <c r="J191" s="41"/>
      <c r="N191" s="8"/>
    </row>
    <row r="192" spans="1:14" ht="12.75" x14ac:dyDescent="0.2">
      <c r="A192" s="35"/>
      <c r="B192" s="50"/>
      <c r="C192" s="45"/>
      <c r="D192" s="51"/>
      <c r="E192" s="58"/>
      <c r="F192" s="45"/>
      <c r="G192" s="49"/>
      <c r="H192" s="53"/>
      <c r="I192" s="47" t="str">
        <f t="shared" ca="1" si="2"/>
        <v xml:space="preserve"> - </v>
      </c>
      <c r="J192" s="41"/>
      <c r="N192" s="8"/>
    </row>
    <row r="193" spans="1:14" ht="12.75" x14ac:dyDescent="0.2">
      <c r="A193" s="35"/>
      <c r="B193" s="50"/>
      <c r="C193" s="45"/>
      <c r="D193" s="51"/>
      <c r="E193" s="58"/>
      <c r="F193" s="45"/>
      <c r="G193" s="49"/>
      <c r="H193" s="53"/>
      <c r="I193" s="47" t="str">
        <f t="shared" ca="1" si="2"/>
        <v xml:space="preserve"> - </v>
      </c>
      <c r="J193" s="41"/>
      <c r="N193" s="8"/>
    </row>
    <row r="194" spans="1:14" ht="12.75" x14ac:dyDescent="0.2">
      <c r="A194" s="35"/>
      <c r="B194" s="115"/>
      <c r="C194" s="45"/>
      <c r="D194" s="37"/>
      <c r="E194" s="38"/>
      <c r="F194" s="36"/>
      <c r="G194" s="39"/>
      <c r="H194" s="117"/>
      <c r="I194" s="47" t="str">
        <f t="shared" ca="1" si="2"/>
        <v xml:space="preserve"> - </v>
      </c>
      <c r="J194" s="118"/>
      <c r="N194" s="8"/>
    </row>
    <row r="195" spans="1:14" ht="12.75" x14ac:dyDescent="0.2">
      <c r="A195" s="35"/>
      <c r="B195" s="115"/>
      <c r="C195" s="45"/>
      <c r="D195" s="37"/>
      <c r="E195" s="38"/>
      <c r="F195" s="36"/>
      <c r="G195" s="39"/>
      <c r="H195" s="117"/>
      <c r="I195" s="47" t="str">
        <f t="shared" ca="1" si="2"/>
        <v xml:space="preserve"> - </v>
      </c>
      <c r="J195" s="118"/>
      <c r="N195" s="8"/>
    </row>
    <row r="196" spans="1:14" ht="12.75" x14ac:dyDescent="0.2">
      <c r="A196" s="35"/>
      <c r="B196" s="50"/>
      <c r="C196" s="45"/>
      <c r="D196" s="51"/>
      <c r="E196" s="58"/>
      <c r="F196" s="45"/>
      <c r="G196" s="49"/>
      <c r="H196" s="53"/>
      <c r="I196" s="47" t="str">
        <f t="shared" ca="1" si="2"/>
        <v xml:space="preserve"> - </v>
      </c>
      <c r="J196" s="41"/>
      <c r="N196" s="8"/>
    </row>
    <row r="197" spans="1:14" ht="12.75" x14ac:dyDescent="0.2">
      <c r="A197" s="35"/>
      <c r="B197" s="50"/>
      <c r="C197" s="45"/>
      <c r="D197" s="51"/>
      <c r="E197" s="58"/>
      <c r="F197" s="45"/>
      <c r="G197" s="49"/>
      <c r="H197" s="53"/>
      <c r="I197" s="47" t="str">
        <f t="shared" ca="1" si="2"/>
        <v xml:space="preserve"> - </v>
      </c>
      <c r="J197" s="41"/>
      <c r="N197" s="8"/>
    </row>
    <row r="198" spans="1:14" ht="12.75" x14ac:dyDescent="0.2">
      <c r="A198" s="35"/>
      <c r="B198" s="50"/>
      <c r="C198" s="45"/>
      <c r="D198" s="51"/>
      <c r="E198" s="58"/>
      <c r="F198" s="45"/>
      <c r="G198" s="49"/>
      <c r="H198" s="53"/>
      <c r="I198" s="47" t="str">
        <f t="shared" ca="1" si="2"/>
        <v xml:space="preserve"> - </v>
      </c>
      <c r="J198" s="41"/>
      <c r="N198" s="8"/>
    </row>
    <row r="199" spans="1:14" ht="12.75" x14ac:dyDescent="0.2">
      <c r="A199" s="35"/>
      <c r="B199" s="115"/>
      <c r="C199" s="116"/>
      <c r="D199" s="119"/>
      <c r="E199" s="120"/>
      <c r="F199" s="116"/>
      <c r="G199" s="121"/>
      <c r="H199" s="117"/>
      <c r="I199" s="47" t="str">
        <f t="shared" ca="1" si="2"/>
        <v xml:space="preserve"> - </v>
      </c>
      <c r="J199" s="118"/>
      <c r="N199" s="8"/>
    </row>
    <row r="200" spans="1:14" ht="12.75" x14ac:dyDescent="0.2">
      <c r="A200" s="35"/>
      <c r="B200" s="115"/>
      <c r="C200" s="116"/>
      <c r="D200" s="119"/>
      <c r="E200" s="120"/>
      <c r="F200" s="116"/>
      <c r="G200" s="121"/>
      <c r="H200" s="117"/>
      <c r="I200" s="47" t="str">
        <f t="shared" ca="1" si="2"/>
        <v xml:space="preserve"> - </v>
      </c>
      <c r="J200" s="118"/>
      <c r="N200" s="8"/>
    </row>
    <row r="201" spans="1:14" ht="12.75" x14ac:dyDescent="0.2">
      <c r="A201" s="35"/>
      <c r="B201" s="115"/>
      <c r="C201" s="116"/>
      <c r="D201" s="119"/>
      <c r="E201" s="120"/>
      <c r="F201" s="116"/>
      <c r="G201" s="121"/>
      <c r="H201" s="117"/>
      <c r="I201" s="47" t="str">
        <f t="shared" ca="1" si="2"/>
        <v xml:space="preserve"> - </v>
      </c>
      <c r="J201" s="118"/>
      <c r="N201" s="8"/>
    </row>
    <row r="202" spans="1:14" ht="12.75" x14ac:dyDescent="0.2">
      <c r="A202" s="35"/>
      <c r="B202" s="115"/>
      <c r="C202" s="116"/>
      <c r="D202" s="119"/>
      <c r="E202" s="120"/>
      <c r="F202" s="116"/>
      <c r="G202" s="121"/>
      <c r="H202" s="117"/>
      <c r="I202" s="47" t="str">
        <f t="shared" ca="1" si="2"/>
        <v xml:space="preserve"> - </v>
      </c>
      <c r="J202" s="118"/>
      <c r="N202" s="8"/>
    </row>
    <row r="203" spans="1:14" ht="12.75" x14ac:dyDescent="0.2">
      <c r="A203" s="35"/>
      <c r="B203" s="115"/>
      <c r="C203" s="116"/>
      <c r="D203" s="119"/>
      <c r="E203" s="120"/>
      <c r="F203" s="116"/>
      <c r="G203" s="121"/>
      <c r="H203" s="117"/>
      <c r="I203" s="47" t="str">
        <f t="shared" ca="1" si="2"/>
        <v xml:space="preserve"> - </v>
      </c>
      <c r="J203" s="118"/>
      <c r="N203" s="8"/>
    </row>
    <row r="204" spans="1:14" ht="12.75" x14ac:dyDescent="0.2">
      <c r="A204" s="35"/>
      <c r="B204" s="115"/>
      <c r="C204" s="116"/>
      <c r="D204" s="51"/>
      <c r="E204" s="120"/>
      <c r="F204" s="116"/>
      <c r="G204" s="121"/>
      <c r="H204" s="117"/>
      <c r="I204" s="47" t="str">
        <f t="shared" ca="1" si="2"/>
        <v xml:space="preserve"> - </v>
      </c>
      <c r="J204" s="118"/>
      <c r="N204" s="8"/>
    </row>
    <row r="205" spans="1:14" ht="12.75" x14ac:dyDescent="0.2">
      <c r="A205" s="35"/>
      <c r="B205" s="115"/>
      <c r="C205" s="116"/>
      <c r="D205" s="119"/>
      <c r="E205" s="120"/>
      <c r="F205" s="116"/>
      <c r="G205" s="121"/>
      <c r="H205" s="117"/>
      <c r="I205" s="47" t="str">
        <f t="shared" ca="1" si="2"/>
        <v xml:space="preserve"> - </v>
      </c>
      <c r="J205" s="118"/>
      <c r="N205" s="8"/>
    </row>
    <row r="206" spans="1:14" ht="12.75" x14ac:dyDescent="0.2">
      <c r="A206" s="35"/>
      <c r="B206" s="115"/>
      <c r="C206" s="116"/>
      <c r="D206" s="119"/>
      <c r="E206" s="120"/>
      <c r="F206" s="116"/>
      <c r="G206" s="121"/>
      <c r="H206" s="117"/>
      <c r="I206" s="47" t="str">
        <f t="shared" ca="1" si="2"/>
        <v xml:space="preserve"> - </v>
      </c>
      <c r="J206" s="118"/>
      <c r="N206" s="8"/>
    </row>
    <row r="207" spans="1:14" ht="12.75" x14ac:dyDescent="0.2">
      <c r="A207" s="35"/>
      <c r="B207" s="115"/>
      <c r="C207" s="116"/>
      <c r="D207" s="119"/>
      <c r="E207" s="120"/>
      <c r="F207" s="116"/>
      <c r="G207" s="121"/>
      <c r="H207" s="117"/>
      <c r="I207" s="47" t="str">
        <f t="shared" ca="1" si="2"/>
        <v xml:space="preserve"> - </v>
      </c>
      <c r="J207" s="118"/>
      <c r="N207" s="8"/>
    </row>
    <row r="208" spans="1:14" ht="12.75" x14ac:dyDescent="0.2">
      <c r="A208" s="35"/>
      <c r="B208" s="115"/>
      <c r="C208" s="116"/>
      <c r="D208" s="119"/>
      <c r="E208" s="120"/>
      <c r="F208" s="116"/>
      <c r="G208" s="121"/>
      <c r="H208" s="117"/>
      <c r="I208" s="47" t="str">
        <f t="shared" ca="1" si="2"/>
        <v xml:space="preserve"> - </v>
      </c>
      <c r="J208" s="118"/>
      <c r="N208" s="8"/>
    </row>
    <row r="209" spans="1:14" ht="12.75" x14ac:dyDescent="0.2">
      <c r="A209" s="35"/>
      <c r="B209" s="115"/>
      <c r="C209" s="116"/>
      <c r="D209" s="119"/>
      <c r="E209" s="120"/>
      <c r="F209" s="116"/>
      <c r="G209" s="121"/>
      <c r="H209" s="117"/>
      <c r="I209" s="47" t="str">
        <f t="shared" ref="I209:I250" ca="1" si="3">IF(AND(ISBLANK(G209),ISBLANK(H209))," - ",OFFSET(I209,-1,0,1,1)+H209-G209)</f>
        <v xml:space="preserve"> - </v>
      </c>
      <c r="J209" s="118"/>
      <c r="N209" s="8"/>
    </row>
    <row r="210" spans="1:14" ht="12.75" x14ac:dyDescent="0.2">
      <c r="A210" s="35"/>
      <c r="B210" s="115"/>
      <c r="C210" s="116"/>
      <c r="D210" s="119"/>
      <c r="E210" s="120"/>
      <c r="F210" s="116"/>
      <c r="G210" s="121"/>
      <c r="H210" s="117"/>
      <c r="I210" s="47" t="str">
        <f t="shared" ca="1" si="3"/>
        <v xml:space="preserve"> - </v>
      </c>
      <c r="J210" s="118"/>
      <c r="N210" s="8"/>
    </row>
    <row r="211" spans="1:14" ht="12.75" x14ac:dyDescent="0.2">
      <c r="A211" s="35"/>
      <c r="B211" s="115"/>
      <c r="C211" s="116"/>
      <c r="D211" s="119"/>
      <c r="E211" s="120"/>
      <c r="F211" s="116"/>
      <c r="G211" s="121"/>
      <c r="H211" s="117"/>
      <c r="I211" s="47" t="str">
        <f t="shared" ca="1" si="3"/>
        <v xml:space="preserve"> - </v>
      </c>
      <c r="J211" s="118"/>
      <c r="N211" s="8"/>
    </row>
    <row r="212" spans="1:14" ht="12.75" x14ac:dyDescent="0.2">
      <c r="A212" s="35"/>
      <c r="B212" s="115"/>
      <c r="C212" s="116"/>
      <c r="D212" s="119"/>
      <c r="E212" s="120"/>
      <c r="F212" s="116"/>
      <c r="G212" s="121"/>
      <c r="H212" s="117"/>
      <c r="I212" s="47" t="str">
        <f t="shared" ca="1" si="3"/>
        <v xml:space="preserve"> - </v>
      </c>
      <c r="J212" s="118"/>
      <c r="N212" s="8"/>
    </row>
    <row r="213" spans="1:14" ht="12.75" x14ac:dyDescent="0.2">
      <c r="A213" s="35"/>
      <c r="B213" s="115"/>
      <c r="C213" s="116"/>
      <c r="D213" s="119"/>
      <c r="E213" s="120"/>
      <c r="F213" s="116"/>
      <c r="G213" s="121"/>
      <c r="H213" s="117"/>
      <c r="I213" s="47" t="str">
        <f t="shared" ca="1" si="3"/>
        <v xml:space="preserve"> - </v>
      </c>
      <c r="J213" s="118"/>
      <c r="N213" s="8"/>
    </row>
    <row r="214" spans="1:14" ht="12.75" x14ac:dyDescent="0.2">
      <c r="A214" s="35"/>
      <c r="B214" s="115"/>
      <c r="C214" s="116"/>
      <c r="D214" s="119"/>
      <c r="E214" s="120"/>
      <c r="F214" s="116"/>
      <c r="G214" s="121"/>
      <c r="H214" s="117"/>
      <c r="I214" s="47" t="str">
        <f t="shared" ca="1" si="3"/>
        <v xml:space="preserve"> - </v>
      </c>
      <c r="J214" s="118"/>
      <c r="N214" s="8"/>
    </row>
    <row r="215" spans="1:14" ht="12.75" x14ac:dyDescent="0.2">
      <c r="A215" s="35"/>
      <c r="B215" s="115"/>
      <c r="C215" s="116"/>
      <c r="D215" s="119"/>
      <c r="E215" s="120"/>
      <c r="F215" s="116"/>
      <c r="G215" s="121"/>
      <c r="H215" s="117"/>
      <c r="I215" s="47" t="str">
        <f t="shared" ca="1" si="3"/>
        <v xml:space="preserve"> - </v>
      </c>
      <c r="J215" s="118"/>
      <c r="N215" s="8"/>
    </row>
    <row r="216" spans="1:14" ht="12.75" x14ac:dyDescent="0.2">
      <c r="A216" s="35"/>
      <c r="B216" s="115"/>
      <c r="C216" s="116"/>
      <c r="D216" s="119"/>
      <c r="E216" s="120"/>
      <c r="F216" s="116"/>
      <c r="G216" s="121"/>
      <c r="H216" s="117"/>
      <c r="I216" s="47" t="str">
        <f t="shared" ca="1" si="3"/>
        <v xml:space="preserve"> - </v>
      </c>
      <c r="J216" s="118"/>
      <c r="N216" s="8"/>
    </row>
    <row r="217" spans="1:14" ht="12.75" x14ac:dyDescent="0.2">
      <c r="A217" s="35"/>
      <c r="B217" s="115"/>
      <c r="C217" s="116"/>
      <c r="D217" s="119"/>
      <c r="E217" s="120"/>
      <c r="F217" s="116"/>
      <c r="G217" s="121"/>
      <c r="H217" s="117"/>
      <c r="I217" s="47" t="str">
        <f t="shared" ca="1" si="3"/>
        <v xml:space="preserve"> - </v>
      </c>
      <c r="J217" s="118"/>
      <c r="N217" s="8"/>
    </row>
    <row r="218" spans="1:14" ht="12.75" x14ac:dyDescent="0.2">
      <c r="A218" s="35"/>
      <c r="B218" s="115"/>
      <c r="C218" s="116"/>
      <c r="D218" s="119"/>
      <c r="E218" s="120"/>
      <c r="F218" s="116"/>
      <c r="G218" s="121"/>
      <c r="H218" s="117"/>
      <c r="I218" s="47" t="str">
        <f t="shared" ca="1" si="3"/>
        <v xml:space="preserve"> - </v>
      </c>
      <c r="J218" s="118"/>
      <c r="N218" s="8"/>
    </row>
    <row r="219" spans="1:14" ht="12.75" x14ac:dyDescent="0.2">
      <c r="A219" s="35"/>
      <c r="B219" s="115"/>
      <c r="C219" s="116"/>
      <c r="D219" s="119"/>
      <c r="E219" s="120"/>
      <c r="F219" s="116"/>
      <c r="G219" s="121"/>
      <c r="H219" s="117"/>
      <c r="I219" s="47" t="str">
        <f t="shared" ca="1" si="3"/>
        <v xml:space="preserve"> - </v>
      </c>
      <c r="J219" s="118"/>
      <c r="N219" s="8"/>
    </row>
    <row r="220" spans="1:14" ht="12.75" x14ac:dyDescent="0.2">
      <c r="A220" s="35"/>
      <c r="B220" s="115"/>
      <c r="C220" s="116"/>
      <c r="D220" s="119"/>
      <c r="E220" s="120"/>
      <c r="F220" s="116"/>
      <c r="G220" s="121"/>
      <c r="H220" s="117"/>
      <c r="I220" s="47" t="str">
        <f t="shared" ca="1" si="3"/>
        <v xml:space="preserve"> - </v>
      </c>
      <c r="J220" s="118"/>
      <c r="N220" s="8"/>
    </row>
    <row r="221" spans="1:14" ht="12.75" x14ac:dyDescent="0.2">
      <c r="A221" s="35"/>
      <c r="B221" s="35"/>
      <c r="C221" s="45"/>
      <c r="D221" s="54"/>
      <c r="E221" s="44"/>
      <c r="F221" s="43"/>
      <c r="G221" s="57"/>
      <c r="H221" s="39"/>
      <c r="I221" s="47" t="str">
        <f t="shared" ca="1" si="3"/>
        <v xml:space="preserve"> - </v>
      </c>
      <c r="J221" s="118"/>
      <c r="N221" s="8"/>
    </row>
    <row r="222" spans="1:14" ht="12.75" x14ac:dyDescent="0.2">
      <c r="A222" s="35"/>
      <c r="B222" s="35"/>
      <c r="C222" s="45"/>
      <c r="D222" s="54"/>
      <c r="E222" s="44"/>
      <c r="F222" s="43"/>
      <c r="G222" s="57"/>
      <c r="H222" s="39"/>
      <c r="I222" s="47" t="str">
        <f t="shared" ca="1" si="3"/>
        <v xml:space="preserve"> - </v>
      </c>
      <c r="J222" s="118"/>
      <c r="N222" s="8"/>
    </row>
    <row r="223" spans="1:14" ht="12.75" x14ac:dyDescent="0.2">
      <c r="A223" s="35"/>
      <c r="B223" s="35"/>
      <c r="C223" s="45"/>
      <c r="D223" s="37"/>
      <c r="E223" s="44"/>
      <c r="F223" s="36"/>
      <c r="G223" s="57"/>
      <c r="H223" s="39"/>
      <c r="I223" s="47" t="str">
        <f t="shared" ca="1" si="3"/>
        <v xml:space="preserve"> - </v>
      </c>
      <c r="J223" s="118"/>
      <c r="N223" s="8"/>
    </row>
    <row r="224" spans="1:14" ht="12.75" x14ac:dyDescent="0.2">
      <c r="A224" s="35"/>
      <c r="B224" s="50"/>
      <c r="C224" s="45"/>
      <c r="D224" s="51"/>
      <c r="E224" s="52"/>
      <c r="F224" s="45"/>
      <c r="G224" s="60"/>
      <c r="H224" s="49"/>
      <c r="I224" s="47" t="str">
        <f t="shared" ca="1" si="3"/>
        <v xml:space="preserve"> - </v>
      </c>
      <c r="J224" s="118"/>
      <c r="N224" s="8"/>
    </row>
    <row r="225" spans="1:14" ht="12.75" x14ac:dyDescent="0.2">
      <c r="A225" s="35"/>
      <c r="B225" s="35"/>
      <c r="C225" s="45"/>
      <c r="D225" s="37"/>
      <c r="E225" s="38"/>
      <c r="F225" s="43"/>
      <c r="G225" s="39"/>
      <c r="H225" s="39"/>
      <c r="I225" s="47" t="str">
        <f t="shared" ca="1" si="3"/>
        <v xml:space="preserve"> - </v>
      </c>
      <c r="J225" s="118"/>
      <c r="N225" s="8"/>
    </row>
    <row r="226" spans="1:14" ht="12.75" x14ac:dyDescent="0.2">
      <c r="A226" s="35"/>
      <c r="B226" s="35"/>
      <c r="C226" s="45"/>
      <c r="D226" s="37"/>
      <c r="E226" s="38"/>
      <c r="F226" s="36"/>
      <c r="G226" s="39"/>
      <c r="H226" s="39"/>
      <c r="I226" s="47" t="str">
        <f t="shared" ca="1" si="3"/>
        <v xml:space="preserve"> - </v>
      </c>
      <c r="J226" s="56"/>
      <c r="N226" s="8"/>
    </row>
    <row r="227" spans="1:14" ht="12.75" x14ac:dyDescent="0.2">
      <c r="A227" s="35"/>
      <c r="B227" s="35"/>
      <c r="C227" s="45"/>
      <c r="D227" s="37"/>
      <c r="E227" s="38"/>
      <c r="F227" s="36"/>
      <c r="G227" s="39"/>
      <c r="H227" s="39"/>
      <c r="I227" s="47" t="str">
        <f t="shared" ca="1" si="3"/>
        <v xml:space="preserve"> - </v>
      </c>
      <c r="J227" s="56"/>
      <c r="N227" s="8"/>
    </row>
    <row r="228" spans="1:14" ht="12.75" x14ac:dyDescent="0.2">
      <c r="A228" s="35"/>
      <c r="B228" s="35"/>
      <c r="C228" s="45"/>
      <c r="D228" s="54"/>
      <c r="E228" s="38"/>
      <c r="F228" s="36"/>
      <c r="G228" s="57"/>
      <c r="H228" s="57"/>
      <c r="I228" s="47" t="str">
        <f t="shared" ca="1" si="3"/>
        <v xml:space="preserve"> - </v>
      </c>
      <c r="J228" s="118"/>
      <c r="N228" s="8"/>
    </row>
    <row r="229" spans="1:14" ht="12.75" x14ac:dyDescent="0.2">
      <c r="A229" s="35"/>
      <c r="B229" s="50"/>
      <c r="C229" s="45"/>
      <c r="D229" s="51"/>
      <c r="E229" s="58"/>
      <c r="F229" s="45"/>
      <c r="G229" s="60"/>
      <c r="H229" s="59"/>
      <c r="I229" s="47" t="str">
        <f t="shared" ca="1" si="3"/>
        <v xml:space="preserve"> - </v>
      </c>
      <c r="J229" s="118"/>
      <c r="N229" s="8"/>
    </row>
    <row r="230" spans="1:14" ht="12.75" x14ac:dyDescent="0.2">
      <c r="A230" s="35"/>
      <c r="B230" s="35"/>
      <c r="C230" s="45"/>
      <c r="D230" s="54"/>
      <c r="E230" s="38"/>
      <c r="F230" s="36"/>
      <c r="G230" s="57"/>
      <c r="H230" s="57"/>
      <c r="I230" s="47" t="str">
        <f t="shared" ca="1" si="3"/>
        <v xml:space="preserve"> - </v>
      </c>
      <c r="J230" s="118"/>
      <c r="N230" s="8"/>
    </row>
    <row r="231" spans="1:14" ht="12.75" x14ac:dyDescent="0.2">
      <c r="A231" s="35"/>
      <c r="B231" s="35"/>
      <c r="C231" s="45"/>
      <c r="D231" s="54"/>
      <c r="E231" s="38"/>
      <c r="F231" s="36"/>
      <c r="G231" s="57"/>
      <c r="H231" s="57"/>
      <c r="I231" s="47" t="str">
        <f t="shared" ca="1" si="3"/>
        <v xml:space="preserve"> - </v>
      </c>
      <c r="J231" s="118"/>
      <c r="N231" s="8"/>
    </row>
    <row r="232" spans="1:14" ht="12.75" x14ac:dyDescent="0.2">
      <c r="A232" s="35"/>
      <c r="B232" s="35"/>
      <c r="C232" s="45"/>
      <c r="D232" s="54"/>
      <c r="E232" s="38"/>
      <c r="F232" s="36"/>
      <c r="G232" s="57"/>
      <c r="H232" s="57"/>
      <c r="I232" s="47" t="str">
        <f t="shared" ca="1" si="3"/>
        <v xml:space="preserve"> - </v>
      </c>
      <c r="J232" s="118"/>
      <c r="N232" s="8"/>
    </row>
    <row r="233" spans="1:14" ht="12.75" x14ac:dyDescent="0.2">
      <c r="A233" s="35"/>
      <c r="B233" s="50"/>
      <c r="C233" s="45"/>
      <c r="D233" s="51"/>
      <c r="E233" s="58"/>
      <c r="F233" s="45"/>
      <c r="G233" s="60"/>
      <c r="H233" s="59"/>
      <c r="I233" s="47" t="str">
        <f t="shared" ca="1" si="3"/>
        <v xml:space="preserve"> - </v>
      </c>
      <c r="J233" s="118"/>
      <c r="N233" s="8"/>
    </row>
    <row r="234" spans="1:14" ht="12.75" x14ac:dyDescent="0.2">
      <c r="A234" s="35"/>
      <c r="B234" s="35"/>
      <c r="C234" s="45"/>
      <c r="D234" s="54"/>
      <c r="E234" s="44"/>
      <c r="F234" s="36"/>
      <c r="G234" s="57"/>
      <c r="H234" s="57"/>
      <c r="I234" s="47" t="str">
        <f t="shared" ca="1" si="3"/>
        <v xml:space="preserve"> - </v>
      </c>
      <c r="J234" s="118"/>
      <c r="N234" s="8"/>
    </row>
    <row r="235" spans="1:14" ht="12.75" x14ac:dyDescent="0.2">
      <c r="A235" s="35"/>
      <c r="B235" s="35"/>
      <c r="C235" s="45"/>
      <c r="D235" s="54"/>
      <c r="E235" s="38"/>
      <c r="F235" s="36"/>
      <c r="G235" s="57"/>
      <c r="H235" s="57"/>
      <c r="I235" s="47" t="str">
        <f t="shared" ca="1" si="3"/>
        <v xml:space="preserve"> - </v>
      </c>
      <c r="J235" s="118"/>
      <c r="N235" s="8"/>
    </row>
    <row r="236" spans="1:14" ht="12.75" x14ac:dyDescent="0.2">
      <c r="A236" s="35"/>
      <c r="B236" s="35"/>
      <c r="C236" s="45"/>
      <c r="D236" s="54"/>
      <c r="E236" s="38"/>
      <c r="F236" s="43"/>
      <c r="G236" s="57"/>
      <c r="H236" s="57"/>
      <c r="I236" s="47" t="str">
        <f t="shared" ca="1" si="3"/>
        <v xml:space="preserve"> - </v>
      </c>
      <c r="J236" s="118"/>
      <c r="N236" s="8"/>
    </row>
    <row r="237" spans="1:14" ht="12.75" x14ac:dyDescent="0.2">
      <c r="A237" s="35"/>
      <c r="B237" s="50"/>
      <c r="C237" s="45"/>
      <c r="D237" s="51"/>
      <c r="E237" s="58"/>
      <c r="F237" s="45"/>
      <c r="G237" s="49"/>
      <c r="H237" s="59"/>
      <c r="I237" s="47" t="str">
        <f t="shared" ca="1" si="3"/>
        <v xml:space="preserve"> - </v>
      </c>
      <c r="J237" s="118"/>
      <c r="N237" s="8"/>
    </row>
    <row r="238" spans="1:14" ht="12.75" x14ac:dyDescent="0.2">
      <c r="A238" s="35"/>
      <c r="B238" s="35"/>
      <c r="C238" s="45"/>
      <c r="D238" s="54"/>
      <c r="E238" s="38"/>
      <c r="F238" s="36"/>
      <c r="G238" s="39"/>
      <c r="H238" s="57"/>
      <c r="I238" s="47" t="str">
        <f t="shared" ca="1" si="3"/>
        <v xml:space="preserve"> - </v>
      </c>
      <c r="J238" s="118"/>
      <c r="N238" s="8"/>
    </row>
    <row r="239" spans="1:14" ht="12.75" x14ac:dyDescent="0.2">
      <c r="A239" s="35"/>
      <c r="B239" s="35"/>
      <c r="C239" s="45"/>
      <c r="D239" s="54"/>
      <c r="E239" s="38"/>
      <c r="F239" s="36"/>
      <c r="G239" s="39"/>
      <c r="H239" s="57"/>
      <c r="I239" s="47" t="str">
        <f t="shared" ca="1" si="3"/>
        <v xml:space="preserve"> - </v>
      </c>
      <c r="J239" s="118"/>
      <c r="N239" s="8"/>
    </row>
    <row r="240" spans="1:14" ht="12.75" x14ac:dyDescent="0.2">
      <c r="A240" s="35"/>
      <c r="B240" s="35"/>
      <c r="C240" s="43"/>
      <c r="D240" s="54"/>
      <c r="E240" s="38"/>
      <c r="F240" s="36"/>
      <c r="G240" s="39"/>
      <c r="H240" s="57"/>
      <c r="I240" s="47" t="str">
        <f t="shared" ca="1" si="3"/>
        <v xml:space="preserve"> - </v>
      </c>
      <c r="J240" s="118"/>
      <c r="N240" s="8"/>
    </row>
    <row r="241" spans="1:14" ht="12.75" x14ac:dyDescent="0.2">
      <c r="A241" s="35"/>
      <c r="B241" s="35"/>
      <c r="C241" s="43"/>
      <c r="D241" s="54"/>
      <c r="E241" s="38"/>
      <c r="F241" s="36"/>
      <c r="G241" s="39"/>
      <c r="H241" s="57"/>
      <c r="I241" s="47" t="str">
        <f t="shared" ca="1" si="3"/>
        <v xml:space="preserve"> - </v>
      </c>
      <c r="J241" s="118"/>
      <c r="N241" s="8"/>
    </row>
    <row r="242" spans="1:14" ht="12.75" x14ac:dyDescent="0.2">
      <c r="A242" s="83"/>
      <c r="B242" s="50"/>
      <c r="C242" s="45"/>
      <c r="D242" s="51"/>
      <c r="E242" s="58"/>
      <c r="F242" s="45"/>
      <c r="G242" s="60"/>
      <c r="H242" s="59"/>
      <c r="I242" s="47" t="str">
        <f t="shared" ca="1" si="3"/>
        <v xml:space="preserve"> - </v>
      </c>
      <c r="J242" s="56"/>
      <c r="N242" s="8"/>
    </row>
    <row r="243" spans="1:14" ht="12.75" x14ac:dyDescent="0.2">
      <c r="A243" s="83"/>
      <c r="B243" s="50"/>
      <c r="C243" s="45"/>
      <c r="D243" s="51"/>
      <c r="E243" s="58"/>
      <c r="F243" s="45"/>
      <c r="G243" s="49"/>
      <c r="H243" s="59"/>
      <c r="I243" s="47" t="str">
        <f t="shared" ca="1" si="3"/>
        <v xml:space="preserve"> - </v>
      </c>
      <c r="J243" s="56"/>
      <c r="N243" s="8"/>
    </row>
    <row r="244" spans="1:14" ht="12.75" x14ac:dyDescent="0.2">
      <c r="A244" s="83"/>
      <c r="B244" s="50"/>
      <c r="C244" s="45"/>
      <c r="D244" s="51"/>
      <c r="E244" s="58"/>
      <c r="F244" s="45"/>
      <c r="G244" s="49"/>
      <c r="H244" s="59"/>
      <c r="I244" s="47" t="str">
        <f t="shared" ca="1" si="3"/>
        <v xml:space="preserve"> - </v>
      </c>
      <c r="J244" s="56"/>
      <c r="N244" s="8"/>
    </row>
    <row r="245" spans="1:14" ht="12.75" x14ac:dyDescent="0.2">
      <c r="A245" s="83"/>
      <c r="B245" s="50"/>
      <c r="C245" s="45"/>
      <c r="D245" s="51"/>
      <c r="E245" s="58"/>
      <c r="F245" s="45"/>
      <c r="G245" s="49"/>
      <c r="H245" s="59"/>
      <c r="I245" s="47" t="str">
        <f t="shared" ca="1" si="3"/>
        <v xml:space="preserve"> - </v>
      </c>
      <c r="J245" s="56"/>
      <c r="N245" s="8"/>
    </row>
    <row r="246" spans="1:14" ht="12.75" x14ac:dyDescent="0.2">
      <c r="A246" s="35"/>
      <c r="B246" s="35"/>
      <c r="C246" s="43"/>
      <c r="D246" s="54"/>
      <c r="E246" s="38"/>
      <c r="F246" s="36"/>
      <c r="G246" s="39"/>
      <c r="H246" s="57"/>
      <c r="I246" s="47" t="str">
        <f t="shared" ca="1" si="3"/>
        <v xml:space="preserve"> - </v>
      </c>
      <c r="J246" s="56"/>
      <c r="N246" s="8"/>
    </row>
    <row r="247" spans="1:14" ht="12.75" x14ac:dyDescent="0.2">
      <c r="A247" s="35"/>
      <c r="B247" s="35"/>
      <c r="C247" s="43"/>
      <c r="D247" s="54"/>
      <c r="E247" s="38"/>
      <c r="F247" s="43"/>
      <c r="G247" s="39"/>
      <c r="H247" s="57"/>
      <c r="I247" s="47" t="str">
        <f t="shared" ca="1" si="3"/>
        <v xml:space="preserve"> - </v>
      </c>
      <c r="J247" s="56"/>
      <c r="N247" s="8"/>
    </row>
    <row r="248" spans="1:14" ht="12.75" x14ac:dyDescent="0.2">
      <c r="A248" s="35"/>
      <c r="B248" s="35"/>
      <c r="C248" s="43"/>
      <c r="D248" s="54"/>
      <c r="E248" s="38"/>
      <c r="F248" s="36"/>
      <c r="G248" s="39"/>
      <c r="H248" s="57"/>
      <c r="I248" s="47" t="str">
        <f t="shared" ca="1" si="3"/>
        <v xml:space="preserve"> - </v>
      </c>
      <c r="J248" s="56"/>
      <c r="N248" s="8"/>
    </row>
    <row r="249" spans="1:14" ht="12.75" x14ac:dyDescent="0.2">
      <c r="A249" s="76"/>
      <c r="B249" s="50"/>
      <c r="C249" s="45"/>
      <c r="D249" s="51"/>
      <c r="E249" s="52"/>
      <c r="F249" s="45"/>
      <c r="G249" s="60"/>
      <c r="H249" s="60"/>
      <c r="I249" s="47" t="str">
        <f t="shared" ca="1" si="3"/>
        <v xml:space="preserve"> - </v>
      </c>
      <c r="J249" s="56"/>
      <c r="K249" s="8"/>
      <c r="N249" s="8"/>
    </row>
    <row r="250" spans="1:14" ht="12.75" x14ac:dyDescent="0.2">
      <c r="A250" s="83"/>
      <c r="B250" s="50"/>
      <c r="C250" s="45"/>
      <c r="D250" s="51"/>
      <c r="E250" s="52"/>
      <c r="F250" s="45"/>
      <c r="G250" s="60"/>
      <c r="H250" s="60"/>
      <c r="I250" s="47" t="str">
        <f t="shared" ca="1" si="3"/>
        <v xml:space="preserve"> - </v>
      </c>
      <c r="J250" s="56"/>
      <c r="K250" s="8"/>
      <c r="N250" s="8"/>
    </row>
    <row r="251" spans="1:14" ht="14.25" x14ac:dyDescent="0.2">
      <c r="A251" s="84"/>
      <c r="B251" s="85"/>
      <c r="C251" s="86"/>
      <c r="D251" s="87"/>
      <c r="E251" s="88"/>
      <c r="F251" s="86"/>
      <c r="G251" s="89"/>
      <c r="H251" s="89"/>
      <c r="I251" s="90"/>
      <c r="J251"/>
      <c r="K251" s="8"/>
      <c r="N251" s="8"/>
    </row>
    <row r="252" spans="1:14" ht="12.75" x14ac:dyDescent="0.2">
      <c r="G252" s="9">
        <f>SUBTOTAL(9, G16:G251)</f>
        <v>2923957.18</v>
      </c>
      <c r="H252" s="9">
        <f>SUBTOTAL(9, H18:H248)</f>
        <v>2519754.5499999998</v>
      </c>
      <c r="K252" s="8"/>
      <c r="N252" s="8"/>
    </row>
    <row r="253" spans="1:14" ht="12.75" x14ac:dyDescent="0.2">
      <c r="G253" s="9">
        <f>G252-H252</f>
        <v>404202.63000000035</v>
      </c>
      <c r="K253" s="8"/>
      <c r="N253" s="8"/>
    </row>
    <row r="260" spans="1:15" s="9" customFormat="1" x14ac:dyDescent="0.25">
      <c r="A260" s="8"/>
      <c r="B260" s="13"/>
      <c r="C260" s="8"/>
      <c r="D260" s="8"/>
      <c r="E260" s="8"/>
      <c r="F260" s="8"/>
      <c r="J260" s="8"/>
      <c r="L260" s="8"/>
      <c r="M260" s="8"/>
      <c r="N260" s="82"/>
      <c r="O260" s="8"/>
    </row>
    <row r="261" spans="1:15" s="9" customFormat="1" x14ac:dyDescent="0.25">
      <c r="A261" s="8"/>
      <c r="B261" s="13"/>
      <c r="C261" s="8"/>
      <c r="D261" s="8"/>
      <c r="E261" s="8"/>
      <c r="F261" s="8"/>
      <c r="G261" s="9">
        <v>312415.13</v>
      </c>
      <c r="J261" s="8"/>
      <c r="L261" s="8"/>
      <c r="M261" s="8"/>
      <c r="N261" s="82"/>
      <c r="O261" s="8"/>
    </row>
    <row r="262" spans="1:15" s="9" customFormat="1" x14ac:dyDescent="0.25">
      <c r="A262" s="8"/>
      <c r="B262" s="13"/>
      <c r="C262" s="8"/>
      <c r="D262" s="8"/>
      <c r="E262" s="8"/>
      <c r="F262" s="8"/>
      <c r="G262" s="9">
        <v>58104.265450157887</v>
      </c>
      <c r="J262" s="8"/>
      <c r="L262" s="8"/>
      <c r="M262" s="8"/>
      <c r="N262" s="82"/>
      <c r="O262" s="8"/>
    </row>
  </sheetData>
  <conditionalFormatting sqref="I15:I250">
    <cfRule type="cellIs" dxfId="18" priority="5" stopIfTrue="1" operator="lessThan">
      <formula>0</formula>
    </cfRule>
  </conditionalFormatting>
  <conditionalFormatting sqref="I3">
    <cfRule type="cellIs" dxfId="17" priority="3" stopIfTrue="1" operator="lessThan">
      <formula>0</formula>
    </cfRule>
  </conditionalFormatting>
  <dataValidations count="5">
    <dataValidation type="list" allowBlank="1" showInputMessage="1" showErrorMessage="1" sqref="D235 D45:D50 D15:D17 D183:D227 D175:D177 D159:D164 C52 D52:D152">
      <formula1>payeeList</formula1>
    </dataValidation>
    <dataValidation type="list" allowBlank="1" showInputMessage="1" showErrorMessage="1" sqref="C228:C229 C184:C225 C175:C181 C49:C51 C39:C47 C15:C37 C53:C164">
      <formula1>numList</formula1>
    </dataValidation>
    <dataValidation type="list" allowBlank="1" showInputMessage="1" showErrorMessage="1" sqref="A187:A248 B187:B250 A15:B186">
      <formula1>dateList</formula1>
    </dataValidation>
    <dataValidation type="list" allowBlank="1" showInputMessage="1" showErrorMessage="1" sqref="E235:E248 D51 E15:E17 G243:G248 E225:E233 G225 G16:G17 G237:G241 E182:E220 G187:G193 G167 G159:G164 G64:G68 E64:E177 G70:G152">
      <formula1>categoryList</formula1>
    </dataValidation>
    <dataValidation type="list" allowBlank="1" showInputMessage="1" showErrorMessage="1" sqref="F15:F248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A68A783A-3D4F-4953-907A-0D3ECCDB7305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147" id="{3C0EB0D9-8E32-4A69-8E07-A1CF2AE143BE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I15:I250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O217"/>
  <sheetViews>
    <sheetView showGridLines="0" zoomScale="115" zoomScaleNormal="115" workbookViewId="0">
      <pane ySplit="14" topLeftCell="A99" activePane="bottomLeft" state="frozen"/>
      <selection activeCell="B18" sqref="B18"/>
      <selection pane="bottomLeft" activeCell="I110" sqref="I110"/>
    </sheetView>
  </sheetViews>
  <sheetFormatPr defaultRowHeight="15" x14ac:dyDescent="0.25"/>
  <cols>
    <col min="1" max="1" width="9.25" style="256" customWidth="1"/>
    <col min="2" max="2" width="8.125" style="261" customWidth="1"/>
    <col min="3" max="3" width="12.875" style="256" customWidth="1"/>
    <col min="4" max="4" width="25.75" style="256" customWidth="1"/>
    <col min="5" max="5" width="18.375" style="256" customWidth="1"/>
    <col min="6" max="6" width="4" style="256" customWidth="1"/>
    <col min="7" max="7" width="12.375" style="257" customWidth="1"/>
    <col min="8" max="8" width="11.75" style="257" customWidth="1"/>
    <col min="9" max="9" width="14" style="257" customWidth="1"/>
    <col min="10" max="10" width="15.25" style="256" customWidth="1"/>
    <col min="11" max="11" width="20.875" style="257" customWidth="1"/>
    <col min="12" max="12" width="9.625" style="256" customWidth="1"/>
    <col min="13" max="13" width="9" style="256"/>
    <col min="14" max="14" width="9" style="329"/>
    <col min="15" max="16384" width="9" style="256"/>
  </cols>
  <sheetData>
    <row r="1" spans="1:15" ht="23.25" x14ac:dyDescent="0.3">
      <c r="A1" s="249" t="s">
        <v>0</v>
      </c>
      <c r="B1" s="250"/>
      <c r="C1" s="251"/>
      <c r="D1" s="251"/>
      <c r="E1" s="251"/>
      <c r="F1" s="252"/>
      <c r="G1" s="253"/>
      <c r="H1" s="254"/>
      <c r="I1" s="255">
        <v>42979</v>
      </c>
      <c r="N1" s="258" t="s">
        <v>1</v>
      </c>
      <c r="O1" s="259" t="s">
        <v>2</v>
      </c>
    </row>
    <row r="2" spans="1:15" ht="18.75" hidden="1" x14ac:dyDescent="0.25">
      <c r="A2" s="249" t="s">
        <v>3</v>
      </c>
      <c r="B2" s="250"/>
      <c r="N2" s="260"/>
    </row>
    <row r="3" spans="1:15" hidden="1" x14ac:dyDescent="0.25">
      <c r="H3" s="262" t="s">
        <v>4</v>
      </c>
      <c r="I3" s="263">
        <f ca="1">VLOOKUP(9E+100,Table1345678910111213345678910111213345678910[Balance],1)</f>
        <v>109174.61216915702</v>
      </c>
      <c r="K3" s="264"/>
      <c r="N3" s="260">
        <f>IFERROR(LARGE(Table1345678910111213345678910111213345678910[[#All],[Cheque /EFT Number]],1)+1,1)</f>
        <v>1</v>
      </c>
      <c r="O3" s="259" t="s">
        <v>5</v>
      </c>
    </row>
    <row r="4" spans="1:15" hidden="1" x14ac:dyDescent="0.25">
      <c r="H4" s="265" t="s">
        <v>6</v>
      </c>
      <c r="I4" s="266">
        <f>SUMIF(Table1345678910111213345678910111213345678910[R],"=r",Table1345678910111213345678910111213345678910[Deposit,
Credit (+)])+SUMIF(Table1345678910111213345678910111213345678910[R],"=c",Table1345678910111213345678910111213345678910[Deposit,
Credit (+)])-SUMIF(Table1345678910111213345678910111213345678910[R],"=R",Table1345678910111213345678910111213345678910[Withdrawal,
Payment (-)])-SUMIF(Table1345678910111213345678910111213345678910[R],"=C",Table1345678910111213345678910111213345678910[Withdrawal,
Payment (-)])</f>
        <v>0</v>
      </c>
      <c r="K4" s="267"/>
      <c r="N4" s="260">
        <f>N3-1</f>
        <v>0</v>
      </c>
      <c r="O4" s="259" t="s">
        <v>7</v>
      </c>
    </row>
    <row r="5" spans="1:15" hidden="1" x14ac:dyDescent="0.25">
      <c r="H5" s="268"/>
      <c r="N5" s="260">
        <f>N4-1</f>
        <v>-1</v>
      </c>
    </row>
    <row r="6" spans="1:15" hidden="1" x14ac:dyDescent="0.25">
      <c r="H6" s="268"/>
      <c r="N6" s="260">
        <f>N5-1</f>
        <v>-2</v>
      </c>
    </row>
    <row r="7" spans="1:15" hidden="1" x14ac:dyDescent="0.25">
      <c r="H7" s="268"/>
      <c r="N7" s="260">
        <f>N6-1</f>
        <v>-3</v>
      </c>
    </row>
    <row r="8" spans="1:15" hidden="1" x14ac:dyDescent="0.25">
      <c r="H8" s="268"/>
      <c r="N8" s="260" t="s">
        <v>8</v>
      </c>
    </row>
    <row r="9" spans="1:15" hidden="1" x14ac:dyDescent="0.25">
      <c r="H9" s="268"/>
      <c r="N9" s="260" t="s">
        <v>9</v>
      </c>
    </row>
    <row r="10" spans="1:15" hidden="1" x14ac:dyDescent="0.25">
      <c r="H10" s="268"/>
      <c r="N10" s="260" t="s">
        <v>10</v>
      </c>
    </row>
    <row r="11" spans="1:15" hidden="1" x14ac:dyDescent="0.25">
      <c r="H11" s="268"/>
      <c r="N11" s="260" t="s">
        <v>11</v>
      </c>
    </row>
    <row r="12" spans="1:15" hidden="1" x14ac:dyDescent="0.25">
      <c r="H12" s="268"/>
      <c r="N12" s="260" t="s">
        <v>12</v>
      </c>
    </row>
    <row r="13" spans="1:15" s="271" customFormat="1" ht="17.25" hidden="1" customHeight="1" x14ac:dyDescent="0.25">
      <c r="A13" s="269"/>
      <c r="B13" s="270"/>
      <c r="C13" s="269"/>
      <c r="D13" s="269"/>
      <c r="F13" s="272"/>
      <c r="G13" s="273"/>
      <c r="H13" s="274" t="s">
        <v>13</v>
      </c>
      <c r="I13" s="275">
        <v>500000</v>
      </c>
      <c r="K13" s="273"/>
      <c r="N13" s="260"/>
      <c r="O13" s="259" t="s">
        <v>14</v>
      </c>
    </row>
    <row r="14" spans="1:15" ht="30" x14ac:dyDescent="0.25">
      <c r="A14" s="276" t="s">
        <v>15</v>
      </c>
      <c r="B14" s="276" t="s">
        <v>16</v>
      </c>
      <c r="C14" s="277" t="s">
        <v>17</v>
      </c>
      <c r="D14" s="278" t="s">
        <v>18</v>
      </c>
      <c r="E14" s="278" t="s">
        <v>19</v>
      </c>
      <c r="F14" s="276" t="s">
        <v>20</v>
      </c>
      <c r="G14" s="279" t="s">
        <v>21</v>
      </c>
      <c r="H14" s="279" t="s">
        <v>22</v>
      </c>
      <c r="I14" s="280" t="s">
        <v>23</v>
      </c>
      <c r="J14" s="281" t="s">
        <v>24</v>
      </c>
      <c r="N14" s="260"/>
    </row>
    <row r="15" spans="1:15" s="271" customFormat="1" ht="12.75" x14ac:dyDescent="0.2">
      <c r="A15" s="282"/>
      <c r="B15" s="283"/>
      <c r="C15" s="284"/>
      <c r="D15" s="285" t="s">
        <v>1213</v>
      </c>
      <c r="E15" s="286"/>
      <c r="F15" s="284"/>
      <c r="G15" s="287">
        <v>0</v>
      </c>
      <c r="H15" s="287"/>
      <c r="I15" s="288">
        <f ca="1">Aug!I148</f>
        <v>58104.262289156868</v>
      </c>
      <c r="J15" s="289"/>
      <c r="K15" s="273"/>
      <c r="N15" s="290"/>
    </row>
    <row r="16" spans="1:15" s="271" customFormat="1" ht="12.75" x14ac:dyDescent="0.2">
      <c r="A16" s="283">
        <v>42979</v>
      </c>
      <c r="B16" s="291"/>
      <c r="C16" s="292" t="s">
        <v>1214</v>
      </c>
      <c r="D16" s="293" t="s">
        <v>25</v>
      </c>
      <c r="E16" s="286"/>
      <c r="F16" s="292"/>
      <c r="G16" s="294">
        <v>10667.84</v>
      </c>
      <c r="H16" s="295"/>
      <c r="I16" s="288">
        <f ca="1">IF(AND(ISBLANK(G16),ISBLANK(H16))," - ",OFFSET(I16,-1,0,1,1)+H16-G16)</f>
        <v>47436.422289156864</v>
      </c>
      <c r="J16" s="296"/>
      <c r="K16" s="273"/>
      <c r="N16" s="290"/>
    </row>
    <row r="17" spans="1:14" s="271" customFormat="1" ht="12.75" x14ac:dyDescent="0.2">
      <c r="A17" s="283">
        <v>42979</v>
      </c>
      <c r="B17" s="291"/>
      <c r="C17" s="292" t="s">
        <v>1215</v>
      </c>
      <c r="D17" s="293" t="s">
        <v>26</v>
      </c>
      <c r="E17" s="286"/>
      <c r="F17" s="292"/>
      <c r="G17" s="294">
        <v>170</v>
      </c>
      <c r="H17" s="295"/>
      <c r="I17" s="288">
        <f t="shared" ref="I17:I48" ca="1" si="0">IF(AND(ISBLANK(G17),ISBLANK(H17))," - ",OFFSET(I17,-1,0,1,1)+H17-G17)</f>
        <v>47266.422289156864</v>
      </c>
      <c r="J17" s="296"/>
      <c r="K17" s="273"/>
      <c r="N17" s="290"/>
    </row>
    <row r="18" spans="1:14" s="271" customFormat="1" ht="12.75" x14ac:dyDescent="0.2">
      <c r="A18" s="283">
        <v>42979</v>
      </c>
      <c r="B18" s="283"/>
      <c r="C18" s="292" t="s">
        <v>1216</v>
      </c>
      <c r="D18" s="297" t="s">
        <v>27</v>
      </c>
      <c r="E18" s="297"/>
      <c r="F18" s="292"/>
      <c r="G18" s="298">
        <v>122</v>
      </c>
      <c r="H18" s="287"/>
      <c r="I18" s="288">
        <f t="shared" ca="1" si="0"/>
        <v>47144.422289156864</v>
      </c>
      <c r="J18" s="289"/>
      <c r="K18" s="273"/>
      <c r="L18" s="299"/>
      <c r="N18" s="290"/>
    </row>
    <row r="19" spans="1:14" s="271" customFormat="1" ht="12.75" x14ac:dyDescent="0.2">
      <c r="A19" s="283">
        <v>42984</v>
      </c>
      <c r="B19" s="291"/>
      <c r="C19" s="300" t="s">
        <v>144</v>
      </c>
      <c r="D19" s="301" t="s">
        <v>1028</v>
      </c>
      <c r="E19" s="302"/>
      <c r="F19" s="300"/>
      <c r="G19" s="303">
        <v>635.19999999999993</v>
      </c>
      <c r="H19" s="304"/>
      <c r="I19" s="288">
        <f t="shared" ca="1" si="0"/>
        <v>46509.222289156867</v>
      </c>
      <c r="J19" s="289"/>
      <c r="K19" s="273"/>
      <c r="L19" s="299"/>
      <c r="N19" s="290"/>
    </row>
    <row r="20" spans="1:14" s="271" customFormat="1" ht="12.75" x14ac:dyDescent="0.2">
      <c r="A20" s="283">
        <v>42984</v>
      </c>
      <c r="B20" s="291"/>
      <c r="C20" s="300" t="s">
        <v>28</v>
      </c>
      <c r="D20" s="301" t="s">
        <v>1334</v>
      </c>
      <c r="E20" s="302"/>
      <c r="F20" s="300"/>
      <c r="G20" s="305"/>
      <c r="H20" s="306">
        <v>4000</v>
      </c>
      <c r="I20" s="288">
        <f t="shared" ca="1" si="0"/>
        <v>50509.222289156867</v>
      </c>
      <c r="J20" s="289"/>
      <c r="K20" s="273"/>
      <c r="L20" s="299"/>
      <c r="N20" s="290"/>
    </row>
    <row r="21" spans="1:14" s="271" customFormat="1" ht="12.75" x14ac:dyDescent="0.2">
      <c r="A21" s="283">
        <v>42986</v>
      </c>
      <c r="B21" s="291"/>
      <c r="C21" s="300" t="s">
        <v>128</v>
      </c>
      <c r="D21" s="301" t="s">
        <v>273</v>
      </c>
      <c r="E21" s="302"/>
      <c r="F21" s="300"/>
      <c r="G21" s="305"/>
      <c r="H21" s="306">
        <v>90000</v>
      </c>
      <c r="I21" s="288">
        <f t="shared" ca="1" si="0"/>
        <v>140509.22228915687</v>
      </c>
      <c r="J21" s="289"/>
      <c r="K21" s="273"/>
      <c r="L21" s="299"/>
      <c r="N21" s="290"/>
    </row>
    <row r="22" spans="1:14" s="271" customFormat="1" ht="12.75" x14ac:dyDescent="0.2">
      <c r="A22" s="283">
        <v>42986</v>
      </c>
      <c r="B22" s="291"/>
      <c r="C22" s="300" t="s">
        <v>144</v>
      </c>
      <c r="D22" s="301" t="s">
        <v>849</v>
      </c>
      <c r="E22" s="297"/>
      <c r="F22" s="292"/>
      <c r="G22" s="298">
        <v>45583.23</v>
      </c>
      <c r="H22" s="295"/>
      <c r="I22" s="288">
        <f t="shared" ca="1" si="0"/>
        <v>94925.992289156857</v>
      </c>
      <c r="J22" s="289"/>
      <c r="K22" s="273"/>
      <c r="L22" s="299"/>
      <c r="N22" s="290"/>
    </row>
    <row r="23" spans="1:14" s="271" customFormat="1" ht="12.75" x14ac:dyDescent="0.2">
      <c r="A23" s="307">
        <v>42991</v>
      </c>
      <c r="B23" s="291"/>
      <c r="C23" s="300" t="s">
        <v>28</v>
      </c>
      <c r="D23" s="301" t="s">
        <v>1281</v>
      </c>
      <c r="E23" s="302"/>
      <c r="F23" s="300"/>
      <c r="G23" s="308"/>
      <c r="H23" s="306">
        <v>541.15</v>
      </c>
      <c r="I23" s="288">
        <f t="shared" ca="1" si="0"/>
        <v>95467.142289156851</v>
      </c>
      <c r="J23" s="289"/>
      <c r="K23" s="273"/>
      <c r="L23" s="299"/>
      <c r="N23" s="290"/>
    </row>
    <row r="24" spans="1:14" ht="12.75" x14ac:dyDescent="0.2">
      <c r="A24" s="307">
        <v>42991</v>
      </c>
      <c r="B24" s="291"/>
      <c r="C24" s="300" t="s">
        <v>1254</v>
      </c>
      <c r="D24" s="301" t="s">
        <v>27</v>
      </c>
      <c r="E24" s="309"/>
      <c r="F24" s="300"/>
      <c r="G24" s="310">
        <v>4447.4399999999996</v>
      </c>
      <c r="H24" s="304"/>
      <c r="I24" s="288">
        <f t="shared" ca="1" si="0"/>
        <v>91019.702289156849</v>
      </c>
      <c r="J24" s="289"/>
      <c r="N24" s="256"/>
    </row>
    <row r="25" spans="1:14" ht="12.75" x14ac:dyDescent="0.2">
      <c r="A25" s="307">
        <v>42991</v>
      </c>
      <c r="B25" s="291"/>
      <c r="C25" s="300" t="s">
        <v>1255</v>
      </c>
      <c r="D25" s="301" t="s">
        <v>772</v>
      </c>
      <c r="E25" s="309"/>
      <c r="F25" s="300"/>
      <c r="G25" s="310">
        <v>466.4</v>
      </c>
      <c r="H25" s="304"/>
      <c r="I25" s="288">
        <f t="shared" ca="1" si="0"/>
        <v>90553.302289156854</v>
      </c>
      <c r="J25" s="289"/>
      <c r="N25" s="256"/>
    </row>
    <row r="26" spans="1:14" ht="12.75" x14ac:dyDescent="0.2">
      <c r="A26" s="307">
        <v>42991</v>
      </c>
      <c r="B26" s="291"/>
      <c r="C26" s="300" t="s">
        <v>1256</v>
      </c>
      <c r="D26" s="301" t="s">
        <v>1249</v>
      </c>
      <c r="E26" s="309"/>
      <c r="F26" s="300"/>
      <c r="G26" s="310">
        <v>6890</v>
      </c>
      <c r="H26" s="304"/>
      <c r="I26" s="288">
        <f t="shared" ca="1" si="0"/>
        <v>83663.302289156854</v>
      </c>
      <c r="J26" s="289"/>
      <c r="N26" s="256"/>
    </row>
    <row r="27" spans="1:14" ht="12.75" x14ac:dyDescent="0.2">
      <c r="A27" s="307">
        <v>42991</v>
      </c>
      <c r="B27" s="291"/>
      <c r="C27" s="300" t="s">
        <v>1257</v>
      </c>
      <c r="D27" s="301" t="s">
        <v>29</v>
      </c>
      <c r="E27" s="309"/>
      <c r="F27" s="300"/>
      <c r="G27" s="310">
        <v>2025</v>
      </c>
      <c r="H27" s="304"/>
      <c r="I27" s="288">
        <f t="shared" ca="1" si="0"/>
        <v>81638.302289156854</v>
      </c>
      <c r="J27" s="289"/>
      <c r="N27" s="256"/>
    </row>
    <row r="28" spans="1:14" ht="12.75" x14ac:dyDescent="0.2">
      <c r="A28" s="307">
        <v>42991</v>
      </c>
      <c r="B28" s="291"/>
      <c r="C28" s="300" t="s">
        <v>1258</v>
      </c>
      <c r="D28" s="301" t="s">
        <v>1250</v>
      </c>
      <c r="E28" s="309"/>
      <c r="F28" s="300"/>
      <c r="G28" s="310">
        <v>3420</v>
      </c>
      <c r="H28" s="304"/>
      <c r="I28" s="288">
        <f t="shared" ca="1" si="0"/>
        <v>78218.302289156854</v>
      </c>
      <c r="J28" s="289"/>
      <c r="N28" s="256"/>
    </row>
    <row r="29" spans="1:14" ht="12.75" x14ac:dyDescent="0.2">
      <c r="A29" s="307">
        <v>42991</v>
      </c>
      <c r="B29" s="291"/>
      <c r="C29" s="300" t="s">
        <v>1259</v>
      </c>
      <c r="D29" s="301" t="s">
        <v>52</v>
      </c>
      <c r="E29" s="309"/>
      <c r="F29" s="300"/>
      <c r="G29" s="310">
        <v>450</v>
      </c>
      <c r="H29" s="304"/>
      <c r="I29" s="288">
        <f t="shared" ca="1" si="0"/>
        <v>77768.302289156854</v>
      </c>
      <c r="J29" s="289"/>
      <c r="N29" s="256"/>
    </row>
    <row r="30" spans="1:14" ht="12.75" x14ac:dyDescent="0.2">
      <c r="A30" s="307">
        <v>42991</v>
      </c>
      <c r="B30" s="291"/>
      <c r="C30" s="300" t="s">
        <v>1260</v>
      </c>
      <c r="D30" s="301" t="s">
        <v>1251</v>
      </c>
      <c r="E30" s="309"/>
      <c r="F30" s="300"/>
      <c r="G30" s="310">
        <v>5300</v>
      </c>
      <c r="H30" s="304"/>
      <c r="I30" s="288">
        <f t="shared" ca="1" si="0"/>
        <v>72468.302289156854</v>
      </c>
      <c r="J30" s="289"/>
      <c r="N30" s="256"/>
    </row>
    <row r="31" spans="1:14" ht="12.75" x14ac:dyDescent="0.2">
      <c r="A31" s="307">
        <v>42991</v>
      </c>
      <c r="B31" s="291"/>
      <c r="C31" s="300" t="s">
        <v>1261</v>
      </c>
      <c r="D31" s="301" t="s">
        <v>152</v>
      </c>
      <c r="E31" s="309"/>
      <c r="F31" s="300"/>
      <c r="G31" s="310">
        <v>185.5</v>
      </c>
      <c r="H31" s="304"/>
      <c r="I31" s="288">
        <f t="shared" ca="1" si="0"/>
        <v>72282.802289156854</v>
      </c>
      <c r="J31" s="289"/>
      <c r="N31" s="256"/>
    </row>
    <row r="32" spans="1:14" ht="12.75" x14ac:dyDescent="0.2">
      <c r="A32" s="307">
        <v>42991</v>
      </c>
      <c r="B32" s="291"/>
      <c r="C32" s="300" t="s">
        <v>1262</v>
      </c>
      <c r="D32" s="301" t="s">
        <v>54</v>
      </c>
      <c r="E32" s="309"/>
      <c r="F32" s="300"/>
      <c r="G32" s="310">
        <v>1404</v>
      </c>
      <c r="H32" s="304"/>
      <c r="I32" s="288">
        <f t="shared" ca="1" si="0"/>
        <v>70878.802289156854</v>
      </c>
      <c r="J32" s="289"/>
      <c r="N32" s="256"/>
    </row>
    <row r="33" spans="1:14" ht="12.75" x14ac:dyDescent="0.2">
      <c r="A33" s="307">
        <v>42991</v>
      </c>
      <c r="B33" s="291"/>
      <c r="C33" s="300" t="s">
        <v>1263</v>
      </c>
      <c r="D33" s="301" t="s">
        <v>30</v>
      </c>
      <c r="E33" s="309"/>
      <c r="F33" s="300"/>
      <c r="G33" s="310">
        <v>3132.5</v>
      </c>
      <c r="H33" s="304"/>
      <c r="I33" s="288">
        <f t="shared" ca="1" si="0"/>
        <v>67746.302289156854</v>
      </c>
      <c r="J33" s="289"/>
      <c r="N33" s="256"/>
    </row>
    <row r="34" spans="1:14" ht="12.75" x14ac:dyDescent="0.2">
      <c r="A34" s="307">
        <v>42991</v>
      </c>
      <c r="B34" s="291"/>
      <c r="C34" s="300" t="s">
        <v>1264</v>
      </c>
      <c r="D34" s="301" t="s">
        <v>442</v>
      </c>
      <c r="E34" s="309"/>
      <c r="F34" s="300"/>
      <c r="G34" s="310">
        <v>572.4</v>
      </c>
      <c r="H34" s="304"/>
      <c r="I34" s="288">
        <f t="shared" ca="1" si="0"/>
        <v>67173.90228915686</v>
      </c>
      <c r="J34" s="289"/>
      <c r="N34" s="256"/>
    </row>
    <row r="35" spans="1:14" ht="12.75" x14ac:dyDescent="0.2">
      <c r="A35" s="307">
        <v>42991</v>
      </c>
      <c r="B35" s="291"/>
      <c r="C35" s="300" t="s">
        <v>1265</v>
      </c>
      <c r="D35" s="301" t="s">
        <v>283</v>
      </c>
      <c r="E35" s="309"/>
      <c r="F35" s="300"/>
      <c r="G35" s="310">
        <v>3710</v>
      </c>
      <c r="H35" s="304"/>
      <c r="I35" s="288">
        <f t="shared" ca="1" si="0"/>
        <v>63463.90228915686</v>
      </c>
      <c r="J35" s="289"/>
      <c r="N35" s="256"/>
    </row>
    <row r="36" spans="1:14" ht="12.75" x14ac:dyDescent="0.2">
      <c r="A36" s="307">
        <v>42991</v>
      </c>
      <c r="B36" s="291"/>
      <c r="C36" s="300" t="s">
        <v>1266</v>
      </c>
      <c r="D36" s="301" t="s">
        <v>562</v>
      </c>
      <c r="E36" s="309"/>
      <c r="F36" s="300"/>
      <c r="G36" s="310">
        <v>201.4</v>
      </c>
      <c r="H36" s="304"/>
      <c r="I36" s="288">
        <f t="shared" ca="1" si="0"/>
        <v>63262.502289156859</v>
      </c>
      <c r="J36" s="289"/>
      <c r="N36" s="256"/>
    </row>
    <row r="37" spans="1:14" ht="12.75" x14ac:dyDescent="0.2">
      <c r="A37" s="307">
        <v>42991</v>
      </c>
      <c r="B37" s="291"/>
      <c r="C37" s="300" t="s">
        <v>1267</v>
      </c>
      <c r="D37" s="301" t="s">
        <v>723</v>
      </c>
      <c r="E37" s="309"/>
      <c r="F37" s="300"/>
      <c r="G37" s="310">
        <v>90</v>
      </c>
      <c r="H37" s="304"/>
      <c r="I37" s="288">
        <f t="shared" ca="1" si="0"/>
        <v>63172.502289156859</v>
      </c>
      <c r="J37" s="289"/>
      <c r="N37" s="256"/>
    </row>
    <row r="38" spans="1:14" ht="24" x14ac:dyDescent="0.2">
      <c r="A38" s="307">
        <v>42991</v>
      </c>
      <c r="B38" s="291"/>
      <c r="C38" s="300" t="s">
        <v>1268</v>
      </c>
      <c r="D38" s="301" t="s">
        <v>59</v>
      </c>
      <c r="E38" s="309"/>
      <c r="F38" s="300"/>
      <c r="G38" s="310">
        <v>1270.94</v>
      </c>
      <c r="H38" s="304"/>
      <c r="I38" s="288">
        <f t="shared" ca="1" si="0"/>
        <v>61901.562289156856</v>
      </c>
      <c r="J38" s="289"/>
      <c r="N38" s="256"/>
    </row>
    <row r="39" spans="1:14" ht="12.75" x14ac:dyDescent="0.2">
      <c r="A39" s="307">
        <v>42991</v>
      </c>
      <c r="B39" s="291"/>
      <c r="C39" s="300" t="s">
        <v>1269</v>
      </c>
      <c r="D39" s="301" t="s">
        <v>1252</v>
      </c>
      <c r="E39" s="309"/>
      <c r="F39" s="300"/>
      <c r="G39" s="310">
        <v>907.7</v>
      </c>
      <c r="H39" s="304"/>
      <c r="I39" s="288">
        <f t="shared" ca="1" si="0"/>
        <v>60993.862289156859</v>
      </c>
      <c r="J39" s="289"/>
      <c r="N39" s="256"/>
    </row>
    <row r="40" spans="1:14" ht="12.75" x14ac:dyDescent="0.2">
      <c r="A40" s="307">
        <v>42991</v>
      </c>
      <c r="B40" s="291"/>
      <c r="C40" s="300" t="s">
        <v>1270</v>
      </c>
      <c r="D40" s="301" t="s">
        <v>1253</v>
      </c>
      <c r="E40" s="309"/>
      <c r="F40" s="300"/>
      <c r="G40" s="310">
        <v>1443.72</v>
      </c>
      <c r="H40" s="304"/>
      <c r="I40" s="288">
        <f t="shared" ca="1" si="0"/>
        <v>59550.142289156858</v>
      </c>
      <c r="J40" s="289"/>
      <c r="N40" s="256"/>
    </row>
    <row r="41" spans="1:14" ht="12.75" x14ac:dyDescent="0.2">
      <c r="A41" s="307">
        <v>42991</v>
      </c>
      <c r="B41" s="291"/>
      <c r="C41" s="300" t="s">
        <v>1271</v>
      </c>
      <c r="D41" s="301" t="s">
        <v>64</v>
      </c>
      <c r="E41" s="309"/>
      <c r="F41" s="300"/>
      <c r="G41" s="310">
        <v>270</v>
      </c>
      <c r="H41" s="304"/>
      <c r="I41" s="288">
        <f t="shared" ca="1" si="0"/>
        <v>59280.142289156858</v>
      </c>
      <c r="J41" s="289"/>
      <c r="N41" s="256"/>
    </row>
    <row r="42" spans="1:14" ht="12.75" x14ac:dyDescent="0.2">
      <c r="A42" s="307">
        <v>42991</v>
      </c>
      <c r="B42" s="291"/>
      <c r="C42" s="300" t="s">
        <v>1272</v>
      </c>
      <c r="D42" s="301" t="s">
        <v>157</v>
      </c>
      <c r="E42" s="309"/>
      <c r="F42" s="300"/>
      <c r="G42" s="310">
        <v>677</v>
      </c>
      <c r="H42" s="304"/>
      <c r="I42" s="288">
        <f t="shared" ca="1" si="0"/>
        <v>58603.142289156858</v>
      </c>
      <c r="J42" s="289"/>
      <c r="N42" s="256"/>
    </row>
    <row r="43" spans="1:14" ht="12.75" x14ac:dyDescent="0.2">
      <c r="A43" s="307">
        <v>42991</v>
      </c>
      <c r="B43" s="291"/>
      <c r="C43" s="300" t="s">
        <v>1273</v>
      </c>
      <c r="D43" s="301" t="s">
        <v>67</v>
      </c>
      <c r="E43" s="309"/>
      <c r="F43" s="300"/>
      <c r="G43" s="310">
        <v>692.9</v>
      </c>
      <c r="H43" s="304"/>
      <c r="I43" s="288">
        <f t="shared" ca="1" si="0"/>
        <v>57910.242289156857</v>
      </c>
      <c r="J43" s="289"/>
      <c r="N43" s="256"/>
    </row>
    <row r="44" spans="1:14" ht="12.75" x14ac:dyDescent="0.2">
      <c r="A44" s="307">
        <v>42991</v>
      </c>
      <c r="B44" s="291"/>
      <c r="C44" s="300" t="s">
        <v>1274</v>
      </c>
      <c r="D44" s="301" t="s">
        <v>67</v>
      </c>
      <c r="E44" s="309"/>
      <c r="F44" s="300"/>
      <c r="G44" s="310">
        <v>1244.45</v>
      </c>
      <c r="H44" s="304"/>
      <c r="I44" s="288">
        <f t="shared" ca="1" si="0"/>
        <v>56665.79228915686</v>
      </c>
      <c r="J44" s="289"/>
      <c r="N44" s="256"/>
    </row>
    <row r="45" spans="1:14" ht="12.75" x14ac:dyDescent="0.2">
      <c r="A45" s="307">
        <v>42991</v>
      </c>
      <c r="B45" s="291"/>
      <c r="C45" s="300" t="s">
        <v>1275</v>
      </c>
      <c r="D45" s="301" t="s">
        <v>67</v>
      </c>
      <c r="E45" s="309"/>
      <c r="F45" s="300"/>
      <c r="G45" s="310">
        <v>27.55</v>
      </c>
      <c r="H45" s="304"/>
      <c r="I45" s="288">
        <f t="shared" ca="1" si="0"/>
        <v>56638.242289156857</v>
      </c>
      <c r="J45" s="289"/>
      <c r="N45" s="256"/>
    </row>
    <row r="46" spans="1:14" ht="12.75" x14ac:dyDescent="0.2">
      <c r="A46" s="307">
        <v>42991</v>
      </c>
      <c r="B46" s="291"/>
      <c r="C46" s="300" t="s">
        <v>1276</v>
      </c>
      <c r="D46" s="301" t="s">
        <v>67</v>
      </c>
      <c r="E46" s="309"/>
      <c r="F46" s="300"/>
      <c r="G46" s="310">
        <v>11.75</v>
      </c>
      <c r="H46" s="304"/>
      <c r="I46" s="288">
        <f t="shared" ca="1" si="0"/>
        <v>56626.492289156857</v>
      </c>
      <c r="J46" s="289"/>
      <c r="N46" s="256"/>
    </row>
    <row r="47" spans="1:14" ht="12.75" x14ac:dyDescent="0.2">
      <c r="A47" s="307">
        <v>42991</v>
      </c>
      <c r="B47" s="291"/>
      <c r="C47" s="300" t="s">
        <v>1277</v>
      </c>
      <c r="D47" s="301" t="s">
        <v>161</v>
      </c>
      <c r="E47" s="309"/>
      <c r="F47" s="300"/>
      <c r="G47" s="310">
        <v>93.35</v>
      </c>
      <c r="H47" s="304"/>
      <c r="I47" s="288">
        <f t="shared" ca="1" si="0"/>
        <v>56533.142289156858</v>
      </c>
      <c r="J47" s="289"/>
      <c r="N47" s="256"/>
    </row>
    <row r="48" spans="1:14" ht="12.75" x14ac:dyDescent="0.2">
      <c r="A48" s="307">
        <v>42991</v>
      </c>
      <c r="B48" s="291"/>
      <c r="C48" s="300" t="s">
        <v>1278</v>
      </c>
      <c r="D48" s="301" t="s">
        <v>68</v>
      </c>
      <c r="E48" s="309"/>
      <c r="F48" s="300"/>
      <c r="G48" s="310">
        <v>207.8</v>
      </c>
      <c r="H48" s="304"/>
      <c r="I48" s="288">
        <f t="shared" ca="1" si="0"/>
        <v>56325.342289156855</v>
      </c>
      <c r="J48" s="289"/>
      <c r="N48" s="256"/>
    </row>
    <row r="49" spans="1:14" ht="12.75" x14ac:dyDescent="0.2">
      <c r="A49" s="307">
        <v>42992</v>
      </c>
      <c r="B49" s="291"/>
      <c r="C49" s="300" t="s">
        <v>128</v>
      </c>
      <c r="D49" s="301" t="s">
        <v>273</v>
      </c>
      <c r="E49" s="309"/>
      <c r="F49" s="300"/>
      <c r="G49" s="308"/>
      <c r="H49" s="306">
        <v>120000</v>
      </c>
      <c r="I49" s="288">
        <f ca="1">IF(AND(ISBLANK(G49),ISBLANK(H49))," - ",OFFSET(I49,-1,0,1,1)+H49-G49)</f>
        <v>176325.34228915686</v>
      </c>
      <c r="J49" s="289"/>
      <c r="N49" s="256"/>
    </row>
    <row r="50" spans="1:14" ht="12.75" x14ac:dyDescent="0.2">
      <c r="A50" s="307">
        <v>42992</v>
      </c>
      <c r="B50" s="291"/>
      <c r="C50" s="300" t="s">
        <v>28</v>
      </c>
      <c r="D50" s="301" t="s">
        <v>1282</v>
      </c>
      <c r="E50" s="309"/>
      <c r="F50" s="300"/>
      <c r="G50" s="308"/>
      <c r="H50" s="306">
        <v>4906.3500000000004</v>
      </c>
      <c r="I50" s="288">
        <f t="shared" ref="I50:I102" ca="1" si="1">IF(AND(ISBLANK(G50),ISBLANK(H50))," - ",OFFSET(I50,-1,0,1,1)+H50-G50)</f>
        <v>181231.69228915687</v>
      </c>
      <c r="J50" s="289"/>
      <c r="N50" s="256"/>
    </row>
    <row r="51" spans="1:14" ht="12.75" x14ac:dyDescent="0.2">
      <c r="A51" s="307">
        <v>42992</v>
      </c>
      <c r="B51" s="291"/>
      <c r="C51" s="300" t="s">
        <v>1279</v>
      </c>
      <c r="D51" s="301" t="s">
        <v>54</v>
      </c>
      <c r="E51" s="309"/>
      <c r="F51" s="300"/>
      <c r="G51" s="310">
        <v>32409.5</v>
      </c>
      <c r="H51" s="304"/>
      <c r="I51" s="288">
        <f t="shared" ca="1" si="1"/>
        <v>148822.19228915687</v>
      </c>
      <c r="J51" s="289"/>
      <c r="N51" s="256"/>
    </row>
    <row r="52" spans="1:14" ht="12.75" x14ac:dyDescent="0.2">
      <c r="A52" s="307">
        <v>42993</v>
      </c>
      <c r="B52" s="291"/>
      <c r="C52" s="300" t="s">
        <v>144</v>
      </c>
      <c r="D52" s="301" t="s">
        <v>1335</v>
      </c>
      <c r="E52" s="309"/>
      <c r="F52" s="300"/>
      <c r="G52" s="310">
        <v>85502.8</v>
      </c>
      <c r="H52" s="304"/>
      <c r="I52" s="288">
        <f t="shared" ca="1" si="1"/>
        <v>63319.392289156865</v>
      </c>
      <c r="J52" s="289"/>
      <c r="N52" s="256"/>
    </row>
    <row r="53" spans="1:14" ht="12.75" x14ac:dyDescent="0.2">
      <c r="A53" s="307">
        <v>42993</v>
      </c>
      <c r="B53" s="291"/>
      <c r="C53" s="300" t="s">
        <v>144</v>
      </c>
      <c r="D53" s="301" t="s">
        <v>598</v>
      </c>
      <c r="E53" s="309"/>
      <c r="F53" s="300"/>
      <c r="G53" s="310">
        <v>1068.5999999999999</v>
      </c>
      <c r="H53" s="304"/>
      <c r="I53" s="288">
        <f t="shared" ca="1" si="1"/>
        <v>62250.792289156867</v>
      </c>
      <c r="J53" s="289"/>
      <c r="N53" s="256"/>
    </row>
    <row r="54" spans="1:14" ht="12.75" x14ac:dyDescent="0.2">
      <c r="A54" s="307">
        <v>42993</v>
      </c>
      <c r="B54" s="291"/>
      <c r="C54" s="300" t="s">
        <v>28</v>
      </c>
      <c r="D54" s="301" t="s">
        <v>1283</v>
      </c>
      <c r="E54" s="309" t="s">
        <v>1284</v>
      </c>
      <c r="F54" s="300"/>
      <c r="G54" s="308"/>
      <c r="H54" s="306">
        <v>300000</v>
      </c>
      <c r="I54" s="288">
        <f t="shared" ca="1" si="1"/>
        <v>362250.79228915687</v>
      </c>
      <c r="J54" s="289"/>
      <c r="N54" s="256"/>
    </row>
    <row r="55" spans="1:14" ht="12.75" x14ac:dyDescent="0.2">
      <c r="A55" s="307">
        <v>42993</v>
      </c>
      <c r="B55" s="291"/>
      <c r="C55" s="300" t="s">
        <v>28</v>
      </c>
      <c r="D55" s="301" t="s">
        <v>1008</v>
      </c>
      <c r="E55" s="309"/>
      <c r="F55" s="300"/>
      <c r="G55" s="308"/>
      <c r="H55" s="306">
        <v>3000</v>
      </c>
      <c r="I55" s="288">
        <f t="shared" ca="1" si="1"/>
        <v>365250.79228915687</v>
      </c>
      <c r="J55" s="289"/>
      <c r="N55" s="256"/>
    </row>
    <row r="56" spans="1:14" ht="12.75" x14ac:dyDescent="0.2">
      <c r="A56" s="307">
        <v>42993</v>
      </c>
      <c r="B56" s="291"/>
      <c r="C56" s="300" t="s">
        <v>28</v>
      </c>
      <c r="D56" s="301" t="s">
        <v>1386</v>
      </c>
      <c r="E56" s="309"/>
      <c r="F56" s="300"/>
      <c r="G56" s="308"/>
      <c r="H56" s="306">
        <v>3000</v>
      </c>
      <c r="I56" s="288">
        <f t="shared" ca="1" si="1"/>
        <v>368250.79228915687</v>
      </c>
      <c r="J56" s="289"/>
      <c r="N56" s="256"/>
    </row>
    <row r="57" spans="1:14" ht="12.75" x14ac:dyDescent="0.2">
      <c r="A57" s="307">
        <v>42998</v>
      </c>
      <c r="B57" s="291"/>
      <c r="C57" s="300" t="s">
        <v>28</v>
      </c>
      <c r="D57" s="301" t="s">
        <v>1283</v>
      </c>
      <c r="E57" s="309" t="s">
        <v>1285</v>
      </c>
      <c r="F57" s="300"/>
      <c r="G57" s="308"/>
      <c r="H57" s="306">
        <v>500000</v>
      </c>
      <c r="I57" s="288">
        <f t="shared" ca="1" si="1"/>
        <v>868250.79228915693</v>
      </c>
      <c r="J57" s="289"/>
      <c r="N57" s="256"/>
    </row>
    <row r="58" spans="1:14" ht="12.75" x14ac:dyDescent="0.2">
      <c r="A58" s="307">
        <v>42999</v>
      </c>
      <c r="B58" s="291"/>
      <c r="C58" s="300" t="s">
        <v>1287</v>
      </c>
      <c r="D58" s="301" t="s">
        <v>390</v>
      </c>
      <c r="E58" s="309"/>
      <c r="F58" s="300"/>
      <c r="G58" s="310">
        <v>780000</v>
      </c>
      <c r="H58" s="304"/>
      <c r="I58" s="288">
        <f t="shared" ca="1" si="1"/>
        <v>88250.792289156932</v>
      </c>
      <c r="J58" s="289" t="s">
        <v>1083</v>
      </c>
      <c r="N58" s="256"/>
    </row>
    <row r="59" spans="1:14" ht="12.75" x14ac:dyDescent="0.2">
      <c r="A59" s="307">
        <v>42999</v>
      </c>
      <c r="B59" s="291"/>
      <c r="C59" s="300" t="s">
        <v>144</v>
      </c>
      <c r="D59" s="301" t="s">
        <v>1280</v>
      </c>
      <c r="E59" s="309"/>
      <c r="F59" s="300"/>
      <c r="G59" s="310">
        <v>2918.300045</v>
      </c>
      <c r="H59" s="304"/>
      <c r="I59" s="288">
        <f t="shared" ca="1" si="1"/>
        <v>85332.492244156936</v>
      </c>
      <c r="J59" s="289"/>
      <c r="N59" s="256"/>
    </row>
    <row r="60" spans="1:14" ht="12.75" x14ac:dyDescent="0.2">
      <c r="A60" s="307">
        <v>42999</v>
      </c>
      <c r="B60" s="291"/>
      <c r="C60" s="300" t="s">
        <v>28</v>
      </c>
      <c r="D60" s="301" t="s">
        <v>1336</v>
      </c>
      <c r="E60" s="309"/>
      <c r="F60" s="300"/>
      <c r="G60" s="308"/>
      <c r="H60" s="306">
        <v>2000</v>
      </c>
      <c r="I60" s="288">
        <f t="shared" ca="1" si="1"/>
        <v>87332.492244156936</v>
      </c>
      <c r="J60" s="289"/>
      <c r="N60" s="256"/>
    </row>
    <row r="61" spans="1:14" ht="12.75" x14ac:dyDescent="0.2">
      <c r="A61" s="307">
        <v>43003</v>
      </c>
      <c r="B61" s="291"/>
      <c r="C61" s="300" t="s">
        <v>28</v>
      </c>
      <c r="D61" s="301" t="s">
        <v>1290</v>
      </c>
      <c r="E61" s="309"/>
      <c r="F61" s="300"/>
      <c r="G61" s="308"/>
      <c r="H61" s="306">
        <v>598.74</v>
      </c>
      <c r="I61" s="288">
        <f t="shared" ca="1" si="1"/>
        <v>87931.232244156941</v>
      </c>
      <c r="J61" s="289"/>
      <c r="N61" s="256"/>
    </row>
    <row r="62" spans="1:14" ht="12.75" x14ac:dyDescent="0.2">
      <c r="A62" s="307">
        <v>43003</v>
      </c>
      <c r="B62" s="291"/>
      <c r="C62" s="300" t="s">
        <v>144</v>
      </c>
      <c r="D62" s="301" t="s">
        <v>1286</v>
      </c>
      <c r="E62" s="309"/>
      <c r="F62" s="300"/>
      <c r="G62" s="310">
        <v>36851.490075000002</v>
      </c>
      <c r="H62" s="304"/>
      <c r="I62" s="288">
        <f t="shared" ca="1" si="1"/>
        <v>51079.74216915694</v>
      </c>
      <c r="J62" s="289"/>
      <c r="N62" s="256"/>
    </row>
    <row r="63" spans="1:14" ht="12.75" x14ac:dyDescent="0.2">
      <c r="A63" s="307">
        <v>43003</v>
      </c>
      <c r="B63" s="291"/>
      <c r="C63" s="45" t="s">
        <v>1515</v>
      </c>
      <c r="D63" s="51" t="s">
        <v>530</v>
      </c>
      <c r="E63" s="309"/>
      <c r="F63" s="300"/>
      <c r="G63" s="308"/>
      <c r="H63" s="306">
        <v>5000</v>
      </c>
      <c r="I63" s="288">
        <f t="shared" ca="1" si="1"/>
        <v>56079.74216915694</v>
      </c>
      <c r="J63" s="289"/>
      <c r="N63" s="256"/>
    </row>
    <row r="64" spans="1:14" ht="12.75" x14ac:dyDescent="0.2">
      <c r="A64" s="307">
        <v>43004</v>
      </c>
      <c r="B64" s="291"/>
      <c r="C64" s="300" t="s">
        <v>1288</v>
      </c>
      <c r="D64" s="301" t="s">
        <v>27</v>
      </c>
      <c r="E64" s="309"/>
      <c r="F64" s="300"/>
      <c r="G64" s="310">
        <v>9500.35</v>
      </c>
      <c r="H64" s="304"/>
      <c r="I64" s="288">
        <f t="shared" ca="1" si="1"/>
        <v>46579.392169156941</v>
      </c>
      <c r="J64" s="289" t="s">
        <v>1083</v>
      </c>
      <c r="N64" s="256"/>
    </row>
    <row r="65" spans="1:14" ht="12.75" x14ac:dyDescent="0.2">
      <c r="A65" s="307">
        <v>43004</v>
      </c>
      <c r="B65" s="291"/>
      <c r="C65" s="300" t="s">
        <v>1289</v>
      </c>
      <c r="D65" s="301" t="s">
        <v>27</v>
      </c>
      <c r="E65" s="309"/>
      <c r="F65" s="300"/>
      <c r="G65" s="310">
        <v>1937.88</v>
      </c>
      <c r="H65" s="304"/>
      <c r="I65" s="288">
        <f t="shared" ca="1" si="1"/>
        <v>44641.512169156944</v>
      </c>
      <c r="J65" s="289" t="s">
        <v>1083</v>
      </c>
      <c r="N65" s="256"/>
    </row>
    <row r="66" spans="1:14" ht="12.75" x14ac:dyDescent="0.2">
      <c r="A66" s="307">
        <v>43005</v>
      </c>
      <c r="B66" s="291"/>
      <c r="C66" s="300" t="s">
        <v>28</v>
      </c>
      <c r="D66" s="301" t="s">
        <v>1336</v>
      </c>
      <c r="E66" s="309"/>
      <c r="F66" s="300"/>
      <c r="G66" s="308"/>
      <c r="H66" s="306">
        <v>1000</v>
      </c>
      <c r="I66" s="288">
        <f t="shared" ca="1" si="1"/>
        <v>45641.512169156944</v>
      </c>
      <c r="J66" s="289"/>
      <c r="N66" s="256"/>
    </row>
    <row r="67" spans="1:14" ht="12.75" x14ac:dyDescent="0.2">
      <c r="A67" s="307">
        <v>43005</v>
      </c>
      <c r="B67" s="291"/>
      <c r="C67" s="300" t="s">
        <v>28</v>
      </c>
      <c r="D67" s="301" t="s">
        <v>1337</v>
      </c>
      <c r="E67" s="309"/>
      <c r="F67" s="300"/>
      <c r="G67" s="310">
        <v>2020.84</v>
      </c>
      <c r="H67" s="304"/>
      <c r="I67" s="288">
        <f t="shared" ca="1" si="1"/>
        <v>43620.672169156947</v>
      </c>
      <c r="J67" s="289"/>
      <c r="N67" s="256"/>
    </row>
    <row r="68" spans="1:14" ht="12.75" x14ac:dyDescent="0.2">
      <c r="A68" s="307">
        <v>43006</v>
      </c>
      <c r="B68" s="291"/>
      <c r="C68" s="300" t="s">
        <v>128</v>
      </c>
      <c r="D68" s="301" t="s">
        <v>273</v>
      </c>
      <c r="E68" s="309"/>
      <c r="F68" s="300"/>
      <c r="G68" s="308"/>
      <c r="H68" s="306">
        <v>500000</v>
      </c>
      <c r="I68" s="288">
        <f t="shared" ca="1" si="1"/>
        <v>543620.67216915695</v>
      </c>
      <c r="J68" s="289"/>
      <c r="N68" s="256"/>
    </row>
    <row r="69" spans="1:14" ht="12.75" x14ac:dyDescent="0.2">
      <c r="A69" s="307">
        <v>43006</v>
      </c>
      <c r="B69" s="291"/>
      <c r="C69" s="300" t="s">
        <v>1299</v>
      </c>
      <c r="D69" s="301" t="s">
        <v>1291</v>
      </c>
      <c r="E69" s="309"/>
      <c r="F69" s="300"/>
      <c r="G69" s="310">
        <v>800</v>
      </c>
      <c r="H69" s="304"/>
      <c r="I69" s="288">
        <f t="shared" ca="1" si="1"/>
        <v>542820.67216915695</v>
      </c>
      <c r="J69" s="289"/>
      <c r="N69" s="256"/>
    </row>
    <row r="70" spans="1:14" ht="12.75" x14ac:dyDescent="0.2">
      <c r="A70" s="307">
        <v>43006</v>
      </c>
      <c r="B70" s="291"/>
      <c r="C70" s="300" t="s">
        <v>1300</v>
      </c>
      <c r="D70" s="301" t="s">
        <v>1292</v>
      </c>
      <c r="E70" s="309"/>
      <c r="F70" s="300"/>
      <c r="G70" s="310">
        <v>3180</v>
      </c>
      <c r="H70" s="304"/>
      <c r="I70" s="288">
        <f t="shared" ca="1" si="1"/>
        <v>539640.67216915695</v>
      </c>
      <c r="J70" s="289"/>
      <c r="N70" s="256"/>
    </row>
    <row r="71" spans="1:14" ht="12.75" x14ac:dyDescent="0.2">
      <c r="A71" s="307">
        <v>43006</v>
      </c>
      <c r="B71" s="291"/>
      <c r="C71" s="300" t="s">
        <v>1301</v>
      </c>
      <c r="D71" s="301" t="s">
        <v>286</v>
      </c>
      <c r="E71" s="309"/>
      <c r="F71" s="300"/>
      <c r="G71" s="310">
        <v>1000</v>
      </c>
      <c r="H71" s="304"/>
      <c r="I71" s="288">
        <f t="shared" ca="1" si="1"/>
        <v>538640.67216915695</v>
      </c>
      <c r="J71" s="289"/>
      <c r="N71" s="256"/>
    </row>
    <row r="72" spans="1:14" ht="12.75" x14ac:dyDescent="0.2">
      <c r="A72" s="307">
        <v>43006</v>
      </c>
      <c r="B72" s="291"/>
      <c r="C72" s="300" t="s">
        <v>1302</v>
      </c>
      <c r="D72" s="301" t="s">
        <v>731</v>
      </c>
      <c r="E72" s="309"/>
      <c r="F72" s="300"/>
      <c r="G72" s="310">
        <v>150</v>
      </c>
      <c r="H72" s="304"/>
      <c r="I72" s="288">
        <f t="shared" ca="1" si="1"/>
        <v>538490.67216915695</v>
      </c>
      <c r="J72" s="289"/>
      <c r="N72" s="256"/>
    </row>
    <row r="73" spans="1:14" ht="16.5" customHeight="1" x14ac:dyDescent="0.2">
      <c r="A73" s="307">
        <v>43006</v>
      </c>
      <c r="B73" s="291"/>
      <c r="C73" s="300" t="s">
        <v>1303</v>
      </c>
      <c r="D73" s="301" t="s">
        <v>236</v>
      </c>
      <c r="E73" s="309"/>
      <c r="F73" s="300"/>
      <c r="G73" s="310">
        <v>2490</v>
      </c>
      <c r="H73" s="304"/>
      <c r="I73" s="288">
        <f t="shared" ca="1" si="1"/>
        <v>536000.67216915695</v>
      </c>
      <c r="J73" s="289"/>
      <c r="N73" s="256"/>
    </row>
    <row r="74" spans="1:14" ht="12.75" x14ac:dyDescent="0.2">
      <c r="A74" s="307">
        <v>43006</v>
      </c>
      <c r="B74" s="291"/>
      <c r="C74" s="300" t="s">
        <v>1304</v>
      </c>
      <c r="D74" s="301" t="s">
        <v>154</v>
      </c>
      <c r="E74" s="309"/>
      <c r="F74" s="300"/>
      <c r="G74" s="310">
        <v>1060</v>
      </c>
      <c r="H74" s="304"/>
      <c r="I74" s="288">
        <f t="shared" ca="1" si="1"/>
        <v>534940.67216915695</v>
      </c>
      <c r="J74" s="289"/>
      <c r="N74" s="256"/>
    </row>
    <row r="75" spans="1:14" ht="12.75" x14ac:dyDescent="0.2">
      <c r="A75" s="307">
        <v>43006</v>
      </c>
      <c r="B75" s="291"/>
      <c r="C75" s="300" t="s">
        <v>1305</v>
      </c>
      <c r="D75" s="301" t="s">
        <v>48</v>
      </c>
      <c r="E75" s="309"/>
      <c r="F75" s="300"/>
      <c r="G75" s="310">
        <v>339.2</v>
      </c>
      <c r="H75" s="304"/>
      <c r="I75" s="288">
        <f t="shared" ca="1" si="1"/>
        <v>534601.472169157</v>
      </c>
      <c r="J75" s="289"/>
      <c r="N75" s="256"/>
    </row>
    <row r="76" spans="1:14" ht="12.75" x14ac:dyDescent="0.2">
      <c r="A76" s="307">
        <v>43006</v>
      </c>
      <c r="B76" s="291"/>
      <c r="C76" s="300" t="s">
        <v>1306</v>
      </c>
      <c r="D76" s="301" t="s">
        <v>1293</v>
      </c>
      <c r="E76" s="309"/>
      <c r="F76" s="300"/>
      <c r="G76" s="310">
        <v>8560</v>
      </c>
      <c r="H76" s="304"/>
      <c r="I76" s="288">
        <f t="shared" ca="1" si="1"/>
        <v>526041.472169157</v>
      </c>
      <c r="J76" s="289"/>
      <c r="N76" s="256"/>
    </row>
    <row r="77" spans="1:14" ht="12.75" x14ac:dyDescent="0.2">
      <c r="A77" s="307">
        <v>43006</v>
      </c>
      <c r="B77" s="291"/>
      <c r="C77" s="300" t="s">
        <v>1307</v>
      </c>
      <c r="D77" s="301" t="s">
        <v>641</v>
      </c>
      <c r="E77" s="309"/>
      <c r="F77" s="300"/>
      <c r="G77" s="310">
        <v>22.75</v>
      </c>
      <c r="H77" s="304"/>
      <c r="I77" s="288">
        <f t="shared" ca="1" si="1"/>
        <v>526018.722169157</v>
      </c>
      <c r="J77" s="289"/>
      <c r="N77" s="256"/>
    </row>
    <row r="78" spans="1:14" ht="12.75" x14ac:dyDescent="0.2">
      <c r="A78" s="307">
        <v>43006</v>
      </c>
      <c r="B78" s="291"/>
      <c r="C78" s="300" t="s">
        <v>1308</v>
      </c>
      <c r="D78" s="301" t="s">
        <v>52</v>
      </c>
      <c r="E78" s="309"/>
      <c r="F78" s="300"/>
      <c r="G78" s="310">
        <v>180</v>
      </c>
      <c r="H78" s="304"/>
      <c r="I78" s="288">
        <f t="shared" ca="1" si="1"/>
        <v>525838.722169157</v>
      </c>
      <c r="J78" s="289"/>
      <c r="N78" s="256"/>
    </row>
    <row r="79" spans="1:14" ht="12.75" x14ac:dyDescent="0.2">
      <c r="A79" s="307">
        <v>43006</v>
      </c>
      <c r="B79" s="291"/>
      <c r="C79" s="300" t="s">
        <v>1309</v>
      </c>
      <c r="D79" s="301" t="s">
        <v>775</v>
      </c>
      <c r="E79" s="309"/>
      <c r="F79" s="300"/>
      <c r="G79" s="310">
        <v>1800</v>
      </c>
      <c r="H79" s="304"/>
      <c r="I79" s="288">
        <f t="shared" ca="1" si="1"/>
        <v>524038.722169157</v>
      </c>
      <c r="J79" s="289"/>
      <c r="N79" s="256"/>
    </row>
    <row r="80" spans="1:14" ht="12.75" x14ac:dyDescent="0.2">
      <c r="A80" s="307">
        <v>43006</v>
      </c>
      <c r="B80" s="291"/>
      <c r="C80" s="300" t="s">
        <v>1310</v>
      </c>
      <c r="D80" s="301" t="s">
        <v>741</v>
      </c>
      <c r="E80" s="309"/>
      <c r="F80" s="300"/>
      <c r="G80" s="310">
        <v>298.79000000000002</v>
      </c>
      <c r="H80" s="304"/>
      <c r="I80" s="288">
        <f t="shared" ca="1" si="1"/>
        <v>523739.93216915702</v>
      </c>
      <c r="J80" s="289"/>
      <c r="N80" s="256"/>
    </row>
    <row r="81" spans="1:14" ht="12.75" x14ac:dyDescent="0.2">
      <c r="A81" s="307">
        <v>43006</v>
      </c>
      <c r="B81" s="291"/>
      <c r="C81" s="300" t="s">
        <v>1311</v>
      </c>
      <c r="D81" s="301" t="s">
        <v>347</v>
      </c>
      <c r="E81" s="309"/>
      <c r="F81" s="300"/>
      <c r="G81" s="310">
        <v>388.42</v>
      </c>
      <c r="H81" s="304"/>
      <c r="I81" s="288">
        <f t="shared" ca="1" si="1"/>
        <v>523351.51216915704</v>
      </c>
      <c r="J81" s="289"/>
      <c r="N81" s="256"/>
    </row>
    <row r="82" spans="1:14" ht="12.75" x14ac:dyDescent="0.2">
      <c r="A82" s="307">
        <v>43006</v>
      </c>
      <c r="B82" s="291"/>
      <c r="C82" s="300" t="s">
        <v>1312</v>
      </c>
      <c r="D82" s="301" t="s">
        <v>544</v>
      </c>
      <c r="E82" s="309"/>
      <c r="F82" s="300"/>
      <c r="G82" s="310">
        <v>530</v>
      </c>
      <c r="H82" s="304"/>
      <c r="I82" s="288">
        <f t="shared" ca="1" si="1"/>
        <v>522821.51216915704</v>
      </c>
      <c r="J82" s="289"/>
      <c r="N82" s="256"/>
    </row>
    <row r="83" spans="1:14" ht="12.75" x14ac:dyDescent="0.2">
      <c r="A83" s="307">
        <v>43006</v>
      </c>
      <c r="B83" s="291"/>
      <c r="C83" s="300" t="s">
        <v>1313</v>
      </c>
      <c r="D83" s="301" t="s">
        <v>1294</v>
      </c>
      <c r="E83" s="309"/>
      <c r="F83" s="300"/>
      <c r="G83" s="310">
        <v>9964</v>
      </c>
      <c r="H83" s="304"/>
      <c r="I83" s="288">
        <f t="shared" ca="1" si="1"/>
        <v>512857.51216915704</v>
      </c>
      <c r="J83" s="289"/>
      <c r="N83" s="256"/>
    </row>
    <row r="84" spans="1:14" ht="12.75" x14ac:dyDescent="0.2">
      <c r="A84" s="307">
        <v>43006</v>
      </c>
      <c r="B84" s="291"/>
      <c r="C84" s="300" t="s">
        <v>1314</v>
      </c>
      <c r="D84" s="301" t="s">
        <v>1295</v>
      </c>
      <c r="E84" s="309"/>
      <c r="F84" s="300"/>
      <c r="G84" s="310">
        <v>2958</v>
      </c>
      <c r="H84" s="304"/>
      <c r="I84" s="288">
        <f t="shared" ca="1" si="1"/>
        <v>509899.51216915704</v>
      </c>
      <c r="J84" s="289"/>
      <c r="N84" s="256"/>
    </row>
    <row r="85" spans="1:14" ht="12.75" x14ac:dyDescent="0.2">
      <c r="A85" s="307">
        <v>43006</v>
      </c>
      <c r="B85" s="291"/>
      <c r="C85" s="300" t="s">
        <v>1315</v>
      </c>
      <c r="D85" s="301" t="s">
        <v>1128</v>
      </c>
      <c r="E85" s="309"/>
      <c r="F85" s="300"/>
      <c r="G85" s="310">
        <v>294.27</v>
      </c>
      <c r="H85" s="304"/>
      <c r="I85" s="288">
        <f t="shared" ca="1" si="1"/>
        <v>509605.24216915702</v>
      </c>
      <c r="J85" s="289"/>
      <c r="N85" s="256"/>
    </row>
    <row r="86" spans="1:14" ht="12.75" x14ac:dyDescent="0.2">
      <c r="A86" s="307">
        <v>43006</v>
      </c>
      <c r="B86" s="291"/>
      <c r="C86" s="300" t="s">
        <v>1316</v>
      </c>
      <c r="D86" s="301" t="s">
        <v>285</v>
      </c>
      <c r="E86" s="309"/>
      <c r="F86" s="300"/>
      <c r="G86" s="310">
        <v>5300</v>
      </c>
      <c r="H86" s="304"/>
      <c r="I86" s="288">
        <f t="shared" ca="1" si="1"/>
        <v>504305.24216915702</v>
      </c>
      <c r="J86" s="289"/>
      <c r="N86" s="256"/>
    </row>
    <row r="87" spans="1:14" ht="12.75" x14ac:dyDescent="0.2">
      <c r="A87" s="307">
        <v>43006</v>
      </c>
      <c r="B87" s="291"/>
      <c r="C87" s="300" t="s">
        <v>1317</v>
      </c>
      <c r="D87" s="301" t="s">
        <v>60</v>
      </c>
      <c r="E87" s="309"/>
      <c r="F87" s="300"/>
      <c r="G87" s="310">
        <v>1590</v>
      </c>
      <c r="H87" s="304"/>
      <c r="I87" s="288">
        <f t="shared" ca="1" si="1"/>
        <v>502715.24216915702</v>
      </c>
      <c r="J87" s="289"/>
      <c r="N87" s="256"/>
    </row>
    <row r="88" spans="1:14" ht="12.75" x14ac:dyDescent="0.2">
      <c r="A88" s="307">
        <v>43006</v>
      </c>
      <c r="B88" s="291"/>
      <c r="C88" s="300" t="s">
        <v>1318</v>
      </c>
      <c r="D88" s="301" t="s">
        <v>349</v>
      </c>
      <c r="E88" s="309"/>
      <c r="F88" s="300"/>
      <c r="G88" s="310">
        <v>65</v>
      </c>
      <c r="H88" s="304"/>
      <c r="I88" s="288">
        <f t="shared" ca="1" si="1"/>
        <v>502650.24216915702</v>
      </c>
      <c r="J88" s="289"/>
      <c r="N88" s="256"/>
    </row>
    <row r="89" spans="1:14" ht="12.75" x14ac:dyDescent="0.2">
      <c r="A89" s="307">
        <v>43006</v>
      </c>
      <c r="B89" s="291"/>
      <c r="C89" s="300" t="s">
        <v>1319</v>
      </c>
      <c r="D89" s="301" t="s">
        <v>1296</v>
      </c>
      <c r="E89" s="309"/>
      <c r="F89" s="300"/>
      <c r="G89" s="310">
        <v>700</v>
      </c>
      <c r="H89" s="304"/>
      <c r="I89" s="288">
        <f t="shared" ca="1" si="1"/>
        <v>501950.24216915702</v>
      </c>
      <c r="J89" s="289"/>
      <c r="N89" s="256"/>
    </row>
    <row r="90" spans="1:14" ht="12.75" x14ac:dyDescent="0.2">
      <c r="A90" s="307">
        <v>43006</v>
      </c>
      <c r="B90" s="291"/>
      <c r="C90" s="300" t="s">
        <v>1320</v>
      </c>
      <c r="D90" s="301" t="s">
        <v>1297</v>
      </c>
      <c r="E90" s="309"/>
      <c r="F90" s="300"/>
      <c r="G90" s="310">
        <v>2800</v>
      </c>
      <c r="H90" s="304"/>
      <c r="I90" s="288">
        <f t="shared" ca="1" si="1"/>
        <v>499150.24216915702</v>
      </c>
      <c r="J90" s="289"/>
      <c r="N90" s="256"/>
    </row>
    <row r="91" spans="1:14" ht="12.75" x14ac:dyDescent="0.2">
      <c r="A91" s="307">
        <v>43006</v>
      </c>
      <c r="B91" s="291"/>
      <c r="C91" s="300" t="s">
        <v>1321</v>
      </c>
      <c r="D91" s="301" t="s">
        <v>64</v>
      </c>
      <c r="E91" s="309"/>
      <c r="F91" s="300"/>
      <c r="G91" s="310">
        <v>180</v>
      </c>
      <c r="H91" s="304"/>
      <c r="I91" s="288">
        <f t="shared" ca="1" si="1"/>
        <v>498970.24216915702</v>
      </c>
      <c r="J91" s="289"/>
      <c r="N91" s="256"/>
    </row>
    <row r="92" spans="1:14" ht="12.75" x14ac:dyDescent="0.2">
      <c r="A92" s="307">
        <v>43006</v>
      </c>
      <c r="B92" s="291"/>
      <c r="C92" s="300" t="s">
        <v>1322</v>
      </c>
      <c r="D92" s="301" t="s">
        <v>158</v>
      </c>
      <c r="E92" s="309"/>
      <c r="F92" s="300"/>
      <c r="G92" s="310">
        <v>2141.7199999999998</v>
      </c>
      <c r="H92" s="304"/>
      <c r="I92" s="288">
        <f t="shared" ca="1" si="1"/>
        <v>496828.52216915705</v>
      </c>
      <c r="J92" s="289"/>
      <c r="N92" s="256"/>
    </row>
    <row r="93" spans="1:14" ht="12.75" x14ac:dyDescent="0.2">
      <c r="A93" s="307">
        <v>43006</v>
      </c>
      <c r="B93" s="291"/>
      <c r="C93" s="300" t="s">
        <v>1323</v>
      </c>
      <c r="D93" s="301" t="s">
        <v>1298</v>
      </c>
      <c r="E93" s="309"/>
      <c r="F93" s="300"/>
      <c r="G93" s="310">
        <v>3752.4</v>
      </c>
      <c r="H93" s="304"/>
      <c r="I93" s="288">
        <f t="shared" ca="1" si="1"/>
        <v>493076.12216915702</v>
      </c>
      <c r="J93" s="289"/>
      <c r="N93" s="256"/>
    </row>
    <row r="94" spans="1:14" ht="12.75" x14ac:dyDescent="0.2">
      <c r="A94" s="307">
        <v>43006</v>
      </c>
      <c r="B94" s="291"/>
      <c r="C94" s="300" t="s">
        <v>1324</v>
      </c>
      <c r="D94" s="301" t="s">
        <v>157</v>
      </c>
      <c r="E94" s="309"/>
      <c r="F94" s="300"/>
      <c r="G94" s="310">
        <v>3688.32</v>
      </c>
      <c r="H94" s="304"/>
      <c r="I94" s="288">
        <f t="shared" ca="1" si="1"/>
        <v>489387.80216915702</v>
      </c>
      <c r="J94" s="289"/>
      <c r="N94" s="256"/>
    </row>
    <row r="95" spans="1:14" ht="12.75" x14ac:dyDescent="0.2">
      <c r="A95" s="307">
        <v>43006</v>
      </c>
      <c r="B95" s="291"/>
      <c r="C95" s="300" t="s">
        <v>1325</v>
      </c>
      <c r="D95" s="301" t="s">
        <v>288</v>
      </c>
      <c r="E95" s="309"/>
      <c r="F95" s="300"/>
      <c r="G95" s="310">
        <v>6281.71</v>
      </c>
      <c r="H95" s="304"/>
      <c r="I95" s="288">
        <f t="shared" ca="1" si="1"/>
        <v>483106.092169157</v>
      </c>
      <c r="J95" s="289"/>
      <c r="N95" s="256"/>
    </row>
    <row r="96" spans="1:14" ht="12.75" x14ac:dyDescent="0.2">
      <c r="A96" s="307">
        <v>43006</v>
      </c>
      <c r="B96" s="291"/>
      <c r="C96" s="300" t="s">
        <v>1326</v>
      </c>
      <c r="D96" s="301" t="s">
        <v>160</v>
      </c>
      <c r="E96" s="309"/>
      <c r="F96" s="300"/>
      <c r="G96" s="310">
        <v>90</v>
      </c>
      <c r="H96" s="304"/>
      <c r="I96" s="288">
        <f t="shared" ca="1" si="1"/>
        <v>483016.092169157</v>
      </c>
      <c r="J96" s="289"/>
      <c r="N96" s="256"/>
    </row>
    <row r="97" spans="1:14" ht="12.75" x14ac:dyDescent="0.2">
      <c r="A97" s="307">
        <v>43007</v>
      </c>
      <c r="B97" s="291"/>
      <c r="C97" s="300" t="s">
        <v>1327</v>
      </c>
      <c r="D97" s="301" t="s">
        <v>42</v>
      </c>
      <c r="E97" s="309"/>
      <c r="F97" s="300"/>
      <c r="G97" s="310">
        <v>111194.92</v>
      </c>
      <c r="H97" s="304"/>
      <c r="I97" s="288">
        <f t="shared" ca="1" si="1"/>
        <v>371821.17216915701</v>
      </c>
      <c r="J97" s="289" t="s">
        <v>1083</v>
      </c>
      <c r="N97" s="256"/>
    </row>
    <row r="98" spans="1:14" ht="12.75" x14ac:dyDescent="0.2">
      <c r="A98" s="307">
        <v>43007</v>
      </c>
      <c r="B98" s="291"/>
      <c r="C98" s="300" t="s">
        <v>1328</v>
      </c>
      <c r="D98" s="301" t="s">
        <v>772</v>
      </c>
      <c r="E98" s="309"/>
      <c r="F98" s="300"/>
      <c r="G98" s="310">
        <v>16625.2</v>
      </c>
      <c r="H98" s="304"/>
      <c r="I98" s="288">
        <f t="shared" ca="1" si="1"/>
        <v>355195.972169157</v>
      </c>
      <c r="J98" s="289" t="s">
        <v>1083</v>
      </c>
      <c r="N98" s="256"/>
    </row>
    <row r="99" spans="1:14" ht="12.75" x14ac:dyDescent="0.2">
      <c r="A99" s="307">
        <v>43007</v>
      </c>
      <c r="B99" s="291"/>
      <c r="C99" s="300" t="s">
        <v>1329</v>
      </c>
      <c r="D99" s="301" t="s">
        <v>375</v>
      </c>
      <c r="E99" s="309"/>
      <c r="F99" s="300"/>
      <c r="G99" s="310">
        <v>133560</v>
      </c>
      <c r="H99" s="304"/>
      <c r="I99" s="288">
        <f t="shared" ca="1" si="1"/>
        <v>221635.972169157</v>
      </c>
      <c r="J99" s="289" t="s">
        <v>1083</v>
      </c>
      <c r="N99" s="256"/>
    </row>
    <row r="100" spans="1:14" ht="12.75" x14ac:dyDescent="0.2">
      <c r="A100" s="307">
        <v>43007</v>
      </c>
      <c r="B100" s="291"/>
      <c r="C100" s="300" t="s">
        <v>1330</v>
      </c>
      <c r="D100" s="301" t="s">
        <v>937</v>
      </c>
      <c r="E100" s="309"/>
      <c r="F100" s="300"/>
      <c r="G100" s="310">
        <v>890.8</v>
      </c>
      <c r="H100" s="304"/>
      <c r="I100" s="288">
        <f t="shared" ca="1" si="1"/>
        <v>220745.17216915701</v>
      </c>
      <c r="J100" s="289" t="s">
        <v>1083</v>
      </c>
      <c r="N100" s="256"/>
    </row>
    <row r="101" spans="1:14" ht="12.75" x14ac:dyDescent="0.2">
      <c r="A101" s="307">
        <v>43007</v>
      </c>
      <c r="B101" s="291"/>
      <c r="C101" s="300" t="s">
        <v>1331</v>
      </c>
      <c r="D101" s="301" t="s">
        <v>937</v>
      </c>
      <c r="E101" s="309"/>
      <c r="F101" s="300"/>
      <c r="G101" s="310">
        <v>500.85</v>
      </c>
      <c r="H101" s="304"/>
      <c r="I101" s="288">
        <f t="shared" ca="1" si="1"/>
        <v>220244.32216915701</v>
      </c>
      <c r="J101" s="289" t="s">
        <v>1083</v>
      </c>
      <c r="N101" s="256"/>
    </row>
    <row r="102" spans="1:14" ht="12.75" x14ac:dyDescent="0.2">
      <c r="A102" s="307">
        <v>43008</v>
      </c>
      <c r="B102" s="291"/>
      <c r="C102" s="300" t="s">
        <v>143</v>
      </c>
      <c r="D102" s="301" t="s">
        <v>325</v>
      </c>
      <c r="E102" s="309"/>
      <c r="F102" s="300"/>
      <c r="G102" s="310">
        <v>89269.9</v>
      </c>
      <c r="H102" s="304"/>
      <c r="I102" s="288">
        <f t="shared" ca="1" si="1"/>
        <v>130974.42216915701</v>
      </c>
      <c r="J102" s="289"/>
      <c r="N102" s="256"/>
    </row>
    <row r="103" spans="1:14" ht="12.75" x14ac:dyDescent="0.2">
      <c r="A103" s="307">
        <v>43008</v>
      </c>
      <c r="B103" s="291"/>
      <c r="C103" s="300" t="s">
        <v>1288</v>
      </c>
      <c r="D103" s="301" t="s">
        <v>166</v>
      </c>
      <c r="E103" s="309"/>
      <c r="F103" s="300"/>
      <c r="G103" s="310">
        <v>19753</v>
      </c>
      <c r="H103" s="304"/>
      <c r="I103" s="288">
        <f t="shared" ref="I103:I167" ca="1" si="2">IF(AND(ISBLANK(G103),ISBLANK(H103))," - ",OFFSET(I103,-1,0,1,1)+H103-G103)</f>
        <v>111221.42216915701</v>
      </c>
      <c r="J103" s="289" t="s">
        <v>1083</v>
      </c>
      <c r="N103" s="256"/>
    </row>
    <row r="104" spans="1:14" ht="12.75" x14ac:dyDescent="0.2">
      <c r="A104" s="307">
        <v>43008</v>
      </c>
      <c r="B104" s="291"/>
      <c r="C104" s="300" t="s">
        <v>1289</v>
      </c>
      <c r="D104" s="301" t="s">
        <v>167</v>
      </c>
      <c r="E104" s="309"/>
      <c r="F104" s="300"/>
      <c r="G104" s="310">
        <v>1472.1000000000001</v>
      </c>
      <c r="H104" s="304"/>
      <c r="I104" s="288">
        <f t="shared" ca="1" si="2"/>
        <v>109749.32216915701</v>
      </c>
      <c r="J104" s="289" t="s">
        <v>1083</v>
      </c>
      <c r="N104" s="256"/>
    </row>
    <row r="105" spans="1:14" ht="12.75" x14ac:dyDescent="0.2">
      <c r="A105" s="307">
        <v>43008</v>
      </c>
      <c r="B105" s="291"/>
      <c r="C105" s="300" t="s">
        <v>1332</v>
      </c>
      <c r="D105" s="301" t="s">
        <v>27</v>
      </c>
      <c r="E105" s="309"/>
      <c r="F105" s="300"/>
      <c r="G105" s="310">
        <v>7857.3</v>
      </c>
      <c r="H105" s="304"/>
      <c r="I105" s="288">
        <f t="shared" ca="1" si="2"/>
        <v>101892.022169157</v>
      </c>
      <c r="J105" s="289" t="s">
        <v>1083</v>
      </c>
      <c r="N105" s="256"/>
    </row>
    <row r="106" spans="1:14" ht="12.75" x14ac:dyDescent="0.2">
      <c r="A106" s="307">
        <v>43008</v>
      </c>
      <c r="B106" s="291"/>
      <c r="C106" s="300" t="s">
        <v>1333</v>
      </c>
      <c r="D106" s="301" t="s">
        <v>326</v>
      </c>
      <c r="E106" s="309"/>
      <c r="F106" s="300"/>
      <c r="G106" s="310">
        <v>362.09</v>
      </c>
      <c r="H106" s="304"/>
      <c r="I106" s="288">
        <f t="shared" ca="1" si="2"/>
        <v>101529.93216915701</v>
      </c>
      <c r="J106" s="289"/>
      <c r="N106" s="256"/>
    </row>
    <row r="107" spans="1:14" ht="12.75" x14ac:dyDescent="0.2">
      <c r="A107" s="307">
        <v>43008</v>
      </c>
      <c r="B107" s="291"/>
      <c r="C107" s="300" t="s">
        <v>28</v>
      </c>
      <c r="D107" s="301" t="s">
        <v>1338</v>
      </c>
      <c r="E107" s="309"/>
      <c r="F107" s="300"/>
      <c r="G107" s="308"/>
      <c r="H107" s="306">
        <v>7619</v>
      </c>
      <c r="I107" s="288">
        <f t="shared" ca="1" si="2"/>
        <v>109148.93216915701</v>
      </c>
      <c r="J107" s="289"/>
      <c r="N107" s="256"/>
    </row>
    <row r="108" spans="1:14" ht="12.75" x14ac:dyDescent="0.2">
      <c r="A108" s="307"/>
      <c r="B108" s="291"/>
      <c r="C108" s="300"/>
      <c r="D108" s="301" t="s">
        <v>196</v>
      </c>
      <c r="E108" s="309"/>
      <c r="F108" s="300"/>
      <c r="G108" s="306">
        <v>9.6999999999999993</v>
      </c>
      <c r="H108" s="304"/>
      <c r="I108" s="288">
        <f t="shared" ca="1" si="2"/>
        <v>109139.23216915701</v>
      </c>
      <c r="J108" s="289"/>
      <c r="N108" s="256"/>
    </row>
    <row r="109" spans="1:14" ht="12.75" x14ac:dyDescent="0.2">
      <c r="A109" s="307"/>
      <c r="B109" s="291"/>
      <c r="C109" s="300"/>
      <c r="D109" s="301" t="s">
        <v>197</v>
      </c>
      <c r="E109" s="309"/>
      <c r="F109" s="300"/>
      <c r="G109" s="306">
        <v>2.7799999999999918</v>
      </c>
      <c r="H109" s="304"/>
      <c r="I109" s="288">
        <f t="shared" ca="1" si="2"/>
        <v>109136.45216915701</v>
      </c>
      <c r="J109" s="289"/>
      <c r="K109" s="257">
        <v>57544.127710843371</v>
      </c>
      <c r="N109" s="256"/>
    </row>
    <row r="110" spans="1:14" ht="12.75" x14ac:dyDescent="0.2">
      <c r="A110" s="307"/>
      <c r="B110" s="291"/>
      <c r="C110" s="300" t="s">
        <v>128</v>
      </c>
      <c r="D110" s="301" t="s">
        <v>1387</v>
      </c>
      <c r="E110" s="309"/>
      <c r="F110" s="300"/>
      <c r="G110" s="308"/>
      <c r="H110" s="304">
        <v>38.159999999999997</v>
      </c>
      <c r="I110" s="288">
        <f t="shared" ca="1" si="2"/>
        <v>109174.61216915702</v>
      </c>
      <c r="J110" s="289"/>
      <c r="N110" s="256"/>
    </row>
    <row r="111" spans="1:14" ht="12.75" x14ac:dyDescent="0.2">
      <c r="A111" s="311"/>
      <c r="B111" s="291"/>
      <c r="C111" s="300"/>
      <c r="D111" s="301"/>
      <c r="E111" s="309"/>
      <c r="F111" s="300"/>
      <c r="G111" s="308"/>
      <c r="H111" s="304"/>
      <c r="I111" s="288" t="str">
        <f t="shared" ca="1" si="2"/>
        <v xml:space="preserve"> - </v>
      </c>
      <c r="J111" s="289"/>
      <c r="N111" s="256"/>
    </row>
    <row r="112" spans="1:14" ht="12.75" x14ac:dyDescent="0.2">
      <c r="A112" s="311"/>
      <c r="B112" s="291"/>
      <c r="C112" s="300"/>
      <c r="D112" s="301"/>
      <c r="E112" s="309"/>
      <c r="F112" s="300"/>
      <c r="G112" s="308"/>
      <c r="H112" s="304"/>
      <c r="I112" s="288" t="str">
        <f t="shared" ca="1" si="2"/>
        <v xml:space="preserve"> - </v>
      </c>
      <c r="J112" s="289"/>
      <c r="N112" s="256"/>
    </row>
    <row r="113" spans="1:14" ht="12.75" x14ac:dyDescent="0.2">
      <c r="A113" s="307"/>
      <c r="B113" s="291"/>
      <c r="C113" s="300"/>
      <c r="D113" s="301"/>
      <c r="E113" s="309"/>
      <c r="F113" s="300"/>
      <c r="G113" s="308"/>
      <c r="H113" s="304"/>
      <c r="I113" s="288" t="str">
        <f t="shared" ca="1" si="2"/>
        <v xml:space="preserve"> - </v>
      </c>
      <c r="J113" s="289"/>
      <c r="N113" s="256"/>
    </row>
    <row r="114" spans="1:14" ht="12.75" x14ac:dyDescent="0.2">
      <c r="A114" s="307"/>
      <c r="B114" s="291"/>
      <c r="C114" s="300"/>
      <c r="D114" s="301"/>
      <c r="E114" s="309"/>
      <c r="F114" s="300"/>
      <c r="G114" s="308"/>
      <c r="H114" s="304"/>
      <c r="I114" s="288" t="str">
        <f t="shared" ca="1" si="2"/>
        <v xml:space="preserve"> - </v>
      </c>
      <c r="J114" s="289"/>
      <c r="N114" s="256"/>
    </row>
    <row r="115" spans="1:14" ht="12.75" x14ac:dyDescent="0.2">
      <c r="A115" s="307"/>
      <c r="B115" s="291"/>
      <c r="C115" s="300"/>
      <c r="D115" s="301"/>
      <c r="E115" s="309"/>
      <c r="F115" s="300"/>
      <c r="G115" s="308"/>
      <c r="H115" s="304"/>
      <c r="I115" s="288" t="str">
        <f t="shared" ca="1" si="2"/>
        <v xml:space="preserve"> - </v>
      </c>
      <c r="J115" s="289"/>
      <c r="N115" s="256"/>
    </row>
    <row r="116" spans="1:14" ht="12.75" x14ac:dyDescent="0.2">
      <c r="A116" s="307"/>
      <c r="B116" s="291"/>
      <c r="C116" s="300"/>
      <c r="D116" s="301"/>
      <c r="E116" s="309"/>
      <c r="F116" s="300"/>
      <c r="G116" s="308"/>
      <c r="H116" s="304"/>
      <c r="I116" s="288" t="str">
        <f t="shared" ca="1" si="2"/>
        <v xml:space="preserve"> - </v>
      </c>
      <c r="J116" s="289"/>
      <c r="N116" s="256"/>
    </row>
    <row r="117" spans="1:14" ht="12.75" x14ac:dyDescent="0.2">
      <c r="A117" s="307"/>
      <c r="B117" s="291"/>
      <c r="C117" s="300"/>
      <c r="D117" s="301"/>
      <c r="E117" s="309"/>
      <c r="F117" s="300"/>
      <c r="G117" s="308"/>
      <c r="H117" s="304"/>
      <c r="I117" s="288" t="str">
        <f t="shared" ca="1" si="2"/>
        <v xml:space="preserve"> - </v>
      </c>
      <c r="J117" s="289"/>
      <c r="N117" s="256"/>
    </row>
    <row r="118" spans="1:14" ht="12.75" x14ac:dyDescent="0.2">
      <c r="A118" s="307"/>
      <c r="B118" s="291"/>
      <c r="C118" s="300"/>
      <c r="D118" s="301"/>
      <c r="E118" s="309"/>
      <c r="F118" s="300"/>
      <c r="G118" s="308"/>
      <c r="H118" s="304"/>
      <c r="I118" s="288" t="str">
        <f t="shared" ca="1" si="2"/>
        <v xml:space="preserve"> - </v>
      </c>
      <c r="J118" s="289"/>
      <c r="N118" s="256"/>
    </row>
    <row r="119" spans="1:14" ht="12.75" x14ac:dyDescent="0.2">
      <c r="A119" s="307"/>
      <c r="B119" s="291"/>
      <c r="C119" s="300"/>
      <c r="D119" s="301"/>
      <c r="E119" s="309"/>
      <c r="F119" s="300"/>
      <c r="G119" s="308"/>
      <c r="H119" s="304"/>
      <c r="I119" s="288" t="str">
        <f t="shared" ca="1" si="2"/>
        <v xml:space="preserve"> - </v>
      </c>
      <c r="J119" s="289"/>
      <c r="N119" s="256"/>
    </row>
    <row r="120" spans="1:14" ht="12.75" x14ac:dyDescent="0.2">
      <c r="A120" s="312"/>
      <c r="B120" s="291"/>
      <c r="C120" s="300"/>
      <c r="D120" s="301"/>
      <c r="E120" s="309"/>
      <c r="F120" s="300"/>
      <c r="G120" s="308"/>
      <c r="H120" s="313"/>
      <c r="I120" s="288" t="str">
        <f t="shared" ca="1" si="2"/>
        <v xml:space="preserve"> - </v>
      </c>
      <c r="J120" s="289"/>
      <c r="N120" s="256"/>
    </row>
    <row r="121" spans="1:14" ht="12.75" x14ac:dyDescent="0.2">
      <c r="A121" s="312"/>
      <c r="B121" s="291"/>
      <c r="C121" s="300"/>
      <c r="D121" s="301"/>
      <c r="E121" s="309"/>
      <c r="F121" s="300"/>
      <c r="G121" s="308"/>
      <c r="H121" s="313"/>
      <c r="I121" s="288" t="str">
        <f t="shared" ca="1" si="2"/>
        <v xml:space="preserve"> - </v>
      </c>
      <c r="J121" s="289"/>
      <c r="N121" s="256"/>
    </row>
    <row r="122" spans="1:14" ht="12.75" x14ac:dyDescent="0.2">
      <c r="A122" s="312"/>
      <c r="B122" s="291"/>
      <c r="C122" s="300"/>
      <c r="D122" s="301"/>
      <c r="E122" s="309"/>
      <c r="F122" s="300"/>
      <c r="G122" s="308"/>
      <c r="H122" s="313"/>
      <c r="I122" s="288" t="str">
        <f t="shared" ca="1" si="2"/>
        <v xml:space="preserve"> - </v>
      </c>
      <c r="J122" s="289"/>
      <c r="N122" s="256"/>
    </row>
    <row r="123" spans="1:14" ht="12.75" x14ac:dyDescent="0.2">
      <c r="A123" s="312"/>
      <c r="B123" s="291"/>
      <c r="C123" s="300"/>
      <c r="D123" s="301"/>
      <c r="E123" s="309"/>
      <c r="F123" s="300"/>
      <c r="G123" s="308"/>
      <c r="H123" s="313"/>
      <c r="I123" s="288" t="str">
        <f t="shared" ca="1" si="2"/>
        <v xml:space="preserve"> - </v>
      </c>
      <c r="J123" s="289"/>
      <c r="N123" s="256"/>
    </row>
    <row r="124" spans="1:14" ht="12.75" x14ac:dyDescent="0.2">
      <c r="A124" s="312"/>
      <c r="B124" s="291"/>
      <c r="C124" s="300"/>
      <c r="D124" s="301"/>
      <c r="E124" s="309"/>
      <c r="F124" s="300"/>
      <c r="G124" s="308"/>
      <c r="H124" s="313"/>
      <c r="I124" s="288" t="str">
        <f t="shared" ca="1" si="2"/>
        <v xml:space="preserve"> - </v>
      </c>
      <c r="J124" s="289"/>
      <c r="N124" s="256"/>
    </row>
    <row r="125" spans="1:14" ht="12.75" x14ac:dyDescent="0.2">
      <c r="A125" s="312"/>
      <c r="B125" s="291"/>
      <c r="C125" s="300"/>
      <c r="D125" s="301"/>
      <c r="E125" s="309"/>
      <c r="F125" s="300"/>
      <c r="G125" s="308"/>
      <c r="H125" s="313"/>
      <c r="I125" s="288" t="str">
        <f t="shared" ca="1" si="2"/>
        <v xml:space="preserve"> - </v>
      </c>
      <c r="J125" s="289"/>
      <c r="N125" s="256"/>
    </row>
    <row r="126" spans="1:14" ht="12.75" x14ac:dyDescent="0.2">
      <c r="A126" s="312"/>
      <c r="B126" s="291"/>
      <c r="C126" s="300"/>
      <c r="D126" s="301"/>
      <c r="E126" s="309"/>
      <c r="F126" s="300"/>
      <c r="G126" s="308"/>
      <c r="H126" s="313"/>
      <c r="I126" s="288" t="str">
        <f t="shared" ca="1" si="2"/>
        <v xml:space="preserve"> - </v>
      </c>
      <c r="J126" s="289"/>
      <c r="N126" s="256"/>
    </row>
    <row r="127" spans="1:14" ht="12.75" x14ac:dyDescent="0.2">
      <c r="A127" s="312"/>
      <c r="B127" s="291"/>
      <c r="C127" s="300"/>
      <c r="D127" s="301"/>
      <c r="E127" s="309"/>
      <c r="F127" s="300"/>
      <c r="G127" s="308"/>
      <c r="H127" s="313"/>
      <c r="I127" s="288" t="str">
        <f t="shared" ca="1" si="2"/>
        <v xml:space="preserve"> - </v>
      </c>
      <c r="J127" s="289"/>
      <c r="N127" s="256"/>
    </row>
    <row r="128" spans="1:14" ht="12.75" x14ac:dyDescent="0.2">
      <c r="A128" s="312"/>
      <c r="B128" s="291"/>
      <c r="C128" s="300"/>
      <c r="D128" s="301"/>
      <c r="E128" s="309"/>
      <c r="F128" s="300"/>
      <c r="G128" s="308"/>
      <c r="H128" s="313"/>
      <c r="I128" s="288" t="str">
        <f t="shared" ca="1" si="2"/>
        <v xml:space="preserve"> - </v>
      </c>
      <c r="J128" s="289"/>
      <c r="N128" s="256"/>
    </row>
    <row r="129" spans="1:14" ht="12.75" x14ac:dyDescent="0.2">
      <c r="A129" s="312"/>
      <c r="B129" s="291"/>
      <c r="C129" s="300"/>
      <c r="D129" s="301"/>
      <c r="E129" s="309"/>
      <c r="F129" s="300"/>
      <c r="G129" s="308"/>
      <c r="H129" s="313"/>
      <c r="I129" s="288" t="str">
        <f t="shared" ca="1" si="2"/>
        <v xml:space="preserve"> - </v>
      </c>
      <c r="J129" s="289"/>
      <c r="N129" s="256"/>
    </row>
    <row r="130" spans="1:14" ht="12.75" x14ac:dyDescent="0.2">
      <c r="A130" s="283"/>
      <c r="B130" s="291"/>
      <c r="C130" s="300"/>
      <c r="D130" s="301"/>
      <c r="E130" s="309"/>
      <c r="F130" s="300"/>
      <c r="G130" s="308"/>
      <c r="H130" s="304"/>
      <c r="I130" s="288" t="str">
        <f t="shared" ca="1" si="2"/>
        <v xml:space="preserve"> - </v>
      </c>
      <c r="J130" s="289"/>
      <c r="L130" s="257"/>
      <c r="N130" s="256"/>
    </row>
    <row r="131" spans="1:14" ht="12.75" x14ac:dyDescent="0.2">
      <c r="A131" s="311"/>
      <c r="B131" s="291"/>
      <c r="C131" s="300"/>
      <c r="D131" s="301"/>
      <c r="E131" s="309"/>
      <c r="F131" s="300"/>
      <c r="G131" s="308"/>
      <c r="H131" s="304"/>
      <c r="I131" s="288" t="str">
        <f t="shared" ca="1" si="2"/>
        <v xml:space="preserve"> - </v>
      </c>
      <c r="J131" s="289"/>
      <c r="L131" s="257"/>
      <c r="N131" s="256"/>
    </row>
    <row r="132" spans="1:14" ht="12.75" x14ac:dyDescent="0.2">
      <c r="A132" s="311"/>
      <c r="B132" s="291"/>
      <c r="C132" s="300"/>
      <c r="D132" s="301"/>
      <c r="E132" s="309"/>
      <c r="F132" s="300"/>
      <c r="G132" s="308"/>
      <c r="H132" s="304"/>
      <c r="I132" s="288" t="str">
        <f t="shared" ca="1" si="2"/>
        <v xml:space="preserve"> - </v>
      </c>
      <c r="J132" s="289"/>
      <c r="L132" s="257"/>
      <c r="N132" s="256"/>
    </row>
    <row r="133" spans="1:14" s="271" customFormat="1" ht="12.75" x14ac:dyDescent="0.2">
      <c r="A133" s="314"/>
      <c r="B133" s="315"/>
      <c r="C133" s="316"/>
      <c r="D133" s="317"/>
      <c r="E133" s="317"/>
      <c r="F133" s="316"/>
      <c r="G133" s="318"/>
      <c r="H133" s="308"/>
      <c r="I133" s="288" t="str">
        <f t="shared" ca="1" si="2"/>
        <v xml:space="preserve"> - </v>
      </c>
      <c r="J133" s="296"/>
      <c r="K133" s="273"/>
      <c r="N133" s="290"/>
    </row>
    <row r="134" spans="1:14" s="271" customFormat="1" ht="12.75" x14ac:dyDescent="0.2">
      <c r="A134" s="283"/>
      <c r="B134" s="291"/>
      <c r="C134" s="300"/>
      <c r="D134" s="301"/>
      <c r="E134" s="302"/>
      <c r="F134" s="300"/>
      <c r="G134" s="308"/>
      <c r="H134" s="304"/>
      <c r="I134" s="288" t="str">
        <f t="shared" ca="1" si="2"/>
        <v xml:space="preserve"> - </v>
      </c>
      <c r="J134" s="296"/>
      <c r="K134" s="273"/>
      <c r="N134" s="290"/>
    </row>
    <row r="135" spans="1:14" s="271" customFormat="1" ht="12.75" x14ac:dyDescent="0.2">
      <c r="A135" s="283"/>
      <c r="B135" s="291"/>
      <c r="C135" s="300"/>
      <c r="D135" s="301"/>
      <c r="E135" s="302"/>
      <c r="F135" s="300"/>
      <c r="G135" s="308"/>
      <c r="H135" s="304"/>
      <c r="I135" s="288" t="str">
        <f t="shared" ca="1" si="2"/>
        <v xml:space="preserve"> - </v>
      </c>
      <c r="J135" s="296"/>
      <c r="K135" s="273"/>
      <c r="N135" s="290"/>
    </row>
    <row r="136" spans="1:14" s="271" customFormat="1" ht="12.75" x14ac:dyDescent="0.2">
      <c r="A136" s="311"/>
      <c r="B136" s="291"/>
      <c r="C136" s="300"/>
      <c r="D136" s="301"/>
      <c r="E136" s="302"/>
      <c r="F136" s="300"/>
      <c r="G136" s="308"/>
      <c r="H136" s="304"/>
      <c r="I136" s="288" t="str">
        <f t="shared" ca="1" si="2"/>
        <v xml:space="preserve"> - </v>
      </c>
      <c r="J136" s="296"/>
      <c r="K136" s="273"/>
      <c r="N136" s="290"/>
    </row>
    <row r="137" spans="1:14" ht="12.75" x14ac:dyDescent="0.2">
      <c r="A137" s="283"/>
      <c r="B137" s="283"/>
      <c r="C137" s="292"/>
      <c r="D137" s="293"/>
      <c r="E137" s="286"/>
      <c r="F137" s="284"/>
      <c r="G137" s="287"/>
      <c r="H137" s="287"/>
      <c r="I137" s="288" t="str">
        <f t="shared" ca="1" si="2"/>
        <v xml:space="preserve"> - </v>
      </c>
      <c r="J137" s="289"/>
      <c r="L137" s="257"/>
      <c r="N137" s="256"/>
    </row>
    <row r="138" spans="1:14" ht="12.75" x14ac:dyDescent="0.2">
      <c r="A138" s="283"/>
      <c r="B138" s="283"/>
      <c r="C138" s="292"/>
      <c r="D138" s="285"/>
      <c r="E138" s="286"/>
      <c r="F138" s="284"/>
      <c r="G138" s="287"/>
      <c r="H138" s="287"/>
      <c r="I138" s="288" t="str">
        <f t="shared" ca="1" si="2"/>
        <v xml:space="preserve"> - </v>
      </c>
      <c r="J138" s="289"/>
      <c r="L138" s="257"/>
      <c r="N138" s="256"/>
    </row>
    <row r="139" spans="1:14" ht="12.75" x14ac:dyDescent="0.2">
      <c r="A139" s="283"/>
      <c r="B139" s="283"/>
      <c r="C139" s="284"/>
      <c r="D139" s="285"/>
      <c r="E139" s="286"/>
      <c r="F139" s="284"/>
      <c r="G139" s="287"/>
      <c r="H139" s="287"/>
      <c r="I139" s="288" t="str">
        <f t="shared" ca="1" si="2"/>
        <v xml:space="preserve"> - </v>
      </c>
      <c r="J139" s="289"/>
      <c r="L139" s="257"/>
      <c r="N139" s="256"/>
    </row>
    <row r="140" spans="1:14" ht="12.75" x14ac:dyDescent="0.2">
      <c r="A140" s="283"/>
      <c r="B140" s="291"/>
      <c r="C140" s="300"/>
      <c r="D140" s="301"/>
      <c r="E140" s="309"/>
      <c r="F140" s="300"/>
      <c r="G140" s="308"/>
      <c r="H140" s="304"/>
      <c r="I140" s="288" t="str">
        <f t="shared" ca="1" si="2"/>
        <v xml:space="preserve"> - </v>
      </c>
      <c r="J140" s="289"/>
      <c r="L140" s="257"/>
      <c r="N140" s="256"/>
    </row>
    <row r="141" spans="1:14" ht="12.75" x14ac:dyDescent="0.2">
      <c r="A141" s="283"/>
      <c r="B141" s="291"/>
      <c r="C141" s="284"/>
      <c r="D141" s="301"/>
      <c r="E141" s="309"/>
      <c r="F141" s="300"/>
      <c r="G141" s="308"/>
      <c r="H141" s="287"/>
      <c r="I141" s="288" t="str">
        <f t="shared" ca="1" si="2"/>
        <v xml:space="preserve"> - </v>
      </c>
      <c r="J141" s="289"/>
      <c r="L141" s="257"/>
      <c r="N141" s="256"/>
    </row>
    <row r="142" spans="1:14" ht="12.75" x14ac:dyDescent="0.2">
      <c r="A142" s="283"/>
      <c r="B142" s="283"/>
      <c r="C142" s="284"/>
      <c r="D142" s="285"/>
      <c r="E142" s="286"/>
      <c r="F142" s="284"/>
      <c r="G142" s="287"/>
      <c r="H142" s="287"/>
      <c r="I142" s="288" t="str">
        <f t="shared" ca="1" si="2"/>
        <v xml:space="preserve"> - </v>
      </c>
      <c r="J142" s="289"/>
      <c r="N142" s="256"/>
    </row>
    <row r="143" spans="1:14" ht="12.75" x14ac:dyDescent="0.2">
      <c r="A143" s="283"/>
      <c r="B143" s="283"/>
      <c r="C143" s="284"/>
      <c r="D143" s="285"/>
      <c r="E143" s="286"/>
      <c r="F143" s="284"/>
      <c r="G143" s="287"/>
      <c r="H143" s="287"/>
      <c r="I143" s="288" t="str">
        <f t="shared" ca="1" si="2"/>
        <v xml:space="preserve"> - </v>
      </c>
      <c r="J143" s="289"/>
      <c r="N143" s="256"/>
    </row>
    <row r="144" spans="1:14" ht="12.75" x14ac:dyDescent="0.2">
      <c r="A144" s="283"/>
      <c r="B144" s="283"/>
      <c r="C144" s="284"/>
      <c r="D144" s="285"/>
      <c r="E144" s="286"/>
      <c r="F144" s="284"/>
      <c r="G144" s="287"/>
      <c r="H144" s="287"/>
      <c r="I144" s="288" t="str">
        <f t="shared" ca="1" si="2"/>
        <v xml:space="preserve"> - </v>
      </c>
      <c r="J144" s="289"/>
      <c r="N144" s="256"/>
    </row>
    <row r="145" spans="1:14" ht="12.75" x14ac:dyDescent="0.2">
      <c r="A145" s="283"/>
      <c r="B145" s="283"/>
      <c r="C145" s="292"/>
      <c r="D145" s="293"/>
      <c r="E145" s="286"/>
      <c r="F145" s="284"/>
      <c r="G145" s="287"/>
      <c r="H145" s="287"/>
      <c r="I145" s="288" t="str">
        <f t="shared" ca="1" si="2"/>
        <v xml:space="preserve"> - </v>
      </c>
      <c r="J145" s="289"/>
      <c r="N145" s="256"/>
    </row>
    <row r="146" spans="1:14" ht="12.75" x14ac:dyDescent="0.2">
      <c r="A146" s="283"/>
      <c r="B146" s="291"/>
      <c r="C146" s="300"/>
      <c r="D146" s="301"/>
      <c r="E146" s="309"/>
      <c r="F146" s="300"/>
      <c r="G146" s="308"/>
      <c r="H146" s="304"/>
      <c r="I146" s="288" t="str">
        <f t="shared" ca="1" si="2"/>
        <v xml:space="preserve"> - </v>
      </c>
      <c r="J146" s="289"/>
      <c r="N146" s="256"/>
    </row>
    <row r="147" spans="1:14" ht="12.75" x14ac:dyDescent="0.2">
      <c r="A147" s="283"/>
      <c r="B147" s="291"/>
      <c r="C147" s="300"/>
      <c r="D147" s="301"/>
      <c r="E147" s="309"/>
      <c r="F147" s="300"/>
      <c r="G147" s="308"/>
      <c r="H147" s="304"/>
      <c r="I147" s="288" t="str">
        <f t="shared" ca="1" si="2"/>
        <v xml:space="preserve"> - </v>
      </c>
      <c r="J147" s="289"/>
      <c r="N147" s="256"/>
    </row>
    <row r="148" spans="1:14" ht="12.75" x14ac:dyDescent="0.2">
      <c r="A148" s="283"/>
      <c r="B148" s="291"/>
      <c r="C148" s="300"/>
      <c r="D148" s="301"/>
      <c r="E148" s="309"/>
      <c r="F148" s="300"/>
      <c r="G148" s="308"/>
      <c r="H148" s="304"/>
      <c r="I148" s="288" t="str">
        <f t="shared" ca="1" si="2"/>
        <v xml:space="preserve"> - </v>
      </c>
      <c r="J148" s="289"/>
      <c r="N148" s="256"/>
    </row>
    <row r="149" spans="1:14" ht="12.75" x14ac:dyDescent="0.2">
      <c r="A149" s="283"/>
      <c r="B149" s="291"/>
      <c r="C149" s="300"/>
      <c r="D149" s="285"/>
      <c r="E149" s="286"/>
      <c r="F149" s="284"/>
      <c r="G149" s="287"/>
      <c r="H149" s="304"/>
      <c r="I149" s="288" t="str">
        <f t="shared" ca="1" si="2"/>
        <v xml:space="preserve"> - </v>
      </c>
      <c r="J149" s="296"/>
      <c r="N149" s="256"/>
    </row>
    <row r="150" spans="1:14" ht="12.75" x14ac:dyDescent="0.2">
      <c r="A150" s="283"/>
      <c r="B150" s="291"/>
      <c r="C150" s="300"/>
      <c r="D150" s="285"/>
      <c r="E150" s="286"/>
      <c r="F150" s="284"/>
      <c r="G150" s="287"/>
      <c r="H150" s="304"/>
      <c r="I150" s="288" t="str">
        <f t="shared" ca="1" si="2"/>
        <v xml:space="preserve"> - </v>
      </c>
      <c r="J150" s="296"/>
      <c r="N150" s="256"/>
    </row>
    <row r="151" spans="1:14" ht="12.75" x14ac:dyDescent="0.2">
      <c r="A151" s="283"/>
      <c r="B151" s="291"/>
      <c r="C151" s="300"/>
      <c r="D151" s="301"/>
      <c r="E151" s="309"/>
      <c r="F151" s="300"/>
      <c r="G151" s="308"/>
      <c r="H151" s="304"/>
      <c r="I151" s="288" t="str">
        <f t="shared" ca="1" si="2"/>
        <v xml:space="preserve"> - </v>
      </c>
      <c r="J151" s="289"/>
      <c r="N151" s="256"/>
    </row>
    <row r="152" spans="1:14" ht="12.75" x14ac:dyDescent="0.2">
      <c r="A152" s="283"/>
      <c r="B152" s="291"/>
      <c r="C152" s="300"/>
      <c r="D152" s="301"/>
      <c r="E152" s="309"/>
      <c r="F152" s="300"/>
      <c r="G152" s="308"/>
      <c r="H152" s="304"/>
      <c r="I152" s="288" t="str">
        <f t="shared" ca="1" si="2"/>
        <v xml:space="preserve"> - </v>
      </c>
      <c r="J152" s="289"/>
      <c r="N152" s="256"/>
    </row>
    <row r="153" spans="1:14" ht="12.75" x14ac:dyDescent="0.2">
      <c r="A153" s="283"/>
      <c r="B153" s="291"/>
      <c r="C153" s="300"/>
      <c r="D153" s="301"/>
      <c r="E153" s="309"/>
      <c r="F153" s="300"/>
      <c r="G153" s="308"/>
      <c r="H153" s="304"/>
      <c r="I153" s="288" t="str">
        <f t="shared" ca="1" si="2"/>
        <v xml:space="preserve"> - </v>
      </c>
      <c r="J153" s="289"/>
      <c r="N153" s="256"/>
    </row>
    <row r="154" spans="1:14" ht="12.75" x14ac:dyDescent="0.2">
      <c r="A154" s="283"/>
      <c r="B154" s="291"/>
      <c r="C154" s="300"/>
      <c r="D154" s="301"/>
      <c r="E154" s="309"/>
      <c r="F154" s="300"/>
      <c r="G154" s="308"/>
      <c r="H154" s="304"/>
      <c r="I154" s="288" t="str">
        <f t="shared" ca="1" si="2"/>
        <v xml:space="preserve"> - </v>
      </c>
      <c r="J154" s="296"/>
      <c r="N154" s="256"/>
    </row>
    <row r="155" spans="1:14" ht="12.75" x14ac:dyDescent="0.2">
      <c r="A155" s="283"/>
      <c r="B155" s="291"/>
      <c r="C155" s="300"/>
      <c r="D155" s="301"/>
      <c r="E155" s="309"/>
      <c r="F155" s="300"/>
      <c r="G155" s="308"/>
      <c r="H155" s="304"/>
      <c r="I155" s="288" t="str">
        <f t="shared" ca="1" si="2"/>
        <v xml:space="preserve"> - </v>
      </c>
      <c r="J155" s="296"/>
      <c r="N155" s="256"/>
    </row>
    <row r="156" spans="1:14" ht="12.75" x14ac:dyDescent="0.2">
      <c r="A156" s="283"/>
      <c r="B156" s="291"/>
      <c r="C156" s="300"/>
      <c r="D156" s="301"/>
      <c r="E156" s="309"/>
      <c r="F156" s="300"/>
      <c r="G156" s="308"/>
      <c r="H156" s="304"/>
      <c r="I156" s="288" t="str">
        <f t="shared" ca="1" si="2"/>
        <v xml:space="preserve"> - </v>
      </c>
      <c r="J156" s="296"/>
      <c r="N156" s="256"/>
    </row>
    <row r="157" spans="1:14" ht="12.75" x14ac:dyDescent="0.2">
      <c r="A157" s="283"/>
      <c r="B157" s="291"/>
      <c r="C157" s="300"/>
      <c r="D157" s="301"/>
      <c r="E157" s="309"/>
      <c r="F157" s="300"/>
      <c r="G157" s="308"/>
      <c r="H157" s="304"/>
      <c r="I157" s="288" t="str">
        <f t="shared" ca="1" si="2"/>
        <v xml:space="preserve"> - </v>
      </c>
      <c r="J157" s="296"/>
      <c r="N157" s="256"/>
    </row>
    <row r="158" spans="1:14" ht="12.75" x14ac:dyDescent="0.2">
      <c r="A158" s="283"/>
      <c r="B158" s="291"/>
      <c r="C158" s="300"/>
      <c r="D158" s="301"/>
      <c r="E158" s="309"/>
      <c r="F158" s="300"/>
      <c r="G158" s="308"/>
      <c r="H158" s="304"/>
      <c r="I158" s="288" t="str">
        <f t="shared" ca="1" si="2"/>
        <v xml:space="preserve"> - </v>
      </c>
      <c r="J158" s="296"/>
      <c r="N158" s="256"/>
    </row>
    <row r="159" spans="1:14" ht="12.75" x14ac:dyDescent="0.2">
      <c r="A159" s="283"/>
      <c r="B159" s="291"/>
      <c r="C159" s="300"/>
      <c r="D159" s="301"/>
      <c r="E159" s="309"/>
      <c r="F159" s="300"/>
      <c r="G159" s="308"/>
      <c r="H159" s="304"/>
      <c r="I159" s="288" t="str">
        <f t="shared" ca="1" si="2"/>
        <v xml:space="preserve"> - </v>
      </c>
      <c r="J159" s="296"/>
      <c r="N159" s="256"/>
    </row>
    <row r="160" spans="1:14" ht="12.75" x14ac:dyDescent="0.2">
      <c r="A160" s="283"/>
      <c r="B160" s="291"/>
      <c r="C160" s="300"/>
      <c r="D160" s="301"/>
      <c r="E160" s="309"/>
      <c r="F160" s="300"/>
      <c r="G160" s="308"/>
      <c r="H160" s="304"/>
      <c r="I160" s="288" t="str">
        <f t="shared" ca="1" si="2"/>
        <v xml:space="preserve"> - </v>
      </c>
      <c r="J160" s="296"/>
      <c r="N160" s="256"/>
    </row>
    <row r="161" spans="1:14" ht="12.75" x14ac:dyDescent="0.2">
      <c r="A161" s="283"/>
      <c r="B161" s="291"/>
      <c r="C161" s="300"/>
      <c r="D161" s="301"/>
      <c r="E161" s="309"/>
      <c r="F161" s="300"/>
      <c r="G161" s="308"/>
      <c r="H161" s="304"/>
      <c r="I161" s="288" t="str">
        <f t="shared" ca="1" si="2"/>
        <v xml:space="preserve"> - </v>
      </c>
      <c r="J161" s="296"/>
      <c r="N161" s="256"/>
    </row>
    <row r="162" spans="1:14" ht="12.75" x14ac:dyDescent="0.2">
      <c r="A162" s="283"/>
      <c r="B162" s="291"/>
      <c r="C162" s="300"/>
      <c r="D162" s="301"/>
      <c r="E162" s="309"/>
      <c r="F162" s="300"/>
      <c r="G162" s="308"/>
      <c r="H162" s="304"/>
      <c r="I162" s="288" t="str">
        <f t="shared" ca="1" si="2"/>
        <v xml:space="preserve"> - </v>
      </c>
      <c r="J162" s="296"/>
      <c r="N162" s="256"/>
    </row>
    <row r="163" spans="1:14" ht="12.75" x14ac:dyDescent="0.2">
      <c r="A163" s="283"/>
      <c r="B163" s="291"/>
      <c r="C163" s="300"/>
      <c r="D163" s="301"/>
      <c r="E163" s="309"/>
      <c r="F163" s="300"/>
      <c r="G163" s="308"/>
      <c r="H163" s="304"/>
      <c r="I163" s="288" t="str">
        <f t="shared" ca="1" si="2"/>
        <v xml:space="preserve"> - </v>
      </c>
      <c r="J163" s="296"/>
      <c r="N163" s="256"/>
    </row>
    <row r="164" spans="1:14" ht="12.75" x14ac:dyDescent="0.2">
      <c r="A164" s="283"/>
      <c r="B164" s="291"/>
      <c r="C164" s="300"/>
      <c r="D164" s="301"/>
      <c r="E164" s="309"/>
      <c r="F164" s="300"/>
      <c r="G164" s="308"/>
      <c r="H164" s="304"/>
      <c r="I164" s="288" t="str">
        <f t="shared" ca="1" si="2"/>
        <v xml:space="preserve"> - </v>
      </c>
      <c r="J164" s="296"/>
      <c r="N164" s="256"/>
    </row>
    <row r="165" spans="1:14" ht="12.75" x14ac:dyDescent="0.2">
      <c r="A165" s="283"/>
      <c r="B165" s="291"/>
      <c r="C165" s="300"/>
      <c r="D165" s="301"/>
      <c r="E165" s="309"/>
      <c r="F165" s="300"/>
      <c r="G165" s="308"/>
      <c r="H165" s="304"/>
      <c r="I165" s="288" t="str">
        <f t="shared" ca="1" si="2"/>
        <v xml:space="preserve"> - </v>
      </c>
      <c r="J165" s="296"/>
      <c r="N165" s="256"/>
    </row>
    <row r="166" spans="1:14" ht="12.75" x14ac:dyDescent="0.2">
      <c r="A166" s="283"/>
      <c r="B166" s="291"/>
      <c r="C166" s="300"/>
      <c r="D166" s="301"/>
      <c r="E166" s="309"/>
      <c r="F166" s="300"/>
      <c r="G166" s="308"/>
      <c r="H166" s="304"/>
      <c r="I166" s="288" t="str">
        <f t="shared" ca="1" si="2"/>
        <v xml:space="preserve"> - </v>
      </c>
      <c r="J166" s="296"/>
      <c r="N166" s="256"/>
    </row>
    <row r="167" spans="1:14" ht="12.75" x14ac:dyDescent="0.2">
      <c r="A167" s="283"/>
      <c r="B167" s="291"/>
      <c r="C167" s="300"/>
      <c r="D167" s="301"/>
      <c r="E167" s="309"/>
      <c r="F167" s="300"/>
      <c r="G167" s="308"/>
      <c r="H167" s="304"/>
      <c r="I167" s="288" t="str">
        <f t="shared" ca="1" si="2"/>
        <v xml:space="preserve"> - </v>
      </c>
      <c r="J167" s="296"/>
      <c r="N167" s="256"/>
    </row>
    <row r="168" spans="1:14" ht="12.75" x14ac:dyDescent="0.2">
      <c r="A168" s="283"/>
      <c r="B168" s="291"/>
      <c r="C168" s="300"/>
      <c r="D168" s="301"/>
      <c r="E168" s="309"/>
      <c r="F168" s="300"/>
      <c r="G168" s="308"/>
      <c r="H168" s="304"/>
      <c r="I168" s="288" t="str">
        <f t="shared" ref="I168:I205" ca="1" si="3">IF(AND(ISBLANK(G168),ISBLANK(H168))," - ",OFFSET(I168,-1,0,1,1)+H168-G168)</f>
        <v xml:space="preserve"> - </v>
      </c>
      <c r="J168" s="296"/>
      <c r="N168" s="256"/>
    </row>
    <row r="169" spans="1:14" ht="12.75" x14ac:dyDescent="0.2">
      <c r="A169" s="283"/>
      <c r="B169" s="291"/>
      <c r="C169" s="300"/>
      <c r="D169" s="301"/>
      <c r="E169" s="309"/>
      <c r="F169" s="300"/>
      <c r="G169" s="308"/>
      <c r="H169" s="304"/>
      <c r="I169" s="288" t="str">
        <f t="shared" ca="1" si="3"/>
        <v xml:space="preserve"> - </v>
      </c>
      <c r="J169" s="296"/>
      <c r="N169" s="256"/>
    </row>
    <row r="170" spans="1:14" ht="12.75" x14ac:dyDescent="0.2">
      <c r="A170" s="283"/>
      <c r="B170" s="291"/>
      <c r="C170" s="300"/>
      <c r="D170" s="301"/>
      <c r="E170" s="309"/>
      <c r="F170" s="300"/>
      <c r="G170" s="308"/>
      <c r="H170" s="304"/>
      <c r="I170" s="288" t="str">
        <f t="shared" ca="1" si="3"/>
        <v xml:space="preserve"> - </v>
      </c>
      <c r="J170" s="296"/>
      <c r="N170" s="256"/>
    </row>
    <row r="171" spans="1:14" ht="12.75" x14ac:dyDescent="0.2">
      <c r="A171" s="283"/>
      <c r="B171" s="291"/>
      <c r="C171" s="300"/>
      <c r="D171" s="301"/>
      <c r="E171" s="309"/>
      <c r="F171" s="300"/>
      <c r="G171" s="308"/>
      <c r="H171" s="304"/>
      <c r="I171" s="288" t="str">
        <f t="shared" ca="1" si="3"/>
        <v xml:space="preserve"> - </v>
      </c>
      <c r="J171" s="296"/>
      <c r="N171" s="256"/>
    </row>
    <row r="172" spans="1:14" ht="12.75" x14ac:dyDescent="0.2">
      <c r="A172" s="283"/>
      <c r="B172" s="291"/>
      <c r="C172" s="300"/>
      <c r="D172" s="301"/>
      <c r="E172" s="309"/>
      <c r="F172" s="300"/>
      <c r="G172" s="308"/>
      <c r="H172" s="304"/>
      <c r="I172" s="288" t="str">
        <f t="shared" ca="1" si="3"/>
        <v xml:space="preserve"> - </v>
      </c>
      <c r="J172" s="296"/>
      <c r="N172" s="256"/>
    </row>
    <row r="173" spans="1:14" ht="12.75" x14ac:dyDescent="0.2">
      <c r="A173" s="283"/>
      <c r="B173" s="291"/>
      <c r="C173" s="300"/>
      <c r="D173" s="301"/>
      <c r="E173" s="309"/>
      <c r="F173" s="300"/>
      <c r="G173" s="308"/>
      <c r="H173" s="304"/>
      <c r="I173" s="288" t="str">
        <f t="shared" ca="1" si="3"/>
        <v xml:space="preserve"> - </v>
      </c>
      <c r="J173" s="296"/>
      <c r="N173" s="256"/>
    </row>
    <row r="174" spans="1:14" ht="12.75" x14ac:dyDescent="0.2">
      <c r="A174" s="283"/>
      <c r="B174" s="291"/>
      <c r="C174" s="300"/>
      <c r="D174" s="301"/>
      <c r="E174" s="309"/>
      <c r="F174" s="300"/>
      <c r="G174" s="308"/>
      <c r="H174" s="304"/>
      <c r="I174" s="288" t="str">
        <f t="shared" ca="1" si="3"/>
        <v xml:space="preserve"> - </v>
      </c>
      <c r="J174" s="296"/>
      <c r="N174" s="256"/>
    </row>
    <row r="175" spans="1:14" ht="12.75" x14ac:dyDescent="0.2">
      <c r="A175" s="283"/>
      <c r="B175" s="291"/>
      <c r="C175" s="300"/>
      <c r="D175" s="301"/>
      <c r="E175" s="309"/>
      <c r="F175" s="300"/>
      <c r="G175" s="308"/>
      <c r="H175" s="304"/>
      <c r="I175" s="288" t="str">
        <f t="shared" ca="1" si="3"/>
        <v xml:space="preserve"> - </v>
      </c>
      <c r="J175" s="296"/>
      <c r="N175" s="256"/>
    </row>
    <row r="176" spans="1:14" ht="12.75" x14ac:dyDescent="0.2">
      <c r="A176" s="283"/>
      <c r="B176" s="283"/>
      <c r="C176" s="300"/>
      <c r="D176" s="293"/>
      <c r="E176" s="297"/>
      <c r="F176" s="292"/>
      <c r="G176" s="319"/>
      <c r="H176" s="287"/>
      <c r="I176" s="288" t="str">
        <f t="shared" ca="1" si="3"/>
        <v xml:space="preserve"> - </v>
      </c>
      <c r="J176" s="296"/>
      <c r="N176" s="256"/>
    </row>
    <row r="177" spans="1:14" ht="12.75" x14ac:dyDescent="0.2">
      <c r="A177" s="283"/>
      <c r="B177" s="283"/>
      <c r="C177" s="300"/>
      <c r="D177" s="293"/>
      <c r="E177" s="297"/>
      <c r="F177" s="292"/>
      <c r="G177" s="319"/>
      <c r="H177" s="287"/>
      <c r="I177" s="288" t="str">
        <f t="shared" ca="1" si="3"/>
        <v xml:space="preserve"> - </v>
      </c>
      <c r="J177" s="296"/>
      <c r="N177" s="256"/>
    </row>
    <row r="178" spans="1:14" ht="12.75" x14ac:dyDescent="0.2">
      <c r="A178" s="283"/>
      <c r="B178" s="283"/>
      <c r="C178" s="300"/>
      <c r="D178" s="285"/>
      <c r="E178" s="297"/>
      <c r="F178" s="284"/>
      <c r="G178" s="319"/>
      <c r="H178" s="287"/>
      <c r="I178" s="288" t="str">
        <f t="shared" ca="1" si="3"/>
        <v xml:space="preserve"> - </v>
      </c>
      <c r="J178" s="296"/>
      <c r="N178" s="256"/>
    </row>
    <row r="179" spans="1:14" ht="12.75" x14ac:dyDescent="0.2">
      <c r="A179" s="283"/>
      <c r="B179" s="291"/>
      <c r="C179" s="300"/>
      <c r="D179" s="301"/>
      <c r="E179" s="302"/>
      <c r="F179" s="300"/>
      <c r="G179" s="305"/>
      <c r="H179" s="308"/>
      <c r="I179" s="288" t="str">
        <f t="shared" ca="1" si="3"/>
        <v xml:space="preserve"> - </v>
      </c>
      <c r="J179" s="296"/>
      <c r="N179" s="256"/>
    </row>
    <row r="180" spans="1:14" ht="12.75" x14ac:dyDescent="0.2">
      <c r="A180" s="283"/>
      <c r="B180" s="283"/>
      <c r="C180" s="300"/>
      <c r="D180" s="285"/>
      <c r="E180" s="286"/>
      <c r="F180" s="292"/>
      <c r="G180" s="287"/>
      <c r="H180" s="287"/>
      <c r="I180" s="288" t="str">
        <f t="shared" ca="1" si="3"/>
        <v xml:space="preserve"> - </v>
      </c>
      <c r="J180" s="296"/>
      <c r="N180" s="256"/>
    </row>
    <row r="181" spans="1:14" ht="12.75" x14ac:dyDescent="0.2">
      <c r="A181" s="283"/>
      <c r="B181" s="283"/>
      <c r="C181" s="300"/>
      <c r="D181" s="285"/>
      <c r="E181" s="286"/>
      <c r="F181" s="284"/>
      <c r="G181" s="287"/>
      <c r="H181" s="287"/>
      <c r="I181" s="288" t="str">
        <f t="shared" ca="1" si="3"/>
        <v xml:space="preserve"> - </v>
      </c>
      <c r="J181" s="296"/>
      <c r="N181" s="256"/>
    </row>
    <row r="182" spans="1:14" ht="12.75" x14ac:dyDescent="0.2">
      <c r="A182" s="283"/>
      <c r="B182" s="283"/>
      <c r="C182" s="300"/>
      <c r="D182" s="285"/>
      <c r="E182" s="286"/>
      <c r="F182" s="284"/>
      <c r="G182" s="287"/>
      <c r="H182" s="287"/>
      <c r="I182" s="288" t="str">
        <f t="shared" ca="1" si="3"/>
        <v xml:space="preserve"> - </v>
      </c>
      <c r="J182" s="296"/>
      <c r="N182" s="256"/>
    </row>
    <row r="183" spans="1:14" ht="12.75" x14ac:dyDescent="0.2">
      <c r="A183" s="283"/>
      <c r="B183" s="283"/>
      <c r="C183" s="300"/>
      <c r="D183" s="293"/>
      <c r="E183" s="286"/>
      <c r="F183" s="284"/>
      <c r="G183" s="319"/>
      <c r="H183" s="319"/>
      <c r="I183" s="288" t="str">
        <f t="shared" ca="1" si="3"/>
        <v xml:space="preserve"> - </v>
      </c>
      <c r="J183" s="296"/>
      <c r="N183" s="256"/>
    </row>
    <row r="184" spans="1:14" ht="12.75" x14ac:dyDescent="0.2">
      <c r="A184" s="283"/>
      <c r="B184" s="291"/>
      <c r="C184" s="300"/>
      <c r="D184" s="301"/>
      <c r="E184" s="309"/>
      <c r="F184" s="300"/>
      <c r="G184" s="305"/>
      <c r="H184" s="313"/>
      <c r="I184" s="288" t="str">
        <f t="shared" ca="1" si="3"/>
        <v xml:space="preserve"> - </v>
      </c>
      <c r="J184" s="296"/>
      <c r="N184" s="256"/>
    </row>
    <row r="185" spans="1:14" ht="12.75" x14ac:dyDescent="0.2">
      <c r="A185" s="283"/>
      <c r="B185" s="283"/>
      <c r="C185" s="300"/>
      <c r="D185" s="293"/>
      <c r="E185" s="286"/>
      <c r="F185" s="284"/>
      <c r="G185" s="319"/>
      <c r="H185" s="319"/>
      <c r="I185" s="288" t="str">
        <f t="shared" ca="1" si="3"/>
        <v xml:space="preserve"> - </v>
      </c>
      <c r="J185" s="296"/>
      <c r="N185" s="256"/>
    </row>
    <row r="186" spans="1:14" ht="12.75" x14ac:dyDescent="0.2">
      <c r="A186" s="283"/>
      <c r="B186" s="283"/>
      <c r="C186" s="300"/>
      <c r="D186" s="293"/>
      <c r="E186" s="286"/>
      <c r="F186" s="284"/>
      <c r="G186" s="319"/>
      <c r="H186" s="319"/>
      <c r="I186" s="288" t="str">
        <f t="shared" ca="1" si="3"/>
        <v xml:space="preserve"> - </v>
      </c>
      <c r="J186" s="296"/>
      <c r="N186" s="256"/>
    </row>
    <row r="187" spans="1:14" ht="12.75" x14ac:dyDescent="0.2">
      <c r="A187" s="283"/>
      <c r="B187" s="283"/>
      <c r="C187" s="300"/>
      <c r="D187" s="293"/>
      <c r="E187" s="286"/>
      <c r="F187" s="284"/>
      <c r="G187" s="319"/>
      <c r="H187" s="319"/>
      <c r="I187" s="288" t="str">
        <f t="shared" ca="1" si="3"/>
        <v xml:space="preserve"> - </v>
      </c>
      <c r="J187" s="296"/>
      <c r="N187" s="256"/>
    </row>
    <row r="188" spans="1:14" ht="12.75" x14ac:dyDescent="0.2">
      <c r="A188" s="283"/>
      <c r="B188" s="291"/>
      <c r="C188" s="300"/>
      <c r="D188" s="301"/>
      <c r="E188" s="309"/>
      <c r="F188" s="300"/>
      <c r="G188" s="305"/>
      <c r="H188" s="313"/>
      <c r="I188" s="288" t="str">
        <f t="shared" ca="1" si="3"/>
        <v xml:space="preserve"> - </v>
      </c>
      <c r="J188" s="296"/>
      <c r="N188" s="256"/>
    </row>
    <row r="189" spans="1:14" ht="12.75" x14ac:dyDescent="0.2">
      <c r="A189" s="283"/>
      <c r="B189" s="283"/>
      <c r="C189" s="300"/>
      <c r="D189" s="293"/>
      <c r="E189" s="297"/>
      <c r="F189" s="284"/>
      <c r="G189" s="319"/>
      <c r="H189" s="319"/>
      <c r="I189" s="288" t="str">
        <f t="shared" ca="1" si="3"/>
        <v xml:space="preserve"> - </v>
      </c>
      <c r="J189" s="296"/>
      <c r="N189" s="256"/>
    </row>
    <row r="190" spans="1:14" ht="12.75" x14ac:dyDescent="0.2">
      <c r="A190" s="283"/>
      <c r="B190" s="283"/>
      <c r="C190" s="300"/>
      <c r="D190" s="293"/>
      <c r="E190" s="286"/>
      <c r="F190" s="284"/>
      <c r="G190" s="319"/>
      <c r="H190" s="319"/>
      <c r="I190" s="288" t="str">
        <f t="shared" ca="1" si="3"/>
        <v xml:space="preserve"> - </v>
      </c>
      <c r="J190" s="296"/>
      <c r="N190" s="256"/>
    </row>
    <row r="191" spans="1:14" ht="12.75" x14ac:dyDescent="0.2">
      <c r="A191" s="283"/>
      <c r="B191" s="283"/>
      <c r="C191" s="300"/>
      <c r="D191" s="293"/>
      <c r="E191" s="286"/>
      <c r="F191" s="292"/>
      <c r="G191" s="319"/>
      <c r="H191" s="319"/>
      <c r="I191" s="288" t="str">
        <f t="shared" ca="1" si="3"/>
        <v xml:space="preserve"> - </v>
      </c>
      <c r="J191" s="296"/>
      <c r="N191" s="256"/>
    </row>
    <row r="192" spans="1:14" ht="12.75" x14ac:dyDescent="0.2">
      <c r="A192" s="283"/>
      <c r="B192" s="291"/>
      <c r="C192" s="300"/>
      <c r="D192" s="301"/>
      <c r="E192" s="309"/>
      <c r="F192" s="300"/>
      <c r="G192" s="308"/>
      <c r="H192" s="313"/>
      <c r="I192" s="288" t="str">
        <f t="shared" ca="1" si="3"/>
        <v xml:space="preserve"> - </v>
      </c>
      <c r="J192" s="296"/>
      <c r="N192" s="256"/>
    </row>
    <row r="193" spans="1:14" ht="12.75" x14ac:dyDescent="0.2">
      <c r="A193" s="283"/>
      <c r="B193" s="283"/>
      <c r="C193" s="300"/>
      <c r="D193" s="293"/>
      <c r="E193" s="286"/>
      <c r="F193" s="284"/>
      <c r="G193" s="287"/>
      <c r="H193" s="319"/>
      <c r="I193" s="288" t="str">
        <f t="shared" ca="1" si="3"/>
        <v xml:space="preserve"> - </v>
      </c>
      <c r="J193" s="296"/>
      <c r="N193" s="256"/>
    </row>
    <row r="194" spans="1:14" ht="12.75" x14ac:dyDescent="0.2">
      <c r="A194" s="283"/>
      <c r="B194" s="283"/>
      <c r="C194" s="300"/>
      <c r="D194" s="293"/>
      <c r="E194" s="286"/>
      <c r="F194" s="284"/>
      <c r="G194" s="287"/>
      <c r="H194" s="319"/>
      <c r="I194" s="288" t="str">
        <f t="shared" ca="1" si="3"/>
        <v xml:space="preserve"> - </v>
      </c>
      <c r="J194" s="296"/>
      <c r="N194" s="256"/>
    </row>
    <row r="195" spans="1:14" ht="12.75" x14ac:dyDescent="0.2">
      <c r="A195" s="283"/>
      <c r="B195" s="283"/>
      <c r="C195" s="292"/>
      <c r="D195" s="293"/>
      <c r="E195" s="286"/>
      <c r="F195" s="284"/>
      <c r="G195" s="287"/>
      <c r="H195" s="319"/>
      <c r="I195" s="288" t="str">
        <f t="shared" ca="1" si="3"/>
        <v xml:space="preserve"> - </v>
      </c>
      <c r="J195" s="296"/>
      <c r="N195" s="256"/>
    </row>
    <row r="196" spans="1:14" ht="12.75" x14ac:dyDescent="0.2">
      <c r="A196" s="283"/>
      <c r="B196" s="283"/>
      <c r="C196" s="292"/>
      <c r="D196" s="293"/>
      <c r="E196" s="286"/>
      <c r="F196" s="284"/>
      <c r="G196" s="287"/>
      <c r="H196" s="319"/>
      <c r="I196" s="288" t="str">
        <f t="shared" ca="1" si="3"/>
        <v xml:space="preserve"> - </v>
      </c>
      <c r="J196" s="296"/>
      <c r="N196" s="256"/>
    </row>
    <row r="197" spans="1:14" ht="12.75" x14ac:dyDescent="0.2">
      <c r="A197" s="311"/>
      <c r="B197" s="291"/>
      <c r="C197" s="300"/>
      <c r="D197" s="301"/>
      <c r="E197" s="309"/>
      <c r="F197" s="300"/>
      <c r="G197" s="305"/>
      <c r="H197" s="313"/>
      <c r="I197" s="288" t="str">
        <f t="shared" ca="1" si="3"/>
        <v xml:space="preserve"> - </v>
      </c>
      <c r="J197" s="296"/>
      <c r="N197" s="256"/>
    </row>
    <row r="198" spans="1:14" ht="12.75" x14ac:dyDescent="0.2">
      <c r="A198" s="311"/>
      <c r="B198" s="291"/>
      <c r="C198" s="300"/>
      <c r="D198" s="301"/>
      <c r="E198" s="309"/>
      <c r="F198" s="300"/>
      <c r="G198" s="308"/>
      <c r="H198" s="313"/>
      <c r="I198" s="288" t="str">
        <f t="shared" ca="1" si="3"/>
        <v xml:space="preserve"> - </v>
      </c>
      <c r="J198" s="296"/>
      <c r="N198" s="256"/>
    </row>
    <row r="199" spans="1:14" ht="12.75" x14ac:dyDescent="0.2">
      <c r="A199" s="311"/>
      <c r="B199" s="291"/>
      <c r="C199" s="300"/>
      <c r="D199" s="301"/>
      <c r="E199" s="309"/>
      <c r="F199" s="300"/>
      <c r="G199" s="308"/>
      <c r="H199" s="313"/>
      <c r="I199" s="288" t="str">
        <f t="shared" ca="1" si="3"/>
        <v xml:space="preserve"> - </v>
      </c>
      <c r="J199" s="296"/>
      <c r="N199" s="256"/>
    </row>
    <row r="200" spans="1:14" ht="12.75" x14ac:dyDescent="0.2">
      <c r="A200" s="311"/>
      <c r="B200" s="291"/>
      <c r="C200" s="300"/>
      <c r="D200" s="301"/>
      <c r="E200" s="309"/>
      <c r="F200" s="300"/>
      <c r="G200" s="308"/>
      <c r="H200" s="313"/>
      <c r="I200" s="288" t="str">
        <f t="shared" ca="1" si="3"/>
        <v xml:space="preserve"> - </v>
      </c>
      <c r="J200" s="296"/>
      <c r="N200" s="256"/>
    </row>
    <row r="201" spans="1:14" ht="12.75" x14ac:dyDescent="0.2">
      <c r="A201" s="283"/>
      <c r="B201" s="283"/>
      <c r="C201" s="292"/>
      <c r="D201" s="293"/>
      <c r="E201" s="286"/>
      <c r="F201" s="284"/>
      <c r="G201" s="287"/>
      <c r="H201" s="319"/>
      <c r="I201" s="288" t="str">
        <f t="shared" ca="1" si="3"/>
        <v xml:space="preserve"> - </v>
      </c>
      <c r="J201" s="296"/>
      <c r="N201" s="256"/>
    </row>
    <row r="202" spans="1:14" ht="12.75" x14ac:dyDescent="0.2">
      <c r="A202" s="283"/>
      <c r="B202" s="283"/>
      <c r="C202" s="292"/>
      <c r="D202" s="293"/>
      <c r="E202" s="286"/>
      <c r="F202" s="292"/>
      <c r="G202" s="287"/>
      <c r="H202" s="319"/>
      <c r="I202" s="288" t="str">
        <f t="shared" ca="1" si="3"/>
        <v xml:space="preserve"> - </v>
      </c>
      <c r="J202" s="296"/>
      <c r="N202" s="256"/>
    </row>
    <row r="203" spans="1:14" ht="12.75" x14ac:dyDescent="0.2">
      <c r="A203" s="283"/>
      <c r="B203" s="283"/>
      <c r="C203" s="292"/>
      <c r="D203" s="293"/>
      <c r="E203" s="286"/>
      <c r="F203" s="284"/>
      <c r="G203" s="287"/>
      <c r="H203" s="319"/>
      <c r="I203" s="288" t="str">
        <f t="shared" ca="1" si="3"/>
        <v xml:space="preserve"> - </v>
      </c>
      <c r="J203" s="296"/>
      <c r="N203" s="256"/>
    </row>
    <row r="204" spans="1:14" ht="12.75" x14ac:dyDescent="0.2">
      <c r="A204" s="320"/>
      <c r="B204" s="291"/>
      <c r="C204" s="300"/>
      <c r="D204" s="301"/>
      <c r="E204" s="302"/>
      <c r="F204" s="300"/>
      <c r="G204" s="305"/>
      <c r="H204" s="305"/>
      <c r="I204" s="288" t="str">
        <f t="shared" ca="1" si="3"/>
        <v xml:space="preserve"> - </v>
      </c>
      <c r="J204" s="296"/>
      <c r="K204" s="256"/>
      <c r="N204" s="256"/>
    </row>
    <row r="205" spans="1:14" ht="12.75" x14ac:dyDescent="0.2">
      <c r="A205" s="311"/>
      <c r="B205" s="291"/>
      <c r="C205" s="300"/>
      <c r="D205" s="301"/>
      <c r="E205" s="302"/>
      <c r="F205" s="300"/>
      <c r="G205" s="305"/>
      <c r="H205" s="305"/>
      <c r="I205" s="288" t="str">
        <f t="shared" ca="1" si="3"/>
        <v xml:space="preserve"> - </v>
      </c>
      <c r="J205" s="296"/>
      <c r="K205" s="256"/>
      <c r="N205" s="256"/>
    </row>
    <row r="206" spans="1:14" ht="14.25" x14ac:dyDescent="0.2">
      <c r="A206" s="321"/>
      <c r="B206" s="322"/>
      <c r="C206" s="323"/>
      <c r="D206" s="324"/>
      <c r="E206" s="325"/>
      <c r="F206" s="323"/>
      <c r="G206" s="326"/>
      <c r="H206" s="326"/>
      <c r="I206" s="327"/>
      <c r="J206" s="328"/>
      <c r="K206" s="256"/>
      <c r="N206" s="256"/>
    </row>
    <row r="207" spans="1:14" ht="12.75" x14ac:dyDescent="0.2">
      <c r="G207" s="257">
        <f>SUBTOTAL(9, G16:G206)</f>
        <v>1490633.05012</v>
      </c>
      <c r="H207" s="257">
        <f>SUBTOTAL(9, H18:H203)</f>
        <v>1541703.4</v>
      </c>
      <c r="K207" s="256"/>
      <c r="N207" s="256"/>
    </row>
    <row r="208" spans="1:14" ht="12.75" x14ac:dyDescent="0.2">
      <c r="H208" s="257">
        <v>1541627.08</v>
      </c>
      <c r="K208" s="256"/>
      <c r="N208" s="256"/>
    </row>
    <row r="210" spans="1:15" x14ac:dyDescent="0.25">
      <c r="H210" s="257">
        <f>H207-H208</f>
        <v>76.319999999832362</v>
      </c>
    </row>
    <row r="215" spans="1:15" s="257" customFormat="1" x14ac:dyDescent="0.25">
      <c r="A215" s="256"/>
      <c r="B215" s="261"/>
      <c r="C215" s="256"/>
      <c r="D215" s="256"/>
      <c r="E215" s="256"/>
      <c r="F215" s="256"/>
      <c r="J215" s="256"/>
      <c r="L215" s="256"/>
      <c r="M215" s="256"/>
      <c r="N215" s="329"/>
      <c r="O215" s="256"/>
    </row>
    <row r="216" spans="1:15" s="257" customFormat="1" x14ac:dyDescent="0.25">
      <c r="A216" s="256"/>
      <c r="B216" s="261"/>
      <c r="C216" s="256"/>
      <c r="D216" s="256"/>
      <c r="E216" s="256"/>
      <c r="F216" s="256"/>
      <c r="J216" s="256"/>
      <c r="L216" s="256"/>
      <c r="M216" s="256"/>
      <c r="N216" s="329"/>
      <c r="O216" s="256"/>
    </row>
    <row r="217" spans="1:15" s="257" customFormat="1" x14ac:dyDescent="0.25">
      <c r="A217" s="256"/>
      <c r="B217" s="261"/>
      <c r="C217" s="256"/>
      <c r="D217" s="256"/>
      <c r="E217" s="256"/>
      <c r="F217" s="256"/>
      <c r="J217" s="256"/>
      <c r="L217" s="256"/>
      <c r="M217" s="256"/>
      <c r="N217" s="329"/>
      <c r="O217" s="256"/>
    </row>
  </sheetData>
  <conditionalFormatting sqref="I15:I205">
    <cfRule type="cellIs" dxfId="16" priority="3" stopIfTrue="1" operator="lessThan">
      <formula>0</formula>
    </cfRule>
  </conditionalFormatting>
  <conditionalFormatting sqref="I3">
    <cfRule type="cellIs" dxfId="15" priority="1" stopIfTrue="1" operator="lessThan">
      <formula>0</formula>
    </cfRule>
  </conditionalFormatting>
  <dataValidations count="5">
    <dataValidation type="list" allowBlank="1" showInputMessage="1" showErrorMessage="1" sqref="E190:E203 E15:E17 G198:G203 E180:E188 G180 G16:G17 G192:G196 E137:E175 G142:G148 G122 G114:G119 E24:E132 G23:G107">
      <formula1>categoryList</formula1>
    </dataValidation>
    <dataValidation type="list" allowBlank="1" showInputMessage="1" showErrorMessage="1" sqref="A142:A203 B142:B205 A15:B141">
      <formula1>dateList</formula1>
    </dataValidation>
    <dataValidation type="list" allowBlank="1" showInputMessage="1" showErrorMessage="1" sqref="C183:C184 C139:C180 C130:C136 C15:C119">
      <formula1>numList</formula1>
    </dataValidation>
    <dataValidation type="list" allowBlank="1" showInputMessage="1" showErrorMessage="1" sqref="D190 D15:D17 D138:D182 D130:D132 D114:D119 D24:D107">
      <formula1>payeeList</formula1>
    </dataValidation>
    <dataValidation type="list" allowBlank="1" showInputMessage="1" showErrorMessage="1" sqref="F15:F203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2BE8EFD-C533-4536-BF2F-C2A9516310E4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168" id="{76BFD2E7-8304-4E28-88C0-7E3C22D220C9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I15:I205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24</vt:i4>
      </vt:variant>
    </vt:vector>
  </HeadingPairs>
  <TitlesOfParts>
    <vt:vector size="38" baseType="lpstr">
      <vt:lpstr>Jan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Nov</vt:lpstr>
      <vt:lpstr>Dec</vt:lpstr>
      <vt:lpstr>Sheet2</vt:lpstr>
      <vt:lpstr>Sheet1</vt:lpstr>
      <vt:lpstr>Apr!Print_Area</vt:lpstr>
      <vt:lpstr>Aug!Print_Area</vt:lpstr>
      <vt:lpstr>Dec!Print_Area</vt:lpstr>
      <vt:lpstr>Feb!Print_Area</vt:lpstr>
      <vt:lpstr>Jan!Print_Area</vt:lpstr>
      <vt:lpstr>July!Print_Area</vt:lpstr>
      <vt:lpstr>June!Print_Area</vt:lpstr>
      <vt:lpstr>Mar!Print_Area</vt:lpstr>
      <vt:lpstr>May!Print_Area</vt:lpstr>
      <vt:lpstr>Nov!Print_Area</vt:lpstr>
      <vt:lpstr>Oct!Print_Area</vt:lpstr>
      <vt:lpstr>Sept!Print_Area</vt:lpstr>
      <vt:lpstr>Apr!Print_Titles</vt:lpstr>
      <vt:lpstr>Aug!Print_Titles</vt:lpstr>
      <vt:lpstr>Dec!Print_Titles</vt:lpstr>
      <vt:lpstr>Feb!Print_Titles</vt:lpstr>
      <vt:lpstr>Jan!Print_Titles</vt:lpstr>
      <vt:lpstr>July!Print_Titles</vt:lpstr>
      <vt:lpstr>June!Print_Titles</vt:lpstr>
      <vt:lpstr>Mar!Print_Titles</vt:lpstr>
      <vt:lpstr>May!Print_Titles</vt:lpstr>
      <vt:lpstr>Nov!Print_Titles</vt:lpstr>
      <vt:lpstr>Oct!Print_Titles</vt:lpstr>
      <vt:lpstr>Sept!Print_Titles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2017-01-06T08:31:32Z</dcterms:created>
  <dcterms:modified xsi:type="dcterms:W3CDTF">2018-02-26T04:42:07Z</dcterms:modified>
</cp:coreProperties>
</file>