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3F0A2442-7D40-4D31-A812-CF5CF5317E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udget Tracking for 2020" sheetId="3" r:id="rId1"/>
    <sheet name="Sheet1" sheetId="5" r:id="rId2"/>
    <sheet name="Dashboards" sheetId="4" r:id="rId3"/>
  </sheets>
  <definedNames>
    <definedName name="_xlnm._FilterDatabase" localSheetId="0" hidden="1">'Budget Tracking for 2020'!$A$4:$Q$215</definedName>
    <definedName name="_xlnm.Print_Area" localSheetId="0">'Budget Tracking for 2020'!$A$2:$P$254</definedName>
    <definedName name="_xlnm.Print_Area" localSheetId="2">Dashboards!$A$1:$Q$138</definedName>
    <definedName name="_xlnm.Print_Titles" localSheetId="0">'Budget Tracking for 2020'!$1:$4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0" i="3" l="1"/>
  <c r="Q120" i="3"/>
  <c r="P120" i="3"/>
  <c r="R120" i="3" s="1"/>
  <c r="S120" i="3" s="1"/>
  <c r="S125" i="3"/>
  <c r="O99" i="3"/>
  <c r="H70" i="3"/>
  <c r="Q23" i="3"/>
  <c r="Q24" i="3"/>
  <c r="Q25" i="3"/>
  <c r="Q26" i="3"/>
  <c r="Q27" i="3"/>
  <c r="P23" i="3"/>
  <c r="R23" i="3" s="1"/>
  <c r="S23" i="3" s="1"/>
  <c r="P24" i="3"/>
  <c r="P25" i="3"/>
  <c r="P26" i="3"/>
  <c r="C235" i="3"/>
  <c r="C201" i="3"/>
  <c r="C170" i="3"/>
  <c r="C163" i="3"/>
  <c r="C136" i="3"/>
  <c r="P206" i="3" l="1"/>
  <c r="P205" i="3"/>
  <c r="P199" i="3"/>
  <c r="P198" i="3"/>
  <c r="P247" i="3"/>
  <c r="P246" i="3"/>
  <c r="R246" i="3" s="1"/>
  <c r="S246" i="3" s="1"/>
  <c r="P240" i="3"/>
  <c r="P239" i="3"/>
  <c r="P190" i="3"/>
  <c r="P191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68" i="3"/>
  <c r="P167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4" i="3"/>
  <c r="P133" i="3"/>
  <c r="P132" i="3"/>
  <c r="P131" i="3"/>
  <c r="P130" i="3"/>
  <c r="P129" i="3"/>
  <c r="P128" i="3"/>
  <c r="P127" i="3"/>
  <c r="P126" i="3"/>
  <c r="P124" i="3"/>
  <c r="P123" i="3"/>
  <c r="P122" i="3"/>
  <c r="P121" i="3"/>
  <c r="P119" i="3"/>
  <c r="P118" i="3"/>
  <c r="P117" i="3"/>
  <c r="P116" i="3"/>
  <c r="P115" i="3"/>
  <c r="P114" i="3"/>
  <c r="P113" i="3"/>
  <c r="P112" i="3"/>
  <c r="P111" i="3"/>
  <c r="P109" i="3"/>
  <c r="P110" i="3"/>
  <c r="P108" i="3"/>
  <c r="P106" i="3"/>
  <c r="P105" i="3"/>
  <c r="P104" i="3"/>
  <c r="P103" i="3"/>
  <c r="P97" i="3"/>
  <c r="P96" i="3"/>
  <c r="P95" i="3"/>
  <c r="P94" i="3"/>
  <c r="P88" i="3"/>
  <c r="P87" i="3"/>
  <c r="P86" i="3"/>
  <c r="P85" i="3"/>
  <c r="P79" i="3"/>
  <c r="P78" i="3"/>
  <c r="P77" i="3"/>
  <c r="P76" i="3"/>
  <c r="P75" i="3"/>
  <c r="P74" i="3"/>
  <c r="P73" i="3"/>
  <c r="P72" i="3"/>
  <c r="P71" i="3"/>
  <c r="P70" i="3"/>
  <c r="P69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R47" i="3" s="1"/>
  <c r="S47" i="3" s="1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2" i="3"/>
  <c r="P21" i="3"/>
  <c r="C16" i="5" l="1"/>
  <c r="R4" i="5"/>
  <c r="R2" i="5"/>
  <c r="R5" i="5"/>
  <c r="R6" i="5"/>
  <c r="R8" i="5"/>
  <c r="R9" i="5"/>
  <c r="R10" i="5"/>
  <c r="R11" i="5"/>
  <c r="R12" i="5"/>
  <c r="C3" i="5"/>
  <c r="R3" i="5" s="1"/>
  <c r="R7" i="5" s="1"/>
  <c r="T64" i="3" l="1"/>
  <c r="T80" i="3"/>
  <c r="T84" i="3"/>
  <c r="T89" i="3"/>
  <c r="T98" i="3"/>
  <c r="T135" i="3"/>
  <c r="T162" i="3"/>
  <c r="T169" i="3"/>
  <c r="T192" i="3"/>
  <c r="T241" i="3"/>
  <c r="T248" i="3"/>
  <c r="T200" i="3"/>
  <c r="T214" i="3"/>
  <c r="S250" i="3"/>
  <c r="Q21" i="3"/>
  <c r="T21" i="3" s="1"/>
  <c r="Q47" i="3"/>
  <c r="T47" i="3" s="1"/>
  <c r="M163" i="3" l="1"/>
  <c r="M170" i="3"/>
  <c r="M201" i="3"/>
  <c r="R21" i="3" l="1"/>
  <c r="S21" i="3" s="1"/>
  <c r="Q30" i="3"/>
  <c r="T30" i="3" s="1"/>
  <c r="U134" i="3" l="1"/>
  <c r="U133" i="3"/>
  <c r="U132" i="3"/>
  <c r="U131" i="3"/>
  <c r="U130" i="3"/>
  <c r="U129" i="3"/>
  <c r="U128" i="3"/>
  <c r="U127" i="3"/>
  <c r="U124" i="3"/>
  <c r="U123" i="3"/>
  <c r="U122" i="3"/>
  <c r="U121" i="3"/>
  <c r="U119" i="3"/>
  <c r="U118" i="3"/>
  <c r="U117" i="3"/>
  <c r="U116" i="3"/>
  <c r="U115" i="3"/>
  <c r="U114" i="3"/>
  <c r="U113" i="3"/>
  <c r="U112" i="3"/>
  <c r="U111" i="3"/>
  <c r="U109" i="3"/>
  <c r="U110" i="3"/>
  <c r="U108" i="3"/>
  <c r="U107" i="3"/>
  <c r="U106" i="3"/>
  <c r="U105" i="3"/>
  <c r="U104" i="3"/>
  <c r="U103" i="3"/>
  <c r="U161" i="3"/>
  <c r="U160" i="3"/>
  <c r="U159" i="3"/>
  <c r="U158" i="3"/>
  <c r="U157" i="3"/>
  <c r="U156" i="3"/>
  <c r="U155" i="3"/>
  <c r="U154" i="3"/>
  <c r="U153" i="3"/>
  <c r="U152" i="3"/>
  <c r="U151" i="3"/>
  <c r="U150" i="3"/>
  <c r="U149" i="3"/>
  <c r="U148" i="3"/>
  <c r="U147" i="3"/>
  <c r="U146" i="3"/>
  <c r="U145" i="3"/>
  <c r="U144" i="3"/>
  <c r="U143" i="3"/>
  <c r="U142" i="3"/>
  <c r="U141" i="3"/>
  <c r="U140" i="3"/>
  <c r="N249" i="3" l="1"/>
  <c r="N242" i="3"/>
  <c r="O193" i="3"/>
  <c r="N193" i="3"/>
  <c r="O170" i="3"/>
  <c r="N170" i="3"/>
  <c r="N163" i="3"/>
  <c r="M136" i="3"/>
  <c r="N99" i="3"/>
  <c r="M99" i="3"/>
  <c r="N90" i="3"/>
  <c r="M90" i="3"/>
  <c r="N81" i="3"/>
  <c r="M81" i="3"/>
  <c r="N65" i="3"/>
  <c r="U170" i="3" l="1"/>
  <c r="M193" i="3" l="1"/>
  <c r="U193" i="3" l="1"/>
  <c r="U126" i="3" l="1"/>
  <c r="N136" i="3"/>
  <c r="Q130" i="3" l="1"/>
  <c r="T130" i="3" s="1"/>
  <c r="R130" i="3"/>
  <c r="S130" i="3" s="1"/>
  <c r="O65" i="3" l="1"/>
  <c r="K201" i="3" l="1"/>
  <c r="H81" i="3"/>
  <c r="I81" i="3"/>
  <c r="J81" i="3"/>
  <c r="K81" i="3"/>
  <c r="L81" i="3"/>
  <c r="H65" i="3"/>
  <c r="I65" i="3"/>
  <c r="J65" i="3"/>
  <c r="K65" i="3"/>
  <c r="L65" i="3"/>
  <c r="G65" i="3"/>
  <c r="H193" i="3"/>
  <c r="I193" i="3"/>
  <c r="J193" i="3"/>
  <c r="K193" i="3"/>
  <c r="L193" i="3"/>
  <c r="E242" i="3"/>
  <c r="F242" i="3"/>
  <c r="G242" i="3"/>
  <c r="H242" i="3"/>
  <c r="I242" i="3"/>
  <c r="J242" i="3"/>
  <c r="K242" i="3"/>
  <c r="L242" i="3"/>
  <c r="E249" i="3"/>
  <c r="F249" i="3"/>
  <c r="G249" i="3"/>
  <c r="H249" i="3"/>
  <c r="I249" i="3"/>
  <c r="J249" i="3"/>
  <c r="K249" i="3"/>
  <c r="L249" i="3"/>
  <c r="D249" i="3"/>
  <c r="E136" i="3"/>
  <c r="F136" i="3"/>
  <c r="G136" i="3"/>
  <c r="H136" i="3"/>
  <c r="I136" i="3"/>
  <c r="J136" i="3"/>
  <c r="K136" i="3"/>
  <c r="L136" i="3"/>
  <c r="D136" i="3"/>
  <c r="E163" i="3"/>
  <c r="F163" i="3"/>
  <c r="G163" i="3"/>
  <c r="H163" i="3"/>
  <c r="I163" i="3"/>
  <c r="J163" i="3"/>
  <c r="K163" i="3"/>
  <c r="L163" i="3"/>
  <c r="D163" i="3"/>
  <c r="E170" i="3"/>
  <c r="F170" i="3"/>
  <c r="G170" i="3"/>
  <c r="H170" i="3"/>
  <c r="I170" i="3"/>
  <c r="J170" i="3"/>
  <c r="K170" i="3"/>
  <c r="L170" i="3"/>
  <c r="D170" i="3"/>
  <c r="L201" i="3"/>
  <c r="Q113" i="3"/>
  <c r="T113" i="3" s="1"/>
  <c r="Q167" i="3"/>
  <c r="T167" i="3" s="1"/>
  <c r="R167" i="3"/>
  <c r="S167" i="3" s="1"/>
  <c r="A201" i="3"/>
  <c r="O201" i="3"/>
  <c r="N201" i="3"/>
  <c r="N214" i="3" s="1"/>
  <c r="J201" i="3"/>
  <c r="I201" i="3"/>
  <c r="H201" i="3"/>
  <c r="G201" i="3"/>
  <c r="F201" i="3"/>
  <c r="E201" i="3"/>
  <c r="D201" i="3"/>
  <c r="R200" i="3"/>
  <c r="S200" i="3" s="1"/>
  <c r="Q199" i="3"/>
  <c r="T199" i="3" s="1"/>
  <c r="R199" i="3"/>
  <c r="S199" i="3" s="1"/>
  <c r="Q198" i="3"/>
  <c r="T198" i="3" s="1"/>
  <c r="R198" i="3"/>
  <c r="S198" i="3" s="1"/>
  <c r="Q157" i="3"/>
  <c r="T157" i="3" s="1"/>
  <c r="R157" i="3"/>
  <c r="S157" i="3" s="1"/>
  <c r="Q156" i="3"/>
  <c r="T156" i="3" s="1"/>
  <c r="R156" i="3"/>
  <c r="S156" i="3" s="1"/>
  <c r="P170" i="3" l="1"/>
  <c r="P201" i="3"/>
  <c r="R201" i="3" s="1"/>
  <c r="S201" i="3" s="1"/>
  <c r="U201" i="3"/>
  <c r="R113" i="3"/>
  <c r="S113" i="3" s="1"/>
  <c r="I251" i="3"/>
  <c r="E251" i="3"/>
  <c r="H251" i="3"/>
  <c r="L251" i="3"/>
  <c r="K251" i="3"/>
  <c r="J251" i="3"/>
  <c r="F251" i="3"/>
  <c r="Q201" i="3"/>
  <c r="T201" i="3" s="1"/>
  <c r="Q188" i="3"/>
  <c r="R188" i="3"/>
  <c r="S188" i="3" s="1"/>
  <c r="R140" i="3" l="1"/>
  <c r="S140" i="3" s="1"/>
  <c r="R114" i="3"/>
  <c r="S114" i="3" s="1"/>
  <c r="R112" i="3"/>
  <c r="S112" i="3" s="1"/>
  <c r="Q114" i="3" l="1"/>
  <c r="T114" i="3" s="1"/>
  <c r="Q115" i="3"/>
  <c r="T115" i="3" s="1"/>
  <c r="Q116" i="3"/>
  <c r="T116" i="3" s="1"/>
  <c r="Q117" i="3"/>
  <c r="T117" i="3" s="1"/>
  <c r="Q118" i="3"/>
  <c r="T118" i="3" s="1"/>
  <c r="Q119" i="3"/>
  <c r="T119" i="3" s="1"/>
  <c r="Q154" i="3"/>
  <c r="T154" i="3" s="1"/>
  <c r="Q155" i="3"/>
  <c r="T155" i="3" s="1"/>
  <c r="Q158" i="3"/>
  <c r="T158" i="3" s="1"/>
  <c r="Q159" i="3"/>
  <c r="T159" i="3" s="1"/>
  <c r="Q160" i="3"/>
  <c r="T160" i="3" s="1"/>
  <c r="Q161" i="3"/>
  <c r="T161" i="3" s="1"/>
  <c r="Q128" i="3"/>
  <c r="T128" i="3" s="1"/>
  <c r="Q129" i="3"/>
  <c r="T129" i="3" s="1"/>
  <c r="Q131" i="3"/>
  <c r="T131" i="3" s="1"/>
  <c r="Q132" i="3"/>
  <c r="T132" i="3" s="1"/>
  <c r="Q121" i="3"/>
  <c r="T121" i="3" s="1"/>
  <c r="Q122" i="3"/>
  <c r="T122" i="3" s="1"/>
  <c r="Q123" i="3"/>
  <c r="T123" i="3" s="1"/>
  <c r="Q124" i="3"/>
  <c r="T124" i="3" s="1"/>
  <c r="Q126" i="3"/>
  <c r="T126" i="3" s="1"/>
  <c r="Q127" i="3"/>
  <c r="T127" i="3" s="1"/>
  <c r="Q111" i="3"/>
  <c r="T111" i="3" s="1"/>
  <c r="Q112" i="3"/>
  <c r="T112" i="3" s="1"/>
  <c r="R248" i="3" l="1"/>
  <c r="S248" i="3" s="1"/>
  <c r="R241" i="3"/>
  <c r="S241" i="3" s="1"/>
  <c r="R192" i="3"/>
  <c r="S192" i="3" s="1"/>
  <c r="R169" i="3"/>
  <c r="S169" i="3" s="1"/>
  <c r="R162" i="3"/>
  <c r="S162" i="3" s="1"/>
  <c r="R135" i="3"/>
  <c r="S135" i="3" s="1"/>
  <c r="R98" i="3"/>
  <c r="S98" i="3" s="1"/>
  <c r="R89" i="3"/>
  <c r="S89" i="3" s="1"/>
  <c r="R84" i="3"/>
  <c r="S84" i="3" s="1"/>
  <c r="R80" i="3"/>
  <c r="S80" i="3" s="1"/>
  <c r="R64" i="3"/>
  <c r="S64" i="3" s="1"/>
  <c r="R247" i="3"/>
  <c r="S247" i="3" s="1"/>
  <c r="R240" i="3"/>
  <c r="S240" i="3" s="1"/>
  <c r="R239" i="3"/>
  <c r="S239" i="3" s="1"/>
  <c r="R190" i="3"/>
  <c r="S190" i="3" s="1"/>
  <c r="R191" i="3"/>
  <c r="S191" i="3" s="1"/>
  <c r="R189" i="3"/>
  <c r="S189" i="3" s="1"/>
  <c r="R187" i="3"/>
  <c r="S187" i="3" s="1"/>
  <c r="R186" i="3"/>
  <c r="S186" i="3" s="1"/>
  <c r="R185" i="3"/>
  <c r="S185" i="3" s="1"/>
  <c r="R184" i="3"/>
  <c r="S184" i="3" s="1"/>
  <c r="R183" i="3"/>
  <c r="S183" i="3" s="1"/>
  <c r="R182" i="3"/>
  <c r="S182" i="3" s="1"/>
  <c r="R181" i="3"/>
  <c r="S181" i="3" s="1"/>
  <c r="R180" i="3"/>
  <c r="S180" i="3" s="1"/>
  <c r="R179" i="3"/>
  <c r="S179" i="3" s="1"/>
  <c r="R178" i="3"/>
  <c r="S178" i="3" s="1"/>
  <c r="R177" i="3"/>
  <c r="S177" i="3" s="1"/>
  <c r="R176" i="3"/>
  <c r="S176" i="3" s="1"/>
  <c r="R175" i="3"/>
  <c r="S175" i="3" s="1"/>
  <c r="R174" i="3"/>
  <c r="S174" i="3" s="1"/>
  <c r="R168" i="3"/>
  <c r="S168" i="3" s="1"/>
  <c r="R161" i="3"/>
  <c r="S161" i="3" s="1"/>
  <c r="R160" i="3"/>
  <c r="S160" i="3" s="1"/>
  <c r="R159" i="3"/>
  <c r="S159" i="3" s="1"/>
  <c r="R158" i="3"/>
  <c r="S158" i="3" s="1"/>
  <c r="R155" i="3"/>
  <c r="S155" i="3" s="1"/>
  <c r="R154" i="3"/>
  <c r="S154" i="3" s="1"/>
  <c r="R153" i="3"/>
  <c r="S153" i="3" s="1"/>
  <c r="R152" i="3"/>
  <c r="S152" i="3" s="1"/>
  <c r="R151" i="3"/>
  <c r="S151" i="3" s="1"/>
  <c r="R150" i="3"/>
  <c r="S150" i="3" s="1"/>
  <c r="R149" i="3"/>
  <c r="S149" i="3" s="1"/>
  <c r="R148" i="3"/>
  <c r="S148" i="3" s="1"/>
  <c r="R147" i="3"/>
  <c r="S147" i="3" s="1"/>
  <c r="R146" i="3"/>
  <c r="S146" i="3" s="1"/>
  <c r="R145" i="3"/>
  <c r="S145" i="3" s="1"/>
  <c r="R144" i="3"/>
  <c r="S144" i="3" s="1"/>
  <c r="R143" i="3"/>
  <c r="S143" i="3" s="1"/>
  <c r="R142" i="3"/>
  <c r="S142" i="3" s="1"/>
  <c r="R141" i="3"/>
  <c r="S141" i="3" s="1"/>
  <c r="R134" i="3"/>
  <c r="S134" i="3" s="1"/>
  <c r="R133" i="3"/>
  <c r="S133" i="3" s="1"/>
  <c r="R132" i="3"/>
  <c r="S132" i="3" s="1"/>
  <c r="R131" i="3"/>
  <c r="S131" i="3" s="1"/>
  <c r="R129" i="3"/>
  <c r="S129" i="3" s="1"/>
  <c r="R128" i="3"/>
  <c r="S128" i="3" s="1"/>
  <c r="R127" i="3"/>
  <c r="S127" i="3" s="1"/>
  <c r="R126" i="3"/>
  <c r="S126" i="3" s="1"/>
  <c r="R124" i="3"/>
  <c r="S124" i="3" s="1"/>
  <c r="R123" i="3"/>
  <c r="S123" i="3" s="1"/>
  <c r="R122" i="3"/>
  <c r="S122" i="3" s="1"/>
  <c r="R121" i="3"/>
  <c r="S121" i="3" s="1"/>
  <c r="R119" i="3"/>
  <c r="S119" i="3" s="1"/>
  <c r="R118" i="3"/>
  <c r="S118" i="3" s="1"/>
  <c r="R117" i="3"/>
  <c r="S117" i="3" s="1"/>
  <c r="R116" i="3"/>
  <c r="S116" i="3" s="1"/>
  <c r="R115" i="3"/>
  <c r="S115" i="3" s="1"/>
  <c r="R111" i="3"/>
  <c r="S111" i="3" s="1"/>
  <c r="R109" i="3"/>
  <c r="S109" i="3" s="1"/>
  <c r="R110" i="3"/>
  <c r="S110" i="3" s="1"/>
  <c r="R108" i="3"/>
  <c r="S108" i="3" s="1"/>
  <c r="R107" i="3"/>
  <c r="S107" i="3" s="1"/>
  <c r="R106" i="3"/>
  <c r="S106" i="3" s="1"/>
  <c r="R105" i="3"/>
  <c r="S105" i="3" s="1"/>
  <c r="R104" i="3"/>
  <c r="S104" i="3" s="1"/>
  <c r="R103" i="3"/>
  <c r="S103" i="3" s="1"/>
  <c r="R97" i="3"/>
  <c r="S97" i="3" s="1"/>
  <c r="R96" i="3"/>
  <c r="S96" i="3" s="1"/>
  <c r="R95" i="3"/>
  <c r="S95" i="3" s="1"/>
  <c r="R94" i="3"/>
  <c r="S94" i="3" s="1"/>
  <c r="R88" i="3"/>
  <c r="S88" i="3" s="1"/>
  <c r="R87" i="3"/>
  <c r="S87" i="3" s="1"/>
  <c r="R86" i="3"/>
  <c r="S86" i="3" s="1"/>
  <c r="R85" i="3"/>
  <c r="S85" i="3" s="1"/>
  <c r="R79" i="3"/>
  <c r="S79" i="3" s="1"/>
  <c r="R78" i="3"/>
  <c r="S78" i="3" s="1"/>
  <c r="R77" i="3"/>
  <c r="S77" i="3" s="1"/>
  <c r="R76" i="3"/>
  <c r="S76" i="3" s="1"/>
  <c r="R75" i="3"/>
  <c r="S75" i="3" s="1"/>
  <c r="R74" i="3"/>
  <c r="S74" i="3" s="1"/>
  <c r="R73" i="3"/>
  <c r="S73" i="3" s="1"/>
  <c r="R72" i="3"/>
  <c r="S72" i="3" s="1"/>
  <c r="R71" i="3"/>
  <c r="S71" i="3" s="1"/>
  <c r="R70" i="3"/>
  <c r="S70" i="3" s="1"/>
  <c r="R69" i="3"/>
  <c r="S69" i="3" s="1"/>
  <c r="R63" i="3"/>
  <c r="S63" i="3" s="1"/>
  <c r="R62" i="3"/>
  <c r="S62" i="3" s="1"/>
  <c r="R61" i="3"/>
  <c r="S61" i="3" s="1"/>
  <c r="R60" i="3"/>
  <c r="S60" i="3" s="1"/>
  <c r="R59" i="3"/>
  <c r="S59" i="3" s="1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 s="1"/>
  <c r="R52" i="3"/>
  <c r="S52" i="3" s="1"/>
  <c r="R51" i="3"/>
  <c r="S51" i="3" s="1"/>
  <c r="R50" i="3"/>
  <c r="S50" i="3" s="1"/>
  <c r="R49" i="3"/>
  <c r="S49" i="3" s="1"/>
  <c r="R48" i="3"/>
  <c r="S48" i="3" s="1"/>
  <c r="R46" i="3"/>
  <c r="S46" i="3" s="1"/>
  <c r="R45" i="3"/>
  <c r="S45" i="3" s="1"/>
  <c r="R44" i="3"/>
  <c r="S44" i="3" s="1"/>
  <c r="R43" i="3"/>
  <c r="S43" i="3" s="1"/>
  <c r="R42" i="3"/>
  <c r="S42" i="3" s="1"/>
  <c r="R41" i="3"/>
  <c r="S41" i="3" s="1"/>
  <c r="R40" i="3"/>
  <c r="S40" i="3" s="1"/>
  <c r="R39" i="3"/>
  <c r="S39" i="3" s="1"/>
  <c r="R38" i="3"/>
  <c r="S38" i="3" s="1"/>
  <c r="R37" i="3"/>
  <c r="S37" i="3" s="1"/>
  <c r="R36" i="3"/>
  <c r="S36" i="3" s="1"/>
  <c r="R35" i="3"/>
  <c r="S35" i="3" s="1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4" i="3"/>
  <c r="S24" i="3" s="1"/>
  <c r="R22" i="3"/>
  <c r="S22" i="3" s="1"/>
  <c r="G251" i="3" l="1"/>
  <c r="C249" i="3"/>
  <c r="C65" i="3"/>
  <c r="Q134" i="3" l="1"/>
  <c r="T134" i="3" s="1"/>
  <c r="Q133" i="3"/>
  <c r="T133" i="3" s="1"/>
  <c r="Q109" i="3"/>
  <c r="T109" i="3" s="1"/>
  <c r="Q110" i="3"/>
  <c r="T110" i="3" s="1"/>
  <c r="Q148" i="3"/>
  <c r="T148" i="3" s="1"/>
  <c r="Q189" i="3"/>
  <c r="T189" i="3" s="1"/>
  <c r="Q187" i="3"/>
  <c r="T187" i="3" s="1"/>
  <c r="Q186" i="3"/>
  <c r="T186" i="3" s="1"/>
  <c r="Q185" i="3"/>
  <c r="T185" i="3" s="1"/>
  <c r="Q184" i="3"/>
  <c r="T184" i="3" s="1"/>
  <c r="P8" i="3" l="1"/>
  <c r="Q8" i="3"/>
  <c r="O215" i="3" l="1"/>
  <c r="K208" i="3"/>
  <c r="L208" i="3"/>
  <c r="M208" i="3"/>
  <c r="N208" i="3"/>
  <c r="O208" i="3"/>
  <c r="Q174" i="3"/>
  <c r="T174" i="3" s="1"/>
  <c r="O249" i="3"/>
  <c r="O242" i="3"/>
  <c r="O163" i="3"/>
  <c r="O136" i="3"/>
  <c r="U99" i="3"/>
  <c r="O90" i="3"/>
  <c r="U90" i="3" s="1"/>
  <c r="O81" i="3"/>
  <c r="U81" i="3" l="1"/>
  <c r="O214" i="3"/>
  <c r="U136" i="3"/>
  <c r="P136" i="3"/>
  <c r="U163" i="3"/>
  <c r="P163" i="3"/>
  <c r="O251" i="3"/>
  <c r="O219" i="3"/>
  <c r="Q183" i="3"/>
  <c r="T183" i="3" s="1"/>
  <c r="N215" i="3"/>
  <c r="O254" i="3" l="1"/>
  <c r="O217" i="3"/>
  <c r="R28" i="5"/>
  <c r="R31" i="5" l="1"/>
  <c r="R17" i="5" l="1"/>
  <c r="R16" i="5"/>
  <c r="R25" i="5"/>
  <c r="R29" i="5"/>
  <c r="R24" i="5"/>
  <c r="R19" i="5"/>
  <c r="R21" i="5"/>
  <c r="R30" i="5"/>
  <c r="R33" i="5"/>
  <c r="R27" i="5"/>
  <c r="R32" i="5"/>
  <c r="R22" i="5"/>
  <c r="R13" i="5"/>
  <c r="R26" i="5"/>
  <c r="R15" i="5"/>
  <c r="R20" i="5"/>
  <c r="R14" i="5"/>
  <c r="R18" i="5"/>
  <c r="R34" i="5" l="1"/>
  <c r="Q86" i="3"/>
  <c r="T86" i="3" s="1"/>
  <c r="M65" i="3"/>
  <c r="M214" i="3" s="1"/>
  <c r="M242" i="3"/>
  <c r="M249" i="3"/>
  <c r="P249" i="3" s="1"/>
  <c r="M215" i="3"/>
  <c r="M251" i="3" l="1"/>
  <c r="M254" i="3" s="1"/>
  <c r="M258" i="3" s="1"/>
  <c r="U249" i="3"/>
  <c r="U242" i="3"/>
  <c r="M217" i="3"/>
  <c r="U65" i="3"/>
  <c r="U83" i="3" s="1"/>
  <c r="M219" i="3"/>
  <c r="N251" i="3"/>
  <c r="N219" i="3"/>
  <c r="N254" i="3" l="1"/>
  <c r="N258" i="3" s="1"/>
  <c r="N217" i="3"/>
  <c r="L215" i="3" l="1"/>
  <c r="L99" i="3"/>
  <c r="K99" i="3"/>
  <c r="L90" i="3"/>
  <c r="L214" i="3" l="1"/>
  <c r="L254" i="3" s="1"/>
  <c r="L258" i="3" s="1"/>
  <c r="L219" i="3"/>
  <c r="L217" i="3" l="1"/>
  <c r="K215" i="3" l="1"/>
  <c r="K90" i="3"/>
  <c r="K214" i="3" l="1"/>
  <c r="K254" i="3" s="1"/>
  <c r="K258" i="3" s="1"/>
  <c r="K219" i="3"/>
  <c r="K217" i="3" l="1"/>
  <c r="E25" i="4" l="1"/>
  <c r="F25" i="4"/>
  <c r="G25" i="4"/>
  <c r="H25" i="4"/>
  <c r="I25" i="4"/>
  <c r="J25" i="4"/>
  <c r="K25" i="4"/>
  <c r="L25" i="4"/>
  <c r="M25" i="4"/>
  <c r="N25" i="4"/>
  <c r="O25" i="4"/>
  <c r="D25" i="4"/>
  <c r="J215" i="3"/>
  <c r="J208" i="3" l="1"/>
  <c r="J99" i="3"/>
  <c r="J90" i="3"/>
  <c r="J214" i="3" l="1"/>
  <c r="J254" i="3" s="1"/>
  <c r="J258" i="3" s="1"/>
  <c r="I26" i="4"/>
  <c r="J219" i="3"/>
  <c r="J217" i="3" l="1"/>
  <c r="F215" i="3"/>
  <c r="G215" i="3"/>
  <c r="H215" i="3"/>
  <c r="I215" i="3"/>
  <c r="Q177" i="3"/>
  <c r="T177" i="3" s="1"/>
  <c r="Q178" i="3"/>
  <c r="T178" i="3" s="1"/>
  <c r="H208" i="3" l="1"/>
  <c r="G208" i="3"/>
  <c r="G193" i="3"/>
  <c r="H99" i="3"/>
  <c r="G99" i="3"/>
  <c r="H90" i="3"/>
  <c r="G90" i="3"/>
  <c r="G81" i="3"/>
  <c r="F208" i="3"/>
  <c r="G214" i="3" l="1"/>
  <c r="G254" i="3" s="1"/>
  <c r="H214" i="3"/>
  <c r="H254" i="3" s="1"/>
  <c r="H219" i="3"/>
  <c r="G219" i="3"/>
  <c r="G26" i="4"/>
  <c r="F26" i="4"/>
  <c r="F193" i="3"/>
  <c r="F99" i="3"/>
  <c r="F90" i="3"/>
  <c r="F81" i="3"/>
  <c r="F65" i="3"/>
  <c r="F214" i="3" l="1"/>
  <c r="F254" i="3" s="1"/>
  <c r="F258" i="3" s="1"/>
  <c r="H258" i="3"/>
  <c r="F219" i="3"/>
  <c r="G258" i="3"/>
  <c r="E26" i="4"/>
  <c r="H217" i="3"/>
  <c r="G217" i="3"/>
  <c r="F217" i="3" l="1"/>
  <c r="Q22" i="3" l="1"/>
  <c r="T22" i="3" s="1"/>
  <c r="T24" i="3"/>
  <c r="T25" i="3"/>
  <c r="T26" i="3"/>
  <c r="T27" i="3"/>
  <c r="Q28" i="3"/>
  <c r="T28" i="3" s="1"/>
  <c r="Q29" i="3"/>
  <c r="T29" i="3" s="1"/>
  <c r="Q31" i="3"/>
  <c r="T31" i="3" s="1"/>
  <c r="Q32" i="3"/>
  <c r="T32" i="3" s="1"/>
  <c r="Q33" i="3"/>
  <c r="T33" i="3" s="1"/>
  <c r="Q34" i="3"/>
  <c r="T34" i="3" s="1"/>
  <c r="Q35" i="3"/>
  <c r="T35" i="3" s="1"/>
  <c r="Q36" i="3"/>
  <c r="T36" i="3" s="1"/>
  <c r="Q37" i="3"/>
  <c r="T37" i="3" s="1"/>
  <c r="Q38" i="3"/>
  <c r="T38" i="3" s="1"/>
  <c r="Q39" i="3"/>
  <c r="T39" i="3" s="1"/>
  <c r="Q40" i="3"/>
  <c r="T40" i="3" s="1"/>
  <c r="Q41" i="3"/>
  <c r="T41" i="3" s="1"/>
  <c r="Q42" i="3"/>
  <c r="T42" i="3" s="1"/>
  <c r="Q43" i="3"/>
  <c r="T43" i="3" s="1"/>
  <c r="Q44" i="3"/>
  <c r="T44" i="3" s="1"/>
  <c r="Q45" i="3"/>
  <c r="T45" i="3" s="1"/>
  <c r="Q46" i="3"/>
  <c r="T46" i="3" s="1"/>
  <c r="Q48" i="3"/>
  <c r="T48" i="3" s="1"/>
  <c r="Q49" i="3"/>
  <c r="T49" i="3" s="1"/>
  <c r="Q50" i="3"/>
  <c r="T50" i="3" s="1"/>
  <c r="Q51" i="3"/>
  <c r="T51" i="3" s="1"/>
  <c r="Q52" i="3"/>
  <c r="T52" i="3" s="1"/>
  <c r="Q53" i="3"/>
  <c r="T53" i="3" s="1"/>
  <c r="Q54" i="3"/>
  <c r="T54" i="3" s="1"/>
  <c r="Q55" i="3"/>
  <c r="T55" i="3" s="1"/>
  <c r="Q56" i="3"/>
  <c r="T56" i="3" s="1"/>
  <c r="Q57" i="3"/>
  <c r="T57" i="3" s="1"/>
  <c r="Q58" i="3"/>
  <c r="T58" i="3" s="1"/>
  <c r="Q59" i="3"/>
  <c r="T59" i="3" s="1"/>
  <c r="Q60" i="3"/>
  <c r="T60" i="3" s="1"/>
  <c r="Q61" i="3"/>
  <c r="T61" i="3" s="1"/>
  <c r="Q62" i="3"/>
  <c r="T62" i="3" s="1"/>
  <c r="Q63" i="3"/>
  <c r="T63" i="3" s="1"/>
  <c r="Q73" i="3"/>
  <c r="T73" i="3" s="1"/>
  <c r="Q74" i="3"/>
  <c r="T74" i="3" s="1"/>
  <c r="Q85" i="3"/>
  <c r="T85" i="3" s="1"/>
  <c r="Q97" i="3"/>
  <c r="T97" i="3" s="1"/>
  <c r="Q96" i="3"/>
  <c r="T96" i="3" s="1"/>
  <c r="Q95" i="3"/>
  <c r="T95" i="3" s="1"/>
  <c r="Q94" i="3"/>
  <c r="T94" i="3" s="1"/>
  <c r="Q88" i="3"/>
  <c r="T88" i="3" s="1"/>
  <c r="Q87" i="3"/>
  <c r="T87" i="3" s="1"/>
  <c r="Q69" i="3"/>
  <c r="T69" i="3" s="1"/>
  <c r="D215" i="3" l="1"/>
  <c r="D208" i="3"/>
  <c r="D242" i="3"/>
  <c r="D193" i="3"/>
  <c r="D65" i="3"/>
  <c r="D81" i="3"/>
  <c r="P242" i="3" l="1"/>
  <c r="D251" i="3"/>
  <c r="P251" i="3" s="1"/>
  <c r="C26" i="4"/>
  <c r="Q175" i="3" l="1"/>
  <c r="T175" i="3" s="1"/>
  <c r="Q176" i="3"/>
  <c r="T176" i="3" s="1"/>
  <c r="Q179" i="3"/>
  <c r="T179" i="3" s="1"/>
  <c r="Q180" i="3"/>
  <c r="T180" i="3" s="1"/>
  <c r="Q181" i="3"/>
  <c r="T181" i="3" s="1"/>
  <c r="Q182" i="3"/>
  <c r="T182" i="3" s="1"/>
  <c r="Q191" i="3"/>
  <c r="T191" i="3" s="1"/>
  <c r="Q190" i="3"/>
  <c r="T190" i="3" s="1"/>
  <c r="Q103" i="3"/>
  <c r="T103" i="3" s="1"/>
  <c r="P10" i="3"/>
  <c r="P11" i="3"/>
  <c r="P12" i="3"/>
  <c r="N26" i="4" l="1"/>
  <c r="M26" i="4" l="1"/>
  <c r="Q78" i="3" l="1"/>
  <c r="T78" i="3" s="1"/>
  <c r="Q144" i="3" l="1"/>
  <c r="T144" i="3" s="1"/>
  <c r="L26" i="4" l="1"/>
  <c r="C242" i="3" l="1"/>
  <c r="C251" i="3" s="1"/>
  <c r="C193" i="3"/>
  <c r="C99" i="3"/>
  <c r="C90" i="3"/>
  <c r="C81" i="3"/>
  <c r="C210" i="3" l="1"/>
  <c r="C254" i="3" s="1"/>
  <c r="E215" i="3"/>
  <c r="P215" i="3" s="1"/>
  <c r="P9" i="3"/>
  <c r="Q215" i="3" l="1"/>
  <c r="D14" i="3" l="1"/>
  <c r="E14" i="3"/>
  <c r="E213" i="3" s="1"/>
  <c r="D213" i="3" l="1"/>
  <c r="Q206" i="3" l="1"/>
  <c r="Q205" i="3"/>
  <c r="Q247" i="3"/>
  <c r="T247" i="3" s="1"/>
  <c r="Q246" i="3"/>
  <c r="T246" i="3" s="1"/>
  <c r="Q240" i="3"/>
  <c r="T240" i="3" s="1"/>
  <c r="Q239" i="3"/>
  <c r="T239" i="3" s="1"/>
  <c r="Q193" i="3"/>
  <c r="T193" i="3" s="1"/>
  <c r="Q168" i="3"/>
  <c r="T168" i="3" s="1"/>
  <c r="Q153" i="3"/>
  <c r="T153" i="3" s="1"/>
  <c r="Q152" i="3"/>
  <c r="T152" i="3" s="1"/>
  <c r="Q151" i="3"/>
  <c r="T151" i="3" s="1"/>
  <c r="Q150" i="3"/>
  <c r="T150" i="3" s="1"/>
  <c r="Q149" i="3"/>
  <c r="T149" i="3" s="1"/>
  <c r="Q147" i="3"/>
  <c r="T147" i="3" s="1"/>
  <c r="Q146" i="3"/>
  <c r="T146" i="3" s="1"/>
  <c r="Q145" i="3"/>
  <c r="T145" i="3" s="1"/>
  <c r="Q143" i="3"/>
  <c r="T143" i="3" s="1"/>
  <c r="Q142" i="3"/>
  <c r="T142" i="3" s="1"/>
  <c r="Q141" i="3"/>
  <c r="T141" i="3" s="1"/>
  <c r="Q140" i="3"/>
  <c r="T140" i="3" s="1"/>
  <c r="Q108" i="3"/>
  <c r="T108" i="3" s="1"/>
  <c r="Q107" i="3"/>
  <c r="T107" i="3" s="1"/>
  <c r="Q106" i="3"/>
  <c r="T106" i="3" s="1"/>
  <c r="Q105" i="3"/>
  <c r="T105" i="3" s="1"/>
  <c r="Q104" i="3"/>
  <c r="T104" i="3" s="1"/>
  <c r="Q79" i="3"/>
  <c r="T79" i="3" s="1"/>
  <c r="Q77" i="3"/>
  <c r="T77" i="3" s="1"/>
  <c r="Q76" i="3"/>
  <c r="T76" i="3" s="1"/>
  <c r="Q75" i="3"/>
  <c r="T75" i="3" s="1"/>
  <c r="Q72" i="3"/>
  <c r="T72" i="3" s="1"/>
  <c r="Q71" i="3"/>
  <c r="T71" i="3" s="1"/>
  <c r="Q70" i="3"/>
  <c r="T70" i="3" s="1"/>
  <c r="Q81" i="3" l="1"/>
  <c r="T81" i="3" s="1"/>
  <c r="Q136" i="3"/>
  <c r="T136" i="3" s="1"/>
  <c r="Q208" i="3"/>
  <c r="Q249" i="3"/>
  <c r="T249" i="3" s="1"/>
  <c r="Q99" i="3"/>
  <c r="T99" i="3" s="1"/>
  <c r="Q242" i="3"/>
  <c r="T242" i="3" s="1"/>
  <c r="Q170" i="3"/>
  <c r="T170" i="3" s="1"/>
  <c r="E208" i="3" l="1"/>
  <c r="I208" i="3"/>
  <c r="P208" i="3" l="1"/>
  <c r="Q163" i="3"/>
  <c r="T163" i="3" s="1"/>
  <c r="R170" i="3" l="1"/>
  <c r="S170" i="3" s="1"/>
  <c r="Q9" i="3"/>
  <c r="B34" i="4" l="1"/>
  <c r="B33" i="4"/>
  <c r="A208" i="3"/>
  <c r="C34" i="4"/>
  <c r="D34" i="4"/>
  <c r="E34" i="4"/>
  <c r="F34" i="4"/>
  <c r="G34" i="4"/>
  <c r="H34" i="4"/>
  <c r="I34" i="4"/>
  <c r="J34" i="4"/>
  <c r="K34" i="4"/>
  <c r="L34" i="4"/>
  <c r="M34" i="4"/>
  <c r="N34" i="4"/>
  <c r="C208" i="3"/>
  <c r="C219" i="3" s="1"/>
  <c r="A249" i="3"/>
  <c r="C25" i="4"/>
  <c r="D33" i="4" l="1"/>
  <c r="R249" i="3" l="1"/>
  <c r="S249" i="3" s="1"/>
  <c r="C32" i="4"/>
  <c r="C33" i="4"/>
  <c r="D32" i="4"/>
  <c r="C31" i="4"/>
  <c r="E193" i="3"/>
  <c r="P193" i="3" s="1"/>
  <c r="D30" i="4"/>
  <c r="C30" i="4"/>
  <c r="E99" i="3"/>
  <c r="D99" i="3"/>
  <c r="E90" i="3"/>
  <c r="D27" i="4" s="1"/>
  <c r="D90" i="3"/>
  <c r="E81" i="3"/>
  <c r="P81" i="3" s="1"/>
  <c r="E65" i="3"/>
  <c r="D214" i="3" l="1"/>
  <c r="D254" i="3" s="1"/>
  <c r="P65" i="3"/>
  <c r="E214" i="3"/>
  <c r="E254" i="3" s="1"/>
  <c r="E258" i="3" s="1"/>
  <c r="R81" i="3"/>
  <c r="S81" i="3" s="1"/>
  <c r="D219" i="3"/>
  <c r="D26" i="4"/>
  <c r="D31" i="4"/>
  <c r="C27" i="4"/>
  <c r="C29" i="4"/>
  <c r="E219" i="3"/>
  <c r="C28" i="4"/>
  <c r="D28" i="4"/>
  <c r="D29" i="4"/>
  <c r="R65" i="3" l="1"/>
  <c r="S65" i="3" s="1"/>
  <c r="D217" i="3"/>
  <c r="E217" i="3"/>
  <c r="D258" i="3" l="1"/>
  <c r="Q10" i="3"/>
  <c r="Q11" i="3"/>
  <c r="Q12" i="3"/>
  <c r="O34" i="4" l="1"/>
  <c r="R193" i="3" l="1"/>
  <c r="S193" i="3" s="1"/>
  <c r="M33" i="4"/>
  <c r="L33" i="4"/>
  <c r="K33" i="4"/>
  <c r="J33" i="4"/>
  <c r="I33" i="4"/>
  <c r="H33" i="4"/>
  <c r="G33" i="4"/>
  <c r="E33" i="4"/>
  <c r="N33" i="4" l="1"/>
  <c r="F33" i="4"/>
  <c r="O33" i="4"/>
  <c r="A136" i="3" l="1"/>
  <c r="I99" i="3"/>
  <c r="A99" i="3"/>
  <c r="J26" i="4"/>
  <c r="A81" i="3"/>
  <c r="A65" i="3"/>
  <c r="P99" i="3" l="1"/>
  <c r="R99" i="3" s="1"/>
  <c r="S99" i="3" s="1"/>
  <c r="H26" i="4"/>
  <c r="K26" i="4"/>
  <c r="I90" i="3"/>
  <c r="P90" i="3" s="1"/>
  <c r="R136" i="3"/>
  <c r="S136" i="3" s="1"/>
  <c r="F29" i="4"/>
  <c r="G29" i="4"/>
  <c r="J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I32" i="4"/>
  <c r="J32" i="4"/>
  <c r="K32" i="4"/>
  <c r="L32" i="4"/>
  <c r="M32" i="4"/>
  <c r="N35" i="4"/>
  <c r="N36" i="4"/>
  <c r="M35" i="4"/>
  <c r="M36" i="4"/>
  <c r="L35" i="4"/>
  <c r="L36" i="4"/>
  <c r="K35" i="4"/>
  <c r="K36" i="4"/>
  <c r="J35" i="4"/>
  <c r="J36" i="4"/>
  <c r="I35" i="4"/>
  <c r="I36" i="4"/>
  <c r="I14" i="3"/>
  <c r="H35" i="4"/>
  <c r="H36" i="4"/>
  <c r="G35" i="4"/>
  <c r="G36" i="4"/>
  <c r="F35" i="4"/>
  <c r="F36" i="4"/>
  <c r="E35" i="4"/>
  <c r="E36" i="4"/>
  <c r="D35" i="4"/>
  <c r="D36" i="4"/>
  <c r="C36" i="4"/>
  <c r="B36" i="4"/>
  <c r="C35" i="4"/>
  <c r="B35" i="4"/>
  <c r="B31" i="4"/>
  <c r="B32" i="4"/>
  <c r="B30" i="4"/>
  <c r="B29" i="4"/>
  <c r="B28" i="4"/>
  <c r="B27" i="4"/>
  <c r="B26" i="4"/>
  <c r="A242" i="3"/>
  <c r="A193" i="3"/>
  <c r="A170" i="3"/>
  <c r="A163" i="3"/>
  <c r="A90" i="3"/>
  <c r="A14" i="3"/>
  <c r="P214" i="3" l="1"/>
  <c r="I214" i="3"/>
  <c r="R90" i="3"/>
  <c r="S90" i="3" s="1"/>
  <c r="R163" i="3"/>
  <c r="S163" i="3" s="1"/>
  <c r="R242" i="3"/>
  <c r="S242" i="3" s="1"/>
  <c r="P257" i="3"/>
  <c r="H32" i="4"/>
  <c r="I219" i="3"/>
  <c r="P219" i="3" s="1"/>
  <c r="I29" i="4"/>
  <c r="H29" i="4"/>
  <c r="P14" i="3"/>
  <c r="K29" i="4"/>
  <c r="N32" i="4"/>
  <c r="G32" i="4"/>
  <c r="K30" i="4"/>
  <c r="K27" i="4"/>
  <c r="J27" i="4"/>
  <c r="I27" i="4"/>
  <c r="L27" i="4"/>
  <c r="H27" i="4"/>
  <c r="I213" i="3"/>
  <c r="P213" i="3" s="1"/>
  <c r="E29" i="4"/>
  <c r="F28" i="4"/>
  <c r="H28" i="4"/>
  <c r="K28" i="4"/>
  <c r="N28" i="4"/>
  <c r="J28" i="4"/>
  <c r="L28" i="4"/>
  <c r="G28" i="4"/>
  <c r="M28" i="4"/>
  <c r="I28" i="4"/>
  <c r="E28" i="4"/>
  <c r="O36" i="4"/>
  <c r="Q90" i="3"/>
  <c r="T90" i="3" s="1"/>
  <c r="M27" i="4"/>
  <c r="O29" i="4"/>
  <c r="E27" i="4"/>
  <c r="Q14" i="3"/>
  <c r="O35" i="4"/>
  <c r="F27" i="4"/>
  <c r="N27" i="4"/>
  <c r="O31" i="4"/>
  <c r="G27" i="4"/>
  <c r="I254" i="3" l="1"/>
  <c r="P254" i="3" s="1"/>
  <c r="Q214" i="3"/>
  <c r="Q251" i="3"/>
  <c r="Q213" i="3"/>
  <c r="O30" i="4"/>
  <c r="O32" i="4"/>
  <c r="O27" i="4"/>
  <c r="I217" i="3"/>
  <c r="P217" i="3" s="1"/>
  <c r="O28" i="4"/>
  <c r="I258" i="3" l="1"/>
  <c r="Q65" i="3"/>
  <c r="Q210" i="3" s="1"/>
  <c r="Q217" i="3"/>
  <c r="T65" i="3" l="1"/>
  <c r="Q219" i="3"/>
  <c r="O2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C4" authorId="0" shapeId="0" xr:uid="{CF283F12-4B01-4A2D-8667-B375F272C51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Shanghai Trip Air Fare
</t>
        </r>
      </text>
    </comment>
    <comment ref="D4" authorId="0" shapeId="0" xr:uid="{A3B5D391-77B5-44C8-AC68-0EDA44FDC4D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</t>
        </r>
      </text>
    </comment>
    <comment ref="D10" authorId="0" shapeId="0" xr:uid="{034A75C3-F37A-4D8F-AA5D-5DBE24EA5A5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Two Pro Pring - Stickets</t>
        </r>
      </text>
    </comment>
    <comment ref="C13" authorId="0" shapeId="0" xr:uid="{908F2431-31BB-423B-87E3-84BC4B193E35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Marketsource</t>
        </r>
      </text>
    </comment>
    <comment ref="D14" authorId="0" shapeId="0" xr:uid="{EDB6E3BD-28A5-4FDB-A496-E83252312C1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Culturetrip FAM</t>
        </r>
      </text>
    </comment>
    <comment ref="E14" authorId="0" shapeId="0" xr:uid="{7466EE9E-FBAD-4623-A77D-8FBC6E81D99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AA Comms Shooting</t>
        </r>
      </text>
    </comment>
    <comment ref="C15" authorId="0" shapeId="0" xr:uid="{5D2BA5B7-F1E3-490E-BDBD-890F8943D85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Teoh Lay Pheng</t>
        </r>
      </text>
    </comment>
    <comment ref="D15" authorId="0" shapeId="0" xr:uid="{94429DE9-70C9-4B86-8F72-57C3F7EA322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Norizeight
</t>
        </r>
      </text>
    </comment>
    <comment ref="E15" authorId="0" shapeId="0" xr:uid="{0D4ADBFA-8AEA-40DD-AD31-EFA9FEC8FAD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Yeap Kam Moey
</t>
        </r>
      </text>
    </comment>
    <comment ref="F15" authorId="0" shapeId="0" xr:uid="{ED6DA491-177C-4EDA-BE65-BDA24E91CB0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Yong Suh Yan</t>
        </r>
      </text>
    </comment>
    <comment ref="G15" authorId="0" shapeId="0" xr:uid="{5207131E-E07D-4B4C-BE54-C16A958F5DE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MKN</t>
        </r>
      </text>
    </comment>
    <comment ref="C16" authorId="0" shapeId="0" xr:uid="{05984BCA-8608-48CF-ACF4-FBE3F2C218B2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Mandalay</t>
        </r>
      </text>
    </comment>
    <comment ref="C17" authorId="0" shapeId="0" xr:uid="{C6BF796E-7332-4E98-89FC-9533CE1D725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Mode Tour</t>
        </r>
      </text>
    </comment>
    <comment ref="C19" authorId="0" shapeId="0" xr:uid="{77198D53-038F-47E8-9E9A-8817DB8F28F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TLM Dec
</t>
        </r>
      </text>
    </comment>
    <comment ref="C20" authorId="0" shapeId="0" xr:uid="{AF7B05C7-537B-4763-8CA7-87CB3B893FB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Penny
</t>
        </r>
      </text>
    </comment>
    <comment ref="C21" authorId="0" shapeId="0" xr:uid="{B9E6C31A-3256-43BE-86D9-E726E6E5FA1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by day by night brochure</t>
        </r>
      </text>
    </comment>
    <comment ref="C22" authorId="0" shapeId="0" xr:uid="{BB07FE78-A29D-4AAA-9F9E-1BA28746E23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St World Japan
</t>
        </r>
      </text>
    </comment>
    <comment ref="C23" authorId="0" shapeId="0" xr:uid="{88511D56-934D-4754-A1BD-7BF85695580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Trip.com</t>
        </r>
      </text>
    </comment>
  </commentList>
</comments>
</file>

<file path=xl/sharedStrings.xml><?xml version="1.0" encoding="utf-8"?>
<sst xmlns="http://schemas.openxmlformats.org/spreadsheetml/2006/main" count="390" uniqueCount="280">
  <si>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</si>
  <si>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</si>
  <si>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</si>
  <si>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</si>
  <si>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</si>
  <si>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</si>
  <si>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</si>
  <si>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</si>
  <si>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</si>
  <si>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</si>
  <si>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</si>
  <si>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</si>
  <si>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</si>
  <si>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</si>
  <si>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</si>
  <si>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</si>
  <si>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</si>
  <si>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</si>
  <si>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</si>
  <si>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</si>
  <si>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</si>
  <si>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</si>
  <si>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</si>
  <si>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</si>
  <si>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</si>
  <si>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</si>
  <si>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</si>
  <si>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</si>
  <si>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</si>
  <si>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</si>
  <si>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</si>
  <si>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</si>
  <si>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</si>
  <si>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</si>
  <si>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</si>
  <si>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</si>
  <si>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</si>
  <si>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</si>
  <si>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</si>
  <si>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</si>
  <si>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</si>
  <si>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</si>
  <si>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</si>
  <si>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</si>
  <si>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</si>
  <si>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</si>
  <si>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</si>
  <si>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</si>
  <si>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</si>
  <si>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</si>
  <si>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</si>
  <si>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</si>
  <si>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</si>
  <si>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</si>
  <si>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</si>
  <si>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</si>
  <si>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</si>
  <si>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</si>
  <si>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</si>
  <si>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</si>
  <si>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</si>
  <si>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</si>
  <si>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</si>
  <si>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</si>
  <si>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</si>
  <si>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</si>
  <si>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</si>
  <si>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</si>
  <si>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</si>
  <si>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</si>
  <si>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</si>
  <si>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</si>
  <si>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</si>
  <si>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</si>
  <si>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</si>
  <si>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</si>
  <si>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</si>
  <si>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 xml:space="preserve">Europe - ITB Berlin (Germany) </t>
  </si>
  <si>
    <t xml:space="preserve">Provisional </t>
  </si>
  <si>
    <t>COMMUNICATIONS</t>
  </si>
  <si>
    <t>Photo/Video Archiving</t>
  </si>
  <si>
    <t>Advertisement in Magazines</t>
  </si>
  <si>
    <t xml:space="preserve">Production cost of ads on Billboards / CAT buses / CUBE </t>
  </si>
  <si>
    <t>LED advertising - Domestic (for events)</t>
  </si>
  <si>
    <t>Provisional</t>
  </si>
  <si>
    <t>EVENTS</t>
  </si>
  <si>
    <t>Last Fri, Sat &amp; Sun for the month (12 months)</t>
  </si>
  <si>
    <t>Souvenirs/Gifts</t>
  </si>
  <si>
    <t xml:space="preserve">Heritage walk &amp; tour / Car Free Day Event </t>
  </si>
  <si>
    <t>George Town Heritage Site Map</t>
  </si>
  <si>
    <t>Heritage Walkabout Brochure</t>
  </si>
  <si>
    <t>PGT Networking with Tourism Players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</si>
  <si>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</si>
  <si>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</si>
  <si>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</si>
  <si>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</si>
  <si>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</si>
  <si>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</si>
  <si>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</si>
  <si>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</si>
  <si>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</si>
  <si>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</si>
  <si>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</si>
  <si>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</si>
  <si>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</si>
  <si>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</si>
  <si>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</si>
  <si>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</si>
  <si>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</si>
  <si>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</si>
  <si>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</si>
  <si>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</si>
  <si>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</si>
  <si>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</si>
  <si>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</si>
  <si>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</si>
  <si>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</si>
  <si>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</si>
  <si>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</si>
  <si>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</si>
  <si>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</si>
  <si>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</si>
  <si>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</si>
  <si>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</si>
  <si>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</si>
  <si>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</si>
  <si>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</si>
  <si>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</si>
  <si>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</si>
  <si>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</si>
  <si>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</si>
  <si>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</si>
  <si>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</si>
  <si>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Media Campaign</t>
  </si>
  <si>
    <t>Publicity</t>
  </si>
  <si>
    <t>Ads - Outdoor</t>
  </si>
  <si>
    <t>Ads - Social Media</t>
  </si>
  <si>
    <t>Souvenirs</t>
  </si>
  <si>
    <t>State Exco - Trade fairs &amp; Roadshow (by Isabella)</t>
  </si>
  <si>
    <t>Ebuzz - EDMs/ Newsletter</t>
  </si>
  <si>
    <t>Cruise Brochure</t>
  </si>
  <si>
    <t>Brochure Distribution fee</t>
  </si>
  <si>
    <t>Professional fee</t>
  </si>
  <si>
    <t>Pg Centre of Medical Tourism</t>
  </si>
  <si>
    <t>BUDGET</t>
  </si>
  <si>
    <t>Accrual</t>
  </si>
  <si>
    <t xml:space="preserve">Accrual </t>
  </si>
  <si>
    <t>Video Production</t>
  </si>
  <si>
    <t>ACCRUAL</t>
  </si>
  <si>
    <t>Gain</t>
  </si>
  <si>
    <t>OTHERS</t>
  </si>
  <si>
    <t>Publicity - Penang Yosakoi Parade</t>
  </si>
  <si>
    <t>Fund from Levy</t>
  </si>
  <si>
    <t>UK - World Travel Mart London</t>
  </si>
  <si>
    <t xml:space="preserve">Allowance - BOD </t>
  </si>
  <si>
    <t>Allowance - BOD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</si>
  <si>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</si>
  <si>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</si>
  <si>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</si>
  <si>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</si>
  <si>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</si>
  <si>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Thailand - Thai International Travel Fair</t>
  </si>
  <si>
    <t>Korea -Tactical Campaign with Airlines and Agents</t>
  </si>
  <si>
    <t>Publicity - George Town Heritage Celebration</t>
  </si>
  <si>
    <t>Publicity - George Town Festival</t>
  </si>
  <si>
    <t>Publicity - Hot Air Balloon</t>
  </si>
  <si>
    <t>Prepayment</t>
  </si>
  <si>
    <t>Australia Media Campaign</t>
  </si>
  <si>
    <t>Grand Total (PGT + Levy)</t>
  </si>
  <si>
    <t>TOTAL PGT BUDGET</t>
  </si>
  <si>
    <t>TOTAL (YEARLY)</t>
  </si>
  <si>
    <t>Ads - Billboard</t>
  </si>
  <si>
    <t>State Exco</t>
  </si>
  <si>
    <t>Depreciate</t>
  </si>
  <si>
    <t>Mobile Apps</t>
  </si>
  <si>
    <t>Fixed Asset Written off</t>
  </si>
  <si>
    <t xml:space="preserve">Fixed Asset </t>
  </si>
  <si>
    <t>SEPT</t>
  </si>
  <si>
    <t>NOV</t>
  </si>
  <si>
    <t>Wedding Tourism</t>
  </si>
  <si>
    <t>Ebuzz</t>
  </si>
  <si>
    <t>EIS</t>
  </si>
  <si>
    <t>New Brochures</t>
  </si>
  <si>
    <t>Social Media</t>
  </si>
  <si>
    <t>Publicity - Other Events</t>
  </si>
  <si>
    <t>E-Coupon</t>
  </si>
  <si>
    <t>Online Ads</t>
  </si>
  <si>
    <t>Domestic Campaign</t>
  </si>
  <si>
    <t>Copywriting/Translation</t>
  </si>
  <si>
    <t>Japan - Tactical Campaign</t>
  </si>
  <si>
    <t>Commitment in Dec</t>
  </si>
  <si>
    <t>9221/008</t>
  </si>
  <si>
    <t>Motor Vechile</t>
  </si>
  <si>
    <t>M/V</t>
  </si>
  <si>
    <t>9300/005</t>
  </si>
  <si>
    <t>9300/004</t>
  </si>
  <si>
    <t>Welcoming Reception</t>
  </si>
  <si>
    <t>9201/001</t>
  </si>
  <si>
    <t>Ads - Magazine</t>
  </si>
  <si>
    <t>9108/000</t>
  </si>
  <si>
    <t>9204/000</t>
  </si>
  <si>
    <t>LFSS</t>
  </si>
  <si>
    <t>Tactical Campaign - Malaysia Airlines UK Tactical Campaign</t>
  </si>
  <si>
    <t>Thailand - Tactical Campaign</t>
  </si>
  <si>
    <t>Vietnam - Travel Fairn in HCM</t>
  </si>
  <si>
    <t>Cruise Tourism</t>
  </si>
  <si>
    <t>Publicity - Butterworth Fringe Festival</t>
  </si>
  <si>
    <t>Publicity - Pg Island Jazz Festival</t>
  </si>
  <si>
    <t>Trade Show Booklet&amp;Brochure  (8 Languages)</t>
  </si>
  <si>
    <t xml:space="preserve">Marking Georgetown Brochure (2 Languages) </t>
  </si>
  <si>
    <t xml:space="preserve">Peranakan Brochure &amp; Booklet </t>
  </si>
  <si>
    <t>Penang Travellers Map (2 Languages)</t>
  </si>
  <si>
    <t>Food Trails (2 Languages)</t>
  </si>
  <si>
    <t>Calendar of Events</t>
  </si>
  <si>
    <t>Tour &amp; Incentive Booklet</t>
  </si>
  <si>
    <t>Korea - EPY Penang Roadshow</t>
  </si>
  <si>
    <t>FORECAST</t>
  </si>
  <si>
    <t>BUDGET TRACKING FOR 2019</t>
  </si>
  <si>
    <t>Indonesia - Medan Fair</t>
  </si>
  <si>
    <t>Upkeep M/V</t>
  </si>
  <si>
    <t>Penang Here &amp; Now</t>
  </si>
  <si>
    <t>Publicity - Pg Hill Festival</t>
  </si>
  <si>
    <t>Publicity - EPY 2020</t>
  </si>
  <si>
    <t>Contribution/Sponsor</t>
  </si>
  <si>
    <t>EXPENSES (PGT + OTHERS)</t>
  </si>
  <si>
    <t>EPY</t>
  </si>
  <si>
    <t>Misc Expenses</t>
  </si>
  <si>
    <t>Misc</t>
  </si>
  <si>
    <t>Hotel Fee</t>
  </si>
  <si>
    <t>China Roadshows</t>
  </si>
  <si>
    <t>Food Trails</t>
  </si>
  <si>
    <t>Penang Map</t>
  </si>
  <si>
    <t>9202/019</t>
  </si>
  <si>
    <t>9202/017</t>
  </si>
  <si>
    <t xml:space="preserve">FAM </t>
  </si>
  <si>
    <t>9224/004</t>
  </si>
  <si>
    <t>Tac - China</t>
  </si>
  <si>
    <t>9400/154</t>
  </si>
  <si>
    <t>9300/019</t>
  </si>
  <si>
    <t>Study Penang</t>
  </si>
  <si>
    <t xml:space="preserve">Tac - Korea </t>
  </si>
  <si>
    <t>Office upkeep</t>
  </si>
  <si>
    <t>9300/025</t>
  </si>
  <si>
    <t>9202/018</t>
  </si>
  <si>
    <t>9202/012</t>
  </si>
  <si>
    <t>9221/010</t>
  </si>
  <si>
    <t>Tac - Japan</t>
  </si>
  <si>
    <t>TOTAL 
(TILL DEC)</t>
  </si>
  <si>
    <t>Fund from State Govt - 2020</t>
  </si>
  <si>
    <t>Gratuity</t>
  </si>
  <si>
    <t>Tactical Campaign - Qatar Airways Europe Tactical Campaign</t>
  </si>
  <si>
    <t xml:space="preserve">  China Roadshows with Qingdao Airlines &amp; Marketing Campaign(Ctrip &amp; Tuniu) (Hotel Fee)</t>
  </si>
  <si>
    <t xml:space="preserve">  ITB Asia (Hotel Fee)</t>
  </si>
  <si>
    <t xml:space="preserve">  Australia Tactical Promotion - OTA/Wholsaler (Hotel Fee)</t>
  </si>
  <si>
    <t xml:space="preserve">  Australia Flight Centre Roadshow (Hotel Fee)</t>
  </si>
  <si>
    <t xml:space="preserve">  Australia - Visit Penang Year 2020 Launch (Hotel Fee)</t>
  </si>
  <si>
    <t>Taiwan - Tactical Campaign</t>
  </si>
  <si>
    <t>Taiwan - Visit Penang Year Award Night (2019 : VPY Launch)</t>
  </si>
  <si>
    <t>Indonesia - Tactical wih Airlines</t>
  </si>
  <si>
    <t>Indonesia - Penagn Fair @ Surabaya</t>
  </si>
  <si>
    <t>Brunei - Asean Travel Fair</t>
  </si>
  <si>
    <t>Japan -  JATA Tourism Expo</t>
  </si>
  <si>
    <t>Vietnam - Vietnam Tourism Malaysia Fairs</t>
  </si>
  <si>
    <t xml:space="preserve">  Arabian Travel Mart, Dubai (Hotel Fee)</t>
  </si>
  <si>
    <t xml:space="preserve">  UAE Experience Penang 2020 Launch (Hotel Fee)</t>
  </si>
  <si>
    <t>US - Tactical Campaign</t>
  </si>
  <si>
    <t>Website (Maintenance)</t>
  </si>
  <si>
    <t>Mobile App (Maintenance)</t>
  </si>
  <si>
    <t>Publicity - Penang Anime Matsuri</t>
  </si>
  <si>
    <t>Tourism Tax</t>
  </si>
  <si>
    <t>TOTAL Hotel Fee</t>
  </si>
  <si>
    <t xml:space="preserve">  Penang Anime Matusri (Hotel Fee)</t>
  </si>
  <si>
    <t xml:space="preserve">  Penang International Food Festival (PIFF) (Hotel Fee)</t>
  </si>
  <si>
    <t xml:space="preserve">  Penang Hot Air Balloon Fiesta (Hotel Fee)</t>
  </si>
  <si>
    <t xml:space="preserve">  Brochure Rack (Tourism Tax)</t>
  </si>
  <si>
    <t xml:space="preserve">  Penang Asian Comic Museum (Rental) (Tourism Tax)</t>
  </si>
  <si>
    <t xml:space="preserve">  Tactical Campaign B2B (Hotel Fee)</t>
  </si>
  <si>
    <t>MARKETING (HOTEL FEE)</t>
  </si>
  <si>
    <t>PENANG CENTRE OF EDUCATION TOURISM (HOTEL FEE)</t>
  </si>
  <si>
    <t>PENANG CENTRE MEDICAL TOURISM (HOTEL FEE)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</si>
</sst>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3"/>
      <name val="Arial"/>
      <family val="2"/>
    </font>
    <font>
      <sz val="11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12"/>
      <color theme="3"/>
      <name val="Arial"/>
      <family val="2"/>
    </font>
    <font>
      <b/>
      <u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0" fontId="28" fillId="0" borderId="0"/>
  </cellStyleXfs>
  <cellXfs count="175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" fillId="0" borderId="0" xfId="2" applyNumberFormat="1" applyFont="1" applyFill="1" applyBorder="1" applyAlignment="1">
      <alignment vertical="center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4" fillId="0" borderId="0" xfId="2" applyNumberFormat="1" applyFont="1" applyFill="1" applyBorder="1" applyAlignment="1">
      <alignment vertical="center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8" fillId="0" borderId="0" xfId="1" applyFont="1" applyFill="1" applyBorder="1" applyAlignment="1" applyProtection="1">
      <alignment vertic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19" fillId="6" borderId="0" xfId="0" applyNumberFormat="1" applyFont="1" applyFill="1" applyBorder="1" applyAlignment="1" applyProtection="1">
      <alignment horizontal="left" vertical="center" indent="1"/>
      <protection hidden="1"/>
    </xf>
    <xf numFmtId="40" fontId="19" fillId="0" borderId="0" xfId="0" applyNumberFormat="1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alignment vertical="center"/>
      <protection locked="0" hidden="1"/>
    </xf>
    <xf numFmtId="40" fontId="19" fillId="7" borderId="0" xfId="0" applyNumberFormat="1" applyFont="1" applyFill="1" applyBorder="1" applyAlignment="1" applyProtection="1">
      <alignment horizontal="left" vertical="center" indent="1"/>
      <protection hidden="1"/>
    </xf>
    <xf numFmtId="40" fontId="19" fillId="0" borderId="0" xfId="0" applyNumberFormat="1" applyFont="1" applyFill="1" applyBorder="1" applyAlignment="1" applyProtection="1">
      <alignment horizontal="left" vertical="center" indent="1"/>
      <protection hidden="1"/>
    </xf>
    <xf numFmtId="0" fontId="2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19" fillId="9" borderId="0" xfId="0" applyFont="1" applyFill="1" applyBorder="1" applyAlignment="1">
      <alignment horizontal="left" vertical="center" indent="1"/>
    </xf>
    <xf numFmtId="165" fontId="6" fillId="0" borderId="0" xfId="2" applyNumberFormat="1" applyFont="1" applyFill="1" applyBorder="1"/>
    <xf numFmtId="165" fontId="2" fillId="0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3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4" fillId="0" borderId="0" xfId="2" applyNumberFormat="1" applyFont="1" applyFill="1" applyBorder="1" applyAlignment="1" applyProtection="1">
      <alignment vertical="center"/>
    </xf>
    <xf numFmtId="165" fontId="25" fillId="0" borderId="0" xfId="2" applyNumberFormat="1" applyFont="1" applyFill="1" applyBorder="1" applyAlignment="1">
      <alignment horizontal="center"/>
    </xf>
    <xf numFmtId="165" fontId="23" fillId="0" borderId="0" xfId="2" applyNumberFormat="1" applyFont="1" applyFill="1" applyBorder="1" applyAlignment="1">
      <alignment horizontal="center" vertical="center"/>
    </xf>
    <xf numFmtId="165" fontId="13" fillId="0" borderId="0" xfId="2" applyNumberFormat="1" applyFont="1" applyFill="1" applyBorder="1" applyAlignment="1">
      <alignment vertical="center"/>
    </xf>
    <xf numFmtId="165" fontId="25" fillId="0" borderId="0" xfId="2" applyNumberFormat="1" applyFont="1" applyFill="1" applyBorder="1" applyAlignment="1" applyProtection="1">
      <alignment vertical="center"/>
      <protection locked="0" hidden="1"/>
    </xf>
    <xf numFmtId="165" fontId="25" fillId="6" borderId="0" xfId="2" applyNumberFormat="1" applyFont="1" applyFill="1" applyBorder="1" applyAlignment="1" applyProtection="1">
      <alignment horizontal="left" vertical="center" indent="1"/>
      <protection hidden="1"/>
    </xf>
    <xf numFmtId="165" fontId="25" fillId="0" borderId="0" xfId="2" applyNumberFormat="1" applyFont="1" applyFill="1" applyBorder="1" applyAlignment="1" applyProtection="1">
      <alignment vertical="center"/>
      <protection hidden="1"/>
    </xf>
    <xf numFmtId="165" fontId="26" fillId="0" borderId="0" xfId="2" applyNumberFormat="1" applyFont="1" applyFill="1" applyBorder="1" applyAlignment="1" applyProtection="1">
      <alignment vertical="center"/>
      <protection locked="0" hidden="1"/>
    </xf>
    <xf numFmtId="165" fontId="25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5" fillId="0" borderId="0" xfId="2" applyNumberFormat="1" applyFont="1" applyFill="1" applyBorder="1" applyAlignment="1" applyProtection="1">
      <alignment horizontal="left" vertical="center" indent="1"/>
      <protection hidden="1"/>
    </xf>
    <xf numFmtId="165" fontId="27" fillId="0" borderId="0" xfId="2" applyNumberFormat="1" applyFont="1" applyFill="1" applyBorder="1" applyAlignment="1">
      <alignment vertical="center"/>
    </xf>
    <xf numFmtId="165" fontId="23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3" fillId="0" borderId="0" xfId="2" applyNumberFormat="1" applyFont="1" applyFill="1" applyBorder="1"/>
    <xf numFmtId="0" fontId="13" fillId="0" borderId="0" xfId="0" applyFont="1" applyFill="1" applyBorder="1" applyAlignment="1" applyProtection="1">
      <alignment horizontal="left" vertical="center" indent="1"/>
      <protection locked="0" hidden="1"/>
    </xf>
    <xf numFmtId="165" fontId="25" fillId="0" borderId="0" xfId="2" applyNumberFormat="1" applyFont="1" applyFill="1" applyBorder="1" applyAlignment="1">
      <alignment vertical="center"/>
    </xf>
    <xf numFmtId="165" fontId="23" fillId="8" borderId="0" xfId="2" applyNumberFormat="1" applyFont="1" applyFill="1" applyBorder="1"/>
    <xf numFmtId="165" fontId="23" fillId="8" borderId="0" xfId="2" applyNumberFormat="1" applyFont="1" applyFill="1" applyBorder="1" applyAlignment="1">
      <alignment horizontal="left" vertical="center" indent="1"/>
    </xf>
    <xf numFmtId="165" fontId="25" fillId="9" borderId="0" xfId="2" applyNumberFormat="1" applyFont="1" applyFill="1" applyBorder="1" applyAlignment="1">
      <alignment horizontal="left" vertical="center" indent="1"/>
    </xf>
    <xf numFmtId="0" fontId="2" fillId="0" borderId="3" xfId="0" applyFont="1" applyFill="1" applyBorder="1"/>
    <xf numFmtId="0" fontId="19" fillId="0" borderId="3" xfId="0" applyFont="1" applyFill="1" applyBorder="1"/>
    <xf numFmtId="165" fontId="2" fillId="0" borderId="3" xfId="2" applyNumberFormat="1" applyFont="1" applyFill="1" applyBorder="1"/>
    <xf numFmtId="0" fontId="6" fillId="11" borderId="0" xfId="0" applyFont="1" applyFill="1" applyBorder="1" applyAlignment="1" applyProtection="1">
      <alignment horizontal="left" vertical="center" indent="1"/>
      <protection locked="0" hidden="1"/>
    </xf>
    <xf numFmtId="0" fontId="3" fillId="11" borderId="0" xfId="0" applyFont="1" applyFill="1" applyBorder="1"/>
    <xf numFmtId="165" fontId="9" fillId="11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horizontal="centerContinuous" vertical="center" wrapText="1"/>
    </xf>
    <xf numFmtId="0" fontId="6" fillId="0" borderId="0" xfId="0" applyFont="1"/>
    <xf numFmtId="43" fontId="6" fillId="0" borderId="0" xfId="2" applyFont="1"/>
    <xf numFmtId="43" fontId="0" fillId="0" borderId="0" xfId="2" applyFont="1"/>
    <xf numFmtId="0" fontId="2" fillId="0" borderId="0" xfId="0" applyFont="1"/>
    <xf numFmtId="0" fontId="0" fillId="12" borderId="0" xfId="0" applyFill="1"/>
    <xf numFmtId="43" fontId="10" fillId="0" borderId="0" xfId="2" applyNumberFormat="1" applyFont="1" applyFill="1" applyBorder="1"/>
    <xf numFmtId="165" fontId="31" fillId="0" borderId="0" xfId="2" applyNumberFormat="1" applyFont="1" applyFill="1" applyBorder="1" applyAlignment="1" applyProtection="1">
      <alignment vertical="center"/>
    </xf>
    <xf numFmtId="165" fontId="33" fillId="0" borderId="4" xfId="2" applyNumberFormat="1" applyFont="1" applyFill="1" applyBorder="1" applyAlignment="1">
      <alignment horizontal="center" vertical="center"/>
    </xf>
    <xf numFmtId="165" fontId="33" fillId="0" borderId="5" xfId="2" applyNumberFormat="1" applyFont="1" applyFill="1" applyBorder="1" applyAlignment="1">
      <alignment horizontal="center" vertical="center"/>
    </xf>
    <xf numFmtId="165" fontId="33" fillId="0" borderId="0" xfId="2" applyNumberFormat="1" applyFont="1" applyFill="1" applyBorder="1" applyAlignment="1">
      <alignment horizontal="centerContinuous" vertical="center"/>
    </xf>
    <xf numFmtId="165" fontId="34" fillId="0" borderId="0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3" fillId="0" borderId="0" xfId="2" applyNumberFormat="1" applyFont="1" applyFill="1" applyBorder="1" applyAlignment="1" applyProtection="1">
      <alignment vertical="center"/>
      <protection locked="0" hidden="1"/>
    </xf>
    <xf numFmtId="165" fontId="35" fillId="6" borderId="0" xfId="2" applyNumberFormat="1" applyFont="1" applyFill="1" applyBorder="1" applyAlignment="1" applyProtection="1">
      <alignment horizontal="right" vertical="center"/>
      <protection hidden="1"/>
    </xf>
    <xf numFmtId="165" fontId="35" fillId="0" borderId="0" xfId="2" applyNumberFormat="1" applyFont="1" applyFill="1" applyBorder="1" applyAlignment="1" applyProtection="1">
      <alignment vertical="center"/>
      <protection hidden="1"/>
    </xf>
    <xf numFmtId="165" fontId="36" fillId="0" borderId="0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 applyProtection="1">
      <alignment vertical="center"/>
      <protection locked="0" hidden="1"/>
    </xf>
    <xf numFmtId="165" fontId="35" fillId="7" borderId="0" xfId="2" applyNumberFormat="1" applyFont="1" applyFill="1" applyBorder="1" applyAlignment="1" applyProtection="1">
      <alignment vertical="center"/>
      <protection hidden="1"/>
    </xf>
    <xf numFmtId="165" fontId="35" fillId="0" borderId="0" xfId="2" applyNumberFormat="1" applyFont="1" applyFill="1" applyBorder="1" applyAlignment="1">
      <alignment vertical="center"/>
    </xf>
    <xf numFmtId="165" fontId="33" fillId="0" borderId="2" xfId="2" applyNumberFormat="1" applyFont="1" applyFill="1" applyBorder="1" applyAlignment="1" applyProtection="1">
      <alignment vertical="center"/>
      <protection locked="0" hidden="1"/>
    </xf>
    <xf numFmtId="165" fontId="33" fillId="0" borderId="1" xfId="2" applyNumberFormat="1" applyFont="1" applyFill="1" applyBorder="1" applyAlignment="1" applyProtection="1">
      <alignment vertical="center"/>
      <protection hidden="1"/>
    </xf>
    <xf numFmtId="165" fontId="33" fillId="0" borderId="0" xfId="2" applyNumberFormat="1" applyFont="1" applyFill="1" applyBorder="1" applyAlignment="1" applyProtection="1">
      <alignment vertical="center"/>
      <protection hidden="1"/>
    </xf>
    <xf numFmtId="165" fontId="33" fillId="0" borderId="0" xfId="2" applyNumberFormat="1" applyFont="1" applyFill="1" applyBorder="1"/>
    <xf numFmtId="0" fontId="36" fillId="0" borderId="0" xfId="0" applyFont="1" applyFill="1" applyBorder="1" applyAlignment="1">
      <alignment horizontal="left" vertical="center" indent="1"/>
    </xf>
    <xf numFmtId="165" fontId="35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3" fillId="0" borderId="0" xfId="2" applyNumberFormat="1" applyFont="1" applyFill="1" applyBorder="1" applyAlignment="1">
      <alignment vertical="center"/>
    </xf>
    <xf numFmtId="165" fontId="33" fillId="8" borderId="0" xfId="2" applyNumberFormat="1" applyFont="1" applyFill="1" applyBorder="1"/>
    <xf numFmtId="165" fontId="33" fillId="8" borderId="0" xfId="2" applyNumberFormat="1" applyFont="1" applyFill="1" applyBorder="1" applyAlignment="1">
      <alignment vertical="center"/>
    </xf>
    <xf numFmtId="165" fontId="35" fillId="9" borderId="0" xfId="2" applyNumberFormat="1" applyFont="1" applyFill="1" applyBorder="1" applyAlignment="1">
      <alignment vertical="center"/>
    </xf>
    <xf numFmtId="43" fontId="33" fillId="0" borderId="0" xfId="2" applyNumberFormat="1" applyFont="1" applyFill="1" applyBorder="1"/>
    <xf numFmtId="165" fontId="33" fillId="11" borderId="0" xfId="2" applyNumberFormat="1" applyFont="1" applyFill="1" applyBorder="1"/>
    <xf numFmtId="165" fontId="35" fillId="0" borderId="3" xfId="2" applyNumberFormat="1" applyFont="1" applyFill="1" applyBorder="1"/>
    <xf numFmtId="40" fontId="2" fillId="14" borderId="0" xfId="0" applyNumberFormat="1" applyFont="1" applyFill="1" applyBorder="1" applyAlignment="1" applyProtection="1">
      <alignment horizontal="left" vertical="center" indent="1"/>
      <protection hidden="1"/>
    </xf>
    <xf numFmtId="40" fontId="19" fillId="14" borderId="0" xfId="0" applyNumberFormat="1" applyFont="1" applyFill="1" applyBorder="1" applyAlignment="1" applyProtection="1">
      <alignment horizontal="left" vertical="center" indent="1"/>
      <protection hidden="1"/>
    </xf>
    <xf numFmtId="165" fontId="25" fillId="14" borderId="0" xfId="2" applyNumberFormat="1" applyFont="1" applyFill="1" applyBorder="1" applyAlignment="1" applyProtection="1">
      <alignment horizontal="left" vertical="center" indent="1"/>
      <protection hidden="1"/>
    </xf>
    <xf numFmtId="165" fontId="35" fillId="14" borderId="0" xfId="2" applyNumberFormat="1" applyFont="1" applyFill="1" applyBorder="1" applyAlignment="1" applyProtection="1">
      <alignment vertical="center"/>
      <protection hidden="1"/>
    </xf>
    <xf numFmtId="165" fontId="2" fillId="14" borderId="0" xfId="2" applyNumberFormat="1" applyFont="1" applyFill="1" applyBorder="1" applyAlignment="1" applyProtection="1">
      <alignment vertical="center"/>
      <protection hidden="1"/>
    </xf>
    <xf numFmtId="43" fontId="10" fillId="0" borderId="0" xfId="2" applyFont="1" applyFill="1" applyBorder="1"/>
    <xf numFmtId="165" fontId="33" fillId="0" borderId="5" xfId="2" applyNumberFormat="1" applyFont="1" applyFill="1" applyBorder="1" applyAlignment="1">
      <alignment horizontal="centerContinuous" vertical="center"/>
    </xf>
    <xf numFmtId="165" fontId="33" fillId="0" borderId="6" xfId="2" applyNumberFormat="1" applyFont="1" applyFill="1" applyBorder="1" applyAlignment="1">
      <alignment horizontal="center" vertical="center"/>
    </xf>
    <xf numFmtId="165" fontId="33" fillId="0" borderId="4" xfId="2" applyNumberFormat="1" applyFont="1" applyFill="1" applyBorder="1" applyAlignment="1">
      <alignment horizontal="centerContinuous" vertical="center"/>
    </xf>
    <xf numFmtId="165" fontId="33" fillId="0" borderId="1" xfId="2" applyNumberFormat="1" applyFont="1" applyFill="1" applyBorder="1" applyAlignment="1">
      <alignment vertical="center"/>
    </xf>
    <xf numFmtId="165" fontId="33" fillId="0" borderId="1" xfId="0" applyNumberFormat="1" applyFont="1" applyFill="1" applyBorder="1" applyAlignment="1">
      <alignment vertical="center"/>
    </xf>
    <xf numFmtId="165" fontId="36" fillId="0" borderId="0" xfId="0" applyNumberFormat="1" applyFont="1" applyFill="1" applyBorder="1" applyAlignment="1">
      <alignment horizontal="left" vertical="center" indent="1"/>
    </xf>
    <xf numFmtId="165" fontId="10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43" fontId="35" fillId="0" borderId="3" xfId="2" applyNumberFormat="1" applyFont="1" applyFill="1" applyBorder="1"/>
    <xf numFmtId="0" fontId="6" fillId="0" borderId="0" xfId="0" applyFont="1" applyFill="1"/>
    <xf numFmtId="43" fontId="0" fillId="0" borderId="0" xfId="2" applyFont="1" applyFill="1"/>
    <xf numFmtId="0" fontId="0" fillId="0" borderId="0" xfId="0" applyFill="1"/>
    <xf numFmtId="0" fontId="6" fillId="0" borderId="0" xfId="2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2" fillId="0" borderId="0" xfId="0" applyFont="1" applyFill="1"/>
    <xf numFmtId="43" fontId="2" fillId="0" borderId="0" xfId="0" applyNumberFormat="1" applyFont="1" applyFill="1"/>
    <xf numFmtId="0" fontId="37" fillId="0" borderId="0" xfId="0" applyFont="1"/>
    <xf numFmtId="165" fontId="2" fillId="0" borderId="0" xfId="2" applyNumberFormat="1" applyFont="1" applyFill="1" applyBorder="1" applyAlignment="1" applyProtection="1">
      <alignment horizontal="left" vertical="center" indent="1"/>
      <protection hidden="1"/>
    </xf>
    <xf numFmtId="165" fontId="4" fillId="10" borderId="0" xfId="0" applyNumberFormat="1" applyFont="1" applyFill="1" applyBorder="1" applyAlignment="1" applyProtection="1">
      <alignment vertical="center"/>
      <protection locked="0" hidden="1"/>
    </xf>
    <xf numFmtId="0" fontId="4" fillId="10" borderId="0" xfId="0" applyFont="1" applyFill="1" applyBorder="1" applyAlignment="1" applyProtection="1">
      <alignment vertical="center"/>
      <protection locked="0" hidden="1"/>
    </xf>
    <xf numFmtId="0" fontId="4" fillId="10" borderId="0" xfId="0" applyFont="1" applyFill="1" applyBorder="1" applyAlignment="1">
      <alignment vertical="center"/>
    </xf>
    <xf numFmtId="165" fontId="2" fillId="10" borderId="0" xfId="0" applyNumberFormat="1" applyFont="1" applyFill="1" applyBorder="1" applyAlignment="1" applyProtection="1">
      <alignment vertical="center"/>
      <protection locked="0" hidden="1"/>
    </xf>
    <xf numFmtId="165" fontId="25" fillId="11" borderId="0" xfId="2" applyNumberFormat="1" applyFont="1" applyFill="1" applyBorder="1"/>
    <xf numFmtId="165" fontId="33" fillId="0" borderId="9" xfId="2" applyNumberFormat="1" applyFont="1" applyFill="1" applyBorder="1" applyAlignment="1">
      <alignment vertical="center"/>
    </xf>
    <xf numFmtId="0" fontId="36" fillId="10" borderId="0" xfId="0" applyFont="1" applyFill="1" applyBorder="1" applyAlignment="1">
      <alignment vertical="center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4" fillId="10" borderId="0" xfId="0" applyFont="1" applyFill="1" applyBorder="1" applyAlignment="1" applyProtection="1">
      <alignment horizontal="left" vertical="center" indent="1"/>
      <protection locked="0" hidden="1"/>
    </xf>
    <xf numFmtId="0" fontId="4" fillId="10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14" borderId="0" xfId="0" applyFont="1" applyFill="1" applyBorder="1" applyAlignment="1" applyProtection="1">
      <alignment horizontal="left" vertical="center" indent="1"/>
      <protection locked="0" hidden="1"/>
    </xf>
    <xf numFmtId="0" fontId="4" fillId="1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15" fillId="2" borderId="0" xfId="2" applyNumberFormat="1" applyFont="1" applyFill="1" applyBorder="1" applyAlignment="1">
      <alignment horizontal="center" vertical="center" wrapText="1"/>
    </xf>
    <xf numFmtId="165" fontId="15" fillId="0" borderId="0" xfId="2" applyNumberFormat="1" applyFont="1" applyFill="1" applyBorder="1" applyAlignment="1">
      <alignment horizontal="center" vertical="center" wrapText="1"/>
    </xf>
    <xf numFmtId="165" fontId="32" fillId="13" borderId="10" xfId="2" applyNumberFormat="1" applyFont="1" applyFill="1" applyBorder="1" applyAlignment="1">
      <alignment horizontal="center" vertical="center"/>
    </xf>
    <xf numFmtId="165" fontId="32" fillId="13" borderId="8" xfId="2" applyNumberFormat="1" applyFont="1" applyFill="1" applyBorder="1" applyAlignment="1">
      <alignment horizontal="center" vertical="center"/>
    </xf>
    <xf numFmtId="165" fontId="32" fillId="13" borderId="7" xfId="2" applyNumberFormat="1" applyFont="1" applyFill="1" applyBorder="1" applyAlignment="1">
      <alignment horizontal="center" vertical="center"/>
    </xf>
    <xf numFmtId="0" fontId="16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2020'!$A$8:$A$12</c:f>
            </c:strRef>
          </c:cat>
          <c:val>
            <c:numRef>
              <c:f>'Budget Tracking for 2020'!$Q$8:$Q$12</c:f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2020'!$A$213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2020'!$D$213:$O$213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2020'!$A$214</c:f>
              <c:strCache>
                <c:ptCount val="1"/>
                <c:pt idx="0">
                  <c:v>EXPENSES (PGT + OTHERS)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2020'!$D$214:$O$214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2020'!$A$217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2020'!$D$217:$O$217</c:f>
              <c:numCache>
                <c:formatCode>_(* #,##0_);_(* \(#,##0\);_(* "-"??_);_(@_)</c:formatCode>
                <c:ptCount val="12"/>
                <c:pt idx="0">
                  <c:v>-615029.0417208334</c:v>
                </c:pt>
                <c:pt idx="1">
                  <c:v>-595923.0417208334</c:v>
                </c:pt>
                <c:pt idx="2">
                  <c:v>-573023.0417208334</c:v>
                </c:pt>
                <c:pt idx="3">
                  <c:v>-748673.0417208334</c:v>
                </c:pt>
                <c:pt idx="4">
                  <c:v>-1013286.3750541669</c:v>
                </c:pt>
                <c:pt idx="5">
                  <c:v>-1061423.0417208334</c:v>
                </c:pt>
                <c:pt idx="6">
                  <c:v>-980773.04172083328</c:v>
                </c:pt>
                <c:pt idx="7">
                  <c:v>-557923.0417208334</c:v>
                </c:pt>
                <c:pt idx="8">
                  <c:v>-597023.0417208334</c:v>
                </c:pt>
                <c:pt idx="9">
                  <c:v>-752309.0417208334</c:v>
                </c:pt>
                <c:pt idx="10">
                  <c:v>-808223.0417208334</c:v>
                </c:pt>
                <c:pt idx="11">
                  <c:v>-924019.71338749991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1952312.5000000002</c:v>
                </c:pt>
                <c:pt idx="1">
                  <c:v>28500</c:v>
                </c:pt>
                <c:pt idx="2">
                  <c:v>2973000</c:v>
                </c:pt>
                <c:pt idx="3">
                  <c:v>2315636</c:v>
                </c:pt>
                <c:pt idx="4">
                  <c:v>180000</c:v>
                </c:pt>
                <c:pt idx="5">
                  <c:v>833600</c:v>
                </c:pt>
                <c:pt idx="6">
                  <c:v>75000</c:v>
                </c:pt>
                <c:pt idx="7">
                  <c:v>125000.00000000001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204734.0417208334</c:v>
                </c:pt>
                <c:pt idx="1">
                  <c:v>160728.0417208334</c:v>
                </c:pt>
                <c:pt idx="2">
                  <c:v>160728.0417208334</c:v>
                </c:pt>
                <c:pt idx="3">
                  <c:v>166478.0417208334</c:v>
                </c:pt>
                <c:pt idx="4">
                  <c:v>216991.37505416671</c:v>
                </c:pt>
                <c:pt idx="5">
                  <c:v>163728.0417208334</c:v>
                </c:pt>
                <c:pt idx="6">
                  <c:v>170478.0417208334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121333.33333333333</c:v>
                </c:pt>
                <c:pt idx="1">
                  <c:v>121733.33333333333</c:v>
                </c:pt>
                <c:pt idx="2">
                  <c:v>0</c:v>
                </c:pt>
                <c:pt idx="3">
                  <c:v>281733.33333333331</c:v>
                </c:pt>
                <c:pt idx="4">
                  <c:v>462333.33333333337</c:v>
                </c:pt>
                <c:pt idx="5">
                  <c:v>401733.33333333337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191666.66666666666</c:v>
                </c:pt>
                <c:pt idx="1">
                  <c:v>169166.66666666669</c:v>
                </c:pt>
                <c:pt idx="2">
                  <c:v>0</c:v>
                </c:pt>
                <c:pt idx="3">
                  <c:v>171666.66666666666</c:v>
                </c:pt>
                <c:pt idx="4">
                  <c:v>211666.66666666669</c:v>
                </c:pt>
                <c:pt idx="5">
                  <c:v>371666.66666666663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15000</c:v>
                </c:pt>
                <c:pt idx="1">
                  <c:v>15000</c:v>
                </c:pt>
                <c:pt idx="2">
                  <c:v>0</c:v>
                </c:pt>
                <c:pt idx="3">
                  <c:v>15000</c:v>
                </c:pt>
                <c:pt idx="4">
                  <c:v>15000</c:v>
                </c:pt>
                <c:pt idx="5">
                  <c:v>40000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47800</c:v>
                </c:pt>
                <c:pt idx="1">
                  <c:v>94800.000000000015</c:v>
                </c:pt>
                <c:pt idx="2">
                  <c:v>0</c:v>
                </c:pt>
                <c:pt idx="3">
                  <c:v>79300.000000000015</c:v>
                </c:pt>
                <c:pt idx="4">
                  <c:v>72800.000000000015</c:v>
                </c:pt>
                <c:pt idx="5">
                  <c:v>49800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(HOTEL FEE)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6250</c:v>
                </c:pt>
                <c:pt idx="1">
                  <c:v>6250</c:v>
                </c:pt>
                <c:pt idx="2">
                  <c:v>0</c:v>
                </c:pt>
                <c:pt idx="3">
                  <c:v>6250</c:v>
                </c:pt>
                <c:pt idx="4">
                  <c:v>6250</c:v>
                </c:pt>
                <c:pt idx="5">
                  <c:v>6250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(HOTEL FEE)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10416.666666666666</c:v>
                </c:pt>
                <c:pt idx="1">
                  <c:v>10416.666666666666</c:v>
                </c:pt>
                <c:pt idx="2">
                  <c:v>0</c:v>
                </c:pt>
                <c:pt idx="3">
                  <c:v>10416.666666666666</c:v>
                </c:pt>
                <c:pt idx="4">
                  <c:v>10416.666666666666</c:v>
                </c:pt>
                <c:pt idx="5">
                  <c:v>10416.666666666666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204734.0417208334</c:v>
                </c:pt>
                <c:pt idx="1">
                  <c:v>0</c:v>
                </c:pt>
                <c:pt idx="2">
                  <c:v>121333.33333333333</c:v>
                </c:pt>
                <c:pt idx="3">
                  <c:v>191666.66666666666</c:v>
                </c:pt>
                <c:pt idx="4">
                  <c:v>15000</c:v>
                </c:pt>
                <c:pt idx="5">
                  <c:v>47800</c:v>
                </c:pt>
                <c:pt idx="6">
                  <c:v>6250</c:v>
                </c:pt>
                <c:pt idx="7">
                  <c:v>10416.666666666666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204734.0417208334</c:v>
                </c:pt>
                <c:pt idx="1">
                  <c:v>0</c:v>
                </c:pt>
                <c:pt idx="2">
                  <c:v>121333.33333333333</c:v>
                </c:pt>
                <c:pt idx="3">
                  <c:v>191666.66666666666</c:v>
                </c:pt>
                <c:pt idx="4">
                  <c:v>15000</c:v>
                </c:pt>
                <c:pt idx="5">
                  <c:v>47800</c:v>
                </c:pt>
                <c:pt idx="6">
                  <c:v>6250</c:v>
                </c:pt>
                <c:pt idx="7">
                  <c:v>10416.666666666666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160728.0417208334</c:v>
                </c:pt>
                <c:pt idx="1">
                  <c:v>0</c:v>
                </c:pt>
                <c:pt idx="2">
                  <c:v>121733.33333333333</c:v>
                </c:pt>
                <c:pt idx="3">
                  <c:v>169166.66666666669</c:v>
                </c:pt>
                <c:pt idx="4">
                  <c:v>15000</c:v>
                </c:pt>
                <c:pt idx="5">
                  <c:v>94800.000000000015</c:v>
                </c:pt>
                <c:pt idx="6">
                  <c:v>6250</c:v>
                </c:pt>
                <c:pt idx="7">
                  <c:v>10416.666666666666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160728.0417208334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166478.0417208334</c:v>
                </c:pt>
                <c:pt idx="1">
                  <c:v>0</c:v>
                </c:pt>
                <c:pt idx="2">
                  <c:v>281733.33333333331</c:v>
                </c:pt>
                <c:pt idx="3">
                  <c:v>171666.66666666666</c:v>
                </c:pt>
                <c:pt idx="4">
                  <c:v>15000</c:v>
                </c:pt>
                <c:pt idx="5">
                  <c:v>79300.000000000015</c:v>
                </c:pt>
                <c:pt idx="6">
                  <c:v>6250</c:v>
                </c:pt>
                <c:pt idx="7">
                  <c:v>10416.666666666666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216991.37505416671</c:v>
                </c:pt>
                <c:pt idx="1">
                  <c:v>0</c:v>
                </c:pt>
                <c:pt idx="2">
                  <c:v>462333.33333333337</c:v>
                </c:pt>
                <c:pt idx="3">
                  <c:v>211666.66666666669</c:v>
                </c:pt>
                <c:pt idx="4">
                  <c:v>15000</c:v>
                </c:pt>
                <c:pt idx="5">
                  <c:v>72800.000000000015</c:v>
                </c:pt>
                <c:pt idx="6">
                  <c:v>6250</c:v>
                </c:pt>
                <c:pt idx="7">
                  <c:v>10416.666666666666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163728.0417208334</c:v>
                </c:pt>
                <c:pt idx="1">
                  <c:v>0</c:v>
                </c:pt>
                <c:pt idx="2">
                  <c:v>401733.33333333337</c:v>
                </c:pt>
                <c:pt idx="3">
                  <c:v>371666.66666666663</c:v>
                </c:pt>
                <c:pt idx="4">
                  <c:v>40000</c:v>
                </c:pt>
                <c:pt idx="5">
                  <c:v>49800</c:v>
                </c:pt>
                <c:pt idx="6">
                  <c:v>6250</c:v>
                </c:pt>
                <c:pt idx="7">
                  <c:v>10416.666666666666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(HOTEL FEE)</c:v>
                </c:pt>
                <c:pt idx="7">
                  <c:v>PENANG CENTRE MEDICAL TOURISM (HOTEL FEE)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170478.0417208334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708772</xdr:colOff>
      <xdr:row>33</xdr:row>
      <xdr:rowOff>114861</xdr:rowOff>
    </xdr:from>
    <xdr:to>
      <xdr:col>19</xdr:col>
      <xdr:colOff>425823</xdr:colOff>
      <xdr:row>56</xdr:row>
      <xdr:rowOff>22413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11272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U263"/>
  <sheetViews>
    <sheetView showGridLines="0" tabSelected="1" zoomScale="85" zoomScaleNormal="85" zoomScaleSheetLayoutView="85" workbookViewId="0">
      <pane xSplit="3" ySplit="7" topLeftCell="G8" activePane="bottomRight" state="frozen"/>
      <selection pane="topRight" activeCell="D1" sqref="D1"/>
      <selection pane="bottomLeft" activeCell="A8" sqref="A8"/>
      <selection pane="bottomRight" activeCell="D219" sqref="D219:O219"/>
    </sheetView>
  </sheetViews>
  <sheetFormatPr defaultRowHeight="12.75" x14ac:dyDescent="0.2"/>
  <cols>
    <col min="1" max="1" width="35.28515625" style="3" customWidth="1"/>
    <col min="2" max="2" width="13.140625" style="56" customWidth="1"/>
    <col min="3" max="3" width="14.28515625" style="81" customWidth="1"/>
    <col min="4" max="15" width="13.5703125" style="116" customWidth="1"/>
    <col min="16" max="16" width="14.5703125" style="39" customWidth="1"/>
    <col min="17" max="17" width="13.5703125" style="39" customWidth="1"/>
    <col min="18" max="18" width="13.85546875" style="60" customWidth="1"/>
    <col min="19" max="19" width="15" style="60" customWidth="1"/>
    <col min="20" max="20" width="11.5703125" style="39" customWidth="1"/>
    <col min="21" max="21" width="11.5703125" style="3" bestFit="1" customWidth="1"/>
    <col min="22" max="16384" width="9.140625" style="3"/>
  </cols>
  <sheetData>
    <row r="1" spans="1:20" s="2" customFormat="1" ht="35.1" hidden="1" customHeight="1" x14ac:dyDescent="0.2">
      <c r="A1" s="165" t="s">
        <v>217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60"/>
      <c r="S1" s="60"/>
      <c r="T1" s="60"/>
    </row>
    <row r="2" spans="1:20" s="8" customFormat="1" ht="18" customHeight="1" x14ac:dyDescent="0.2">
      <c r="A2" s="17"/>
      <c r="B2" s="43"/>
      <c r="C2" s="69"/>
      <c r="D2" s="100"/>
      <c r="E2" s="100"/>
      <c r="F2" s="100"/>
      <c r="G2" s="100"/>
      <c r="H2" s="100"/>
      <c r="I2" s="119"/>
      <c r="J2" s="119"/>
      <c r="K2" s="119"/>
      <c r="L2" s="119"/>
      <c r="M2" s="119"/>
      <c r="N2" s="119"/>
      <c r="O2" s="119"/>
      <c r="P2" s="27"/>
      <c r="Q2" s="27"/>
      <c r="R2" s="26"/>
      <c r="S2" s="66"/>
      <c r="T2" s="26"/>
    </row>
    <row r="3" spans="1:20" s="2" customFormat="1" ht="19.5" customHeight="1" x14ac:dyDescent="0.25">
      <c r="A3" s="5"/>
      <c r="B3" s="44"/>
      <c r="C3" s="70" t="s">
        <v>14</v>
      </c>
      <c r="D3" s="170" t="s">
        <v>216</v>
      </c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2"/>
      <c r="P3" s="168" t="s">
        <v>247</v>
      </c>
      <c r="Q3" s="169" t="s">
        <v>170</v>
      </c>
      <c r="R3" s="60"/>
      <c r="S3" s="60"/>
      <c r="T3" s="60"/>
    </row>
    <row r="4" spans="1:20" s="7" customFormat="1" ht="21" customHeight="1" x14ac:dyDescent="0.2">
      <c r="A4" s="6"/>
      <c r="B4" s="45"/>
      <c r="C4" s="71" t="s">
        <v>144</v>
      </c>
      <c r="D4" s="101" t="s">
        <v>3</v>
      </c>
      <c r="E4" s="102" t="s">
        <v>4</v>
      </c>
      <c r="F4" s="102" t="s">
        <v>5</v>
      </c>
      <c r="G4" s="102" t="s">
        <v>6</v>
      </c>
      <c r="H4" s="132" t="s">
        <v>7</v>
      </c>
      <c r="I4" s="133" t="s">
        <v>8</v>
      </c>
      <c r="J4" s="134" t="s">
        <v>9</v>
      </c>
      <c r="K4" s="102" t="s">
        <v>10</v>
      </c>
      <c r="L4" s="102" t="s">
        <v>177</v>
      </c>
      <c r="M4" s="102" t="s">
        <v>11</v>
      </c>
      <c r="N4" s="102" t="s">
        <v>178</v>
      </c>
      <c r="O4" s="133" t="s">
        <v>12</v>
      </c>
      <c r="P4" s="168"/>
      <c r="Q4" s="169"/>
      <c r="R4" s="66"/>
      <c r="S4" s="66"/>
      <c r="T4" s="66"/>
    </row>
    <row r="5" spans="1:20" s="7" customFormat="1" ht="6.95" hidden="1" customHeight="1" x14ac:dyDescent="0.2">
      <c r="A5" s="6"/>
      <c r="B5" s="45"/>
      <c r="C5" s="72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93"/>
      <c r="Q5" s="93"/>
      <c r="R5" s="66"/>
      <c r="S5" s="66"/>
      <c r="T5" s="66"/>
    </row>
    <row r="6" spans="1:20" s="7" customFormat="1" ht="20.100000000000001" hidden="1" customHeight="1" x14ac:dyDescent="0.2">
      <c r="A6" s="166" t="s">
        <v>95</v>
      </c>
      <c r="B6" s="166"/>
      <c r="C6" s="166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66"/>
      <c r="S6" s="66"/>
      <c r="T6" s="66"/>
    </row>
    <row r="7" spans="1:20" s="7" customFormat="1" ht="6.75" hidden="1" customHeight="1" x14ac:dyDescent="0.2">
      <c r="A7" s="1"/>
      <c r="B7" s="46"/>
      <c r="C7" s="7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28"/>
      <c r="Q7" s="28"/>
      <c r="R7" s="66"/>
      <c r="S7" s="66"/>
      <c r="T7" s="66"/>
    </row>
    <row r="8" spans="1:20" s="8" customFormat="1" ht="15" hidden="1" customHeight="1" x14ac:dyDescent="0.2">
      <c r="A8" s="12" t="s">
        <v>248</v>
      </c>
      <c r="B8" s="47"/>
      <c r="C8" s="68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29">
        <f>SUM(D8:N8)</f>
        <v>0</v>
      </c>
      <c r="Q8" s="29">
        <f>SUM(D8:O8)</f>
        <v>0</v>
      </c>
      <c r="R8" s="26"/>
      <c r="S8" s="66"/>
      <c r="T8" s="26"/>
    </row>
    <row r="9" spans="1:20" s="8" customFormat="1" ht="15" hidden="1" customHeight="1" x14ac:dyDescent="0.2">
      <c r="A9" s="12" t="s">
        <v>152</v>
      </c>
      <c r="B9" s="47"/>
      <c r="C9" s="68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29">
        <f>SUM(D9:N9)</f>
        <v>0</v>
      </c>
      <c r="Q9" s="29">
        <f>SUM(D9:O9)</f>
        <v>0</v>
      </c>
      <c r="R9" s="26"/>
      <c r="S9" s="66"/>
      <c r="T9" s="26"/>
    </row>
    <row r="10" spans="1:20" s="8" customFormat="1" ht="15" hidden="1" customHeight="1" x14ac:dyDescent="0.2">
      <c r="A10" s="12" t="s">
        <v>16</v>
      </c>
      <c r="B10" s="47"/>
      <c r="C10" s="68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29">
        <f>SUM(D10:N10)</f>
        <v>0</v>
      </c>
      <c r="Q10" s="29">
        <f>SUM(D10:O10)</f>
        <v>0</v>
      </c>
      <c r="R10" s="26"/>
      <c r="S10" s="66"/>
      <c r="T10" s="26"/>
    </row>
    <row r="11" spans="1:20" s="8" customFormat="1" ht="15" hidden="1" customHeight="1" x14ac:dyDescent="0.2">
      <c r="A11" s="12" t="s">
        <v>17</v>
      </c>
      <c r="B11" s="47"/>
      <c r="C11" s="68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29">
        <f>SUM(D11:N11)</f>
        <v>0</v>
      </c>
      <c r="Q11" s="29">
        <f>SUM(D11:O11)</f>
        <v>0</v>
      </c>
      <c r="R11" s="26"/>
      <c r="S11" s="66"/>
      <c r="T11" s="26"/>
    </row>
    <row r="12" spans="1:20" s="7" customFormat="1" ht="15" hidden="1" customHeight="1" x14ac:dyDescent="0.2">
      <c r="A12" s="12" t="s">
        <v>18</v>
      </c>
      <c r="B12" s="47"/>
      <c r="C12" s="68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29">
        <f>SUM(D12:N12)</f>
        <v>0</v>
      </c>
      <c r="Q12" s="29">
        <f>SUM(D12:O12)</f>
        <v>0</v>
      </c>
      <c r="R12" s="66"/>
      <c r="S12" s="66"/>
      <c r="T12" s="66"/>
    </row>
    <row r="13" spans="1:20" s="7" customFormat="1" ht="6.95" hidden="1" customHeight="1" x14ac:dyDescent="0.2">
      <c r="A13" s="13"/>
      <c r="B13" s="47"/>
      <c r="C13" s="68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29"/>
      <c r="Q13" s="30"/>
      <c r="R13" s="66"/>
      <c r="S13" s="66"/>
      <c r="T13" s="66"/>
    </row>
    <row r="14" spans="1:20" s="8" customFormat="1" ht="15" hidden="1" customHeight="1" x14ac:dyDescent="0.2">
      <c r="A14" s="14" t="str">
        <f>"TOTAL "&amp;A6</f>
        <v>TOTAL ESTIMATED INCOME</v>
      </c>
      <c r="B14" s="48"/>
      <c r="C14" s="74"/>
      <c r="D14" s="107">
        <f>SUM(D8:D12)</f>
        <v>0</v>
      </c>
      <c r="E14" s="107">
        <f>SUM(E8:E12)</f>
        <v>0</v>
      </c>
      <c r="F14" s="107"/>
      <c r="G14" s="107"/>
      <c r="H14" s="107"/>
      <c r="I14" s="107">
        <f>SUM(I8:I12)</f>
        <v>0</v>
      </c>
      <c r="J14" s="107"/>
      <c r="K14" s="107"/>
      <c r="L14" s="107"/>
      <c r="M14" s="107"/>
      <c r="N14" s="107"/>
      <c r="O14" s="107"/>
      <c r="P14" s="31">
        <f>SUM(D14:N14)</f>
        <v>0</v>
      </c>
      <c r="Q14" s="29">
        <f>SUM(Q8:Q12)</f>
        <v>0</v>
      </c>
      <c r="R14" s="26"/>
      <c r="S14" s="66"/>
      <c r="T14" s="26"/>
    </row>
    <row r="15" spans="1:20" s="7" customFormat="1" ht="6.95" hidden="1" customHeight="1" x14ac:dyDescent="0.2">
      <c r="A15" s="9"/>
      <c r="B15" s="49"/>
      <c r="C15" s="75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30"/>
      <c r="Q15" s="30"/>
      <c r="R15" s="66"/>
      <c r="S15" s="66"/>
      <c r="T15" s="66"/>
    </row>
    <row r="16" spans="1:20" s="7" customFormat="1" ht="6.95" hidden="1" customHeight="1" x14ac:dyDescent="0.2">
      <c r="A16" s="9"/>
      <c r="B16" s="49"/>
      <c r="C16" s="75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30"/>
      <c r="Q16" s="30"/>
      <c r="R16" s="66"/>
      <c r="S16" s="66"/>
      <c r="T16" s="66"/>
    </row>
    <row r="17" spans="1:20" s="7" customFormat="1" ht="20.100000000000001" hidden="1" customHeight="1" x14ac:dyDescent="0.2">
      <c r="A17" s="161" t="s">
        <v>2</v>
      </c>
      <c r="B17" s="161"/>
      <c r="C17" s="161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66"/>
      <c r="S17" s="66"/>
      <c r="T17" s="66"/>
    </row>
    <row r="18" spans="1:20" s="7" customFormat="1" ht="6.95" hidden="1" customHeight="1" x14ac:dyDescent="0.2">
      <c r="A18" s="1"/>
      <c r="B18" s="46"/>
      <c r="C18" s="73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32"/>
      <c r="Q18" s="32"/>
      <c r="R18" s="66"/>
      <c r="S18" s="66"/>
      <c r="T18" s="66"/>
    </row>
    <row r="19" spans="1:20" s="7" customFormat="1" ht="18" hidden="1" customHeight="1" x14ac:dyDescent="0.2">
      <c r="A19" s="157" t="s">
        <v>19</v>
      </c>
      <c r="B19" s="157"/>
      <c r="C19" s="157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66"/>
      <c r="S19" s="66"/>
      <c r="T19" s="66"/>
    </row>
    <row r="20" spans="1:20" s="7" customFormat="1" ht="6.95" hidden="1" customHeight="1" x14ac:dyDescent="0.2">
      <c r="A20" s="10"/>
      <c r="B20" s="50"/>
      <c r="C20" s="76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33"/>
      <c r="Q20" s="33"/>
      <c r="R20" s="66"/>
      <c r="S20" s="66"/>
      <c r="T20" s="66"/>
    </row>
    <row r="21" spans="1:20" s="8" customFormat="1" ht="15" hidden="1" customHeight="1" x14ac:dyDescent="0.2">
      <c r="A21" s="12" t="s">
        <v>20</v>
      </c>
      <c r="B21" s="47" t="s">
        <v>96</v>
      </c>
      <c r="C21" s="68">
        <v>1170000</v>
      </c>
      <c r="D21" s="110">
        <v>97500</v>
      </c>
      <c r="E21" s="110">
        <v>97500</v>
      </c>
      <c r="F21" s="110">
        <v>97500</v>
      </c>
      <c r="G21" s="110">
        <v>97500</v>
      </c>
      <c r="H21" s="110">
        <v>97500</v>
      </c>
      <c r="I21" s="110">
        <v>97500</v>
      </c>
      <c r="J21" s="110">
        <v>97500</v>
      </c>
      <c r="K21" s="110">
        <v>97500</v>
      </c>
      <c r="L21" s="110">
        <v>97500</v>
      </c>
      <c r="M21" s="110">
        <v>97500</v>
      </c>
      <c r="N21" s="110">
        <v>97500</v>
      </c>
      <c r="O21" s="110">
        <v>97500</v>
      </c>
      <c r="P21" s="34">
        <f>SUM(D21:O21)</f>
        <v>1170000</v>
      </c>
      <c r="Q21" s="34">
        <f t="shared" ref="Q21:Q63" si="0">SUM(D21:O21)</f>
        <v>1170000</v>
      </c>
      <c r="R21" s="66">
        <f t="shared" ref="R21:R47" si="1">C21-P21</f>
        <v>0</v>
      </c>
      <c r="S21" s="66">
        <f>R21/12</f>
        <v>0</v>
      </c>
      <c r="T21" s="26">
        <f>C21-Q21</f>
        <v>0</v>
      </c>
    </row>
    <row r="22" spans="1:20" s="7" customFormat="1" ht="15" hidden="1" customHeight="1" x14ac:dyDescent="0.2">
      <c r="A22" s="12" t="s">
        <v>21</v>
      </c>
      <c r="B22" s="47" t="s">
        <v>21</v>
      </c>
      <c r="C22" s="68">
        <v>13200</v>
      </c>
      <c r="D22" s="110">
        <v>1100</v>
      </c>
      <c r="E22" s="110">
        <v>1100</v>
      </c>
      <c r="F22" s="110">
        <v>1100</v>
      </c>
      <c r="G22" s="110">
        <v>1100</v>
      </c>
      <c r="H22" s="110">
        <v>1100</v>
      </c>
      <c r="I22" s="110">
        <v>1100</v>
      </c>
      <c r="J22" s="110">
        <v>1100</v>
      </c>
      <c r="K22" s="110">
        <v>1100</v>
      </c>
      <c r="L22" s="110">
        <v>1100</v>
      </c>
      <c r="M22" s="110">
        <v>1100</v>
      </c>
      <c r="N22" s="110">
        <v>1100</v>
      </c>
      <c r="O22" s="110">
        <v>1100</v>
      </c>
      <c r="P22" s="34">
        <f t="shared" ref="P22:P63" si="2">SUM(D22:O22)</f>
        <v>13200</v>
      </c>
      <c r="Q22" s="34">
        <f t="shared" si="0"/>
        <v>13200</v>
      </c>
      <c r="R22" s="66">
        <f t="shared" si="1"/>
        <v>0</v>
      </c>
      <c r="S22" s="66">
        <f>R22/12</f>
        <v>0</v>
      </c>
      <c r="T22" s="26">
        <f t="shared" ref="T22:T47" si="3">C22-Q22</f>
        <v>0</v>
      </c>
    </row>
    <row r="23" spans="1:20" s="7" customFormat="1" ht="15" hidden="1" customHeight="1" x14ac:dyDescent="0.2">
      <c r="A23" s="12" t="s">
        <v>249</v>
      </c>
      <c r="B23" s="47" t="s">
        <v>249</v>
      </c>
      <c r="C23" s="68">
        <v>36000</v>
      </c>
      <c r="D23" s="110"/>
      <c r="E23" s="110"/>
      <c r="F23" s="110"/>
      <c r="G23" s="110"/>
      <c r="H23" s="110"/>
      <c r="I23" s="110"/>
      <c r="J23" s="110"/>
      <c r="K23" s="110"/>
      <c r="L23" s="110">
        <v>36000</v>
      </c>
      <c r="M23" s="110"/>
      <c r="N23" s="110"/>
      <c r="O23" s="110"/>
      <c r="P23" s="34">
        <f t="shared" si="2"/>
        <v>36000</v>
      </c>
      <c r="Q23" s="34">
        <f t="shared" si="0"/>
        <v>36000</v>
      </c>
      <c r="R23" s="66">
        <f t="shared" si="1"/>
        <v>0</v>
      </c>
      <c r="S23" s="66">
        <f>R23/12</f>
        <v>0</v>
      </c>
      <c r="T23" s="26"/>
    </row>
    <row r="24" spans="1:20" s="7" customFormat="1" ht="15" hidden="1" customHeight="1" x14ac:dyDescent="0.2">
      <c r="A24" s="12" t="s">
        <v>22</v>
      </c>
      <c r="B24" s="47" t="s">
        <v>97</v>
      </c>
      <c r="C24" s="68">
        <v>146250</v>
      </c>
      <c r="D24" s="110"/>
      <c r="E24" s="110"/>
      <c r="F24" s="110"/>
      <c r="G24" s="110"/>
      <c r="H24" s="110">
        <v>48750</v>
      </c>
      <c r="I24" s="110"/>
      <c r="J24" s="110"/>
      <c r="K24" s="110"/>
      <c r="L24" s="110"/>
      <c r="M24" s="110"/>
      <c r="N24" s="110"/>
      <c r="O24" s="110">
        <v>97500</v>
      </c>
      <c r="P24" s="34">
        <f t="shared" si="2"/>
        <v>146250</v>
      </c>
      <c r="Q24" s="34">
        <f t="shared" si="0"/>
        <v>146250</v>
      </c>
      <c r="R24" s="66">
        <f t="shared" si="1"/>
        <v>0</v>
      </c>
      <c r="S24" s="66">
        <f t="shared" ref="S24:S65" si="4">R24/12</f>
        <v>0</v>
      </c>
      <c r="T24" s="26">
        <f t="shared" si="3"/>
        <v>0</v>
      </c>
    </row>
    <row r="25" spans="1:20" s="7" customFormat="1" ht="15" hidden="1" customHeight="1" x14ac:dyDescent="0.2">
      <c r="A25" s="12" t="s">
        <v>23</v>
      </c>
      <c r="B25" s="47" t="s">
        <v>23</v>
      </c>
      <c r="C25" s="68">
        <v>171112.5</v>
      </c>
      <c r="D25" s="110">
        <v>14259.375</v>
      </c>
      <c r="E25" s="110">
        <v>14259.375</v>
      </c>
      <c r="F25" s="110">
        <v>14259.375</v>
      </c>
      <c r="G25" s="110">
        <v>14259.375</v>
      </c>
      <c r="H25" s="110">
        <v>14259.375</v>
      </c>
      <c r="I25" s="110">
        <v>14259.375</v>
      </c>
      <c r="J25" s="110">
        <v>14259.375</v>
      </c>
      <c r="K25" s="110">
        <v>14259.375</v>
      </c>
      <c r="L25" s="110">
        <v>14259.375</v>
      </c>
      <c r="M25" s="110">
        <v>14259.375</v>
      </c>
      <c r="N25" s="110">
        <v>14259.375</v>
      </c>
      <c r="O25" s="110">
        <v>14259.375</v>
      </c>
      <c r="P25" s="34">
        <f t="shared" si="2"/>
        <v>171112.5</v>
      </c>
      <c r="Q25" s="34">
        <f t="shared" si="0"/>
        <v>171112.5</v>
      </c>
      <c r="R25" s="66">
        <f t="shared" si="1"/>
        <v>0</v>
      </c>
      <c r="S25" s="66">
        <f t="shared" si="4"/>
        <v>0</v>
      </c>
      <c r="T25" s="26">
        <f t="shared" si="3"/>
        <v>0</v>
      </c>
    </row>
    <row r="26" spans="1:20" s="7" customFormat="1" ht="15" hidden="1" customHeight="1" x14ac:dyDescent="0.2">
      <c r="A26" s="12" t="s">
        <v>24</v>
      </c>
      <c r="B26" s="47" t="s">
        <v>24</v>
      </c>
      <c r="C26" s="68">
        <v>15000</v>
      </c>
      <c r="D26" s="110">
        <v>1250</v>
      </c>
      <c r="E26" s="110">
        <v>1250</v>
      </c>
      <c r="F26" s="110">
        <v>1250</v>
      </c>
      <c r="G26" s="110">
        <v>1250</v>
      </c>
      <c r="H26" s="110">
        <v>1250</v>
      </c>
      <c r="I26" s="110">
        <v>1250</v>
      </c>
      <c r="J26" s="110">
        <v>1250</v>
      </c>
      <c r="K26" s="110">
        <v>1250</v>
      </c>
      <c r="L26" s="110">
        <v>1250</v>
      </c>
      <c r="M26" s="110">
        <v>1250</v>
      </c>
      <c r="N26" s="110">
        <v>1250</v>
      </c>
      <c r="O26" s="110">
        <v>1250</v>
      </c>
      <c r="P26" s="34">
        <f t="shared" si="2"/>
        <v>15000</v>
      </c>
      <c r="Q26" s="34">
        <f t="shared" si="0"/>
        <v>15000</v>
      </c>
      <c r="R26" s="66">
        <f t="shared" si="1"/>
        <v>0</v>
      </c>
      <c r="S26" s="66">
        <f t="shared" si="4"/>
        <v>0</v>
      </c>
      <c r="T26" s="26">
        <f t="shared" si="3"/>
        <v>0</v>
      </c>
    </row>
    <row r="27" spans="1:20" s="7" customFormat="1" ht="15" hidden="1" customHeight="1" x14ac:dyDescent="0.2">
      <c r="A27" s="12" t="s">
        <v>181</v>
      </c>
      <c r="B27" s="47" t="s">
        <v>181</v>
      </c>
      <c r="C27" s="68">
        <v>1500</v>
      </c>
      <c r="D27" s="110">
        <v>125</v>
      </c>
      <c r="E27" s="110">
        <v>125</v>
      </c>
      <c r="F27" s="110">
        <v>125</v>
      </c>
      <c r="G27" s="110">
        <v>125</v>
      </c>
      <c r="H27" s="110">
        <v>125</v>
      </c>
      <c r="I27" s="110">
        <v>125</v>
      </c>
      <c r="J27" s="110">
        <v>125</v>
      </c>
      <c r="K27" s="110">
        <v>125</v>
      </c>
      <c r="L27" s="110">
        <v>125</v>
      </c>
      <c r="M27" s="110">
        <v>125</v>
      </c>
      <c r="N27" s="110">
        <v>125</v>
      </c>
      <c r="O27" s="110">
        <v>125</v>
      </c>
      <c r="P27" s="34">
        <f t="shared" si="2"/>
        <v>1500</v>
      </c>
      <c r="Q27" s="34">
        <f t="shared" si="0"/>
        <v>1500</v>
      </c>
      <c r="R27" s="66">
        <f t="shared" si="1"/>
        <v>0</v>
      </c>
      <c r="S27" s="66">
        <f t="shared" si="4"/>
        <v>0</v>
      </c>
      <c r="T27" s="26">
        <f t="shared" si="3"/>
        <v>0</v>
      </c>
    </row>
    <row r="28" spans="1:20" s="7" customFormat="1" ht="15" hidden="1" customHeight="1" x14ac:dyDescent="0.2">
      <c r="A28" s="12" t="s">
        <v>25</v>
      </c>
      <c r="B28" s="47" t="s">
        <v>25</v>
      </c>
      <c r="C28" s="68">
        <v>2960</v>
      </c>
      <c r="D28" s="110">
        <v>246.66666666666666</v>
      </c>
      <c r="E28" s="110">
        <v>246.66666666666666</v>
      </c>
      <c r="F28" s="110">
        <v>246.66666666666666</v>
      </c>
      <c r="G28" s="110">
        <v>246.66666666666666</v>
      </c>
      <c r="H28" s="110">
        <v>246.66666666666666</v>
      </c>
      <c r="I28" s="110">
        <v>246.66666666666666</v>
      </c>
      <c r="J28" s="110">
        <v>246.66666666666666</v>
      </c>
      <c r="K28" s="110">
        <v>246.66666666666666</v>
      </c>
      <c r="L28" s="110">
        <v>246.66666666666666</v>
      </c>
      <c r="M28" s="110">
        <v>246.66666666666666</v>
      </c>
      <c r="N28" s="110">
        <v>246.66666666666666</v>
      </c>
      <c r="O28" s="110">
        <v>246.66666666666666</v>
      </c>
      <c r="P28" s="34">
        <f t="shared" si="2"/>
        <v>2959.9999999999995</v>
      </c>
      <c r="Q28" s="34">
        <f t="shared" si="0"/>
        <v>2959.9999999999995</v>
      </c>
      <c r="R28" s="66">
        <f t="shared" si="1"/>
        <v>0</v>
      </c>
      <c r="S28" s="66">
        <f t="shared" si="4"/>
        <v>0</v>
      </c>
      <c r="T28" s="26">
        <f t="shared" si="3"/>
        <v>0</v>
      </c>
    </row>
    <row r="29" spans="1:20" s="7" customFormat="1" ht="15" hidden="1" customHeight="1" x14ac:dyDescent="0.2">
      <c r="A29" s="12" t="s">
        <v>26</v>
      </c>
      <c r="B29" s="47" t="s">
        <v>98</v>
      </c>
      <c r="C29" s="68">
        <v>3000</v>
      </c>
      <c r="D29" s="110">
        <v>250</v>
      </c>
      <c r="E29" s="110">
        <v>250</v>
      </c>
      <c r="F29" s="110">
        <v>250</v>
      </c>
      <c r="G29" s="110">
        <v>250</v>
      </c>
      <c r="H29" s="110">
        <v>250</v>
      </c>
      <c r="I29" s="110">
        <v>250</v>
      </c>
      <c r="J29" s="110">
        <v>250</v>
      </c>
      <c r="K29" s="110">
        <v>250</v>
      </c>
      <c r="L29" s="110">
        <v>250</v>
      </c>
      <c r="M29" s="110">
        <v>250</v>
      </c>
      <c r="N29" s="110">
        <v>250</v>
      </c>
      <c r="O29" s="110">
        <v>250</v>
      </c>
      <c r="P29" s="34">
        <f t="shared" si="2"/>
        <v>3000</v>
      </c>
      <c r="Q29" s="34">
        <f t="shared" si="0"/>
        <v>3000</v>
      </c>
      <c r="R29" s="66">
        <f t="shared" si="1"/>
        <v>0</v>
      </c>
      <c r="S29" s="66">
        <f t="shared" si="4"/>
        <v>0</v>
      </c>
      <c r="T29" s="26">
        <f t="shared" si="3"/>
        <v>0</v>
      </c>
    </row>
    <row r="30" spans="1:20" s="7" customFormat="1" ht="15" hidden="1" customHeight="1" x14ac:dyDescent="0.2">
      <c r="A30" s="12" t="s">
        <v>0</v>
      </c>
      <c r="B30" s="47" t="s">
        <v>0</v>
      </c>
      <c r="C30" s="68">
        <v>45000</v>
      </c>
      <c r="D30" s="110">
        <v>40000</v>
      </c>
      <c r="E30" s="110"/>
      <c r="F30" s="110"/>
      <c r="G30" s="110"/>
      <c r="H30" s="110"/>
      <c r="I30" s="110"/>
      <c r="J30" s="110">
        <v>5000</v>
      </c>
      <c r="K30" s="110"/>
      <c r="L30" s="110"/>
      <c r="M30" s="110"/>
      <c r="N30" s="110"/>
      <c r="O30" s="110"/>
      <c r="P30" s="34">
        <f t="shared" si="2"/>
        <v>45000</v>
      </c>
      <c r="Q30" s="34">
        <f t="shared" si="0"/>
        <v>45000</v>
      </c>
      <c r="R30" s="66">
        <f t="shared" si="1"/>
        <v>0</v>
      </c>
      <c r="S30" s="66">
        <f t="shared" si="4"/>
        <v>0</v>
      </c>
      <c r="T30" s="26">
        <f t="shared" si="3"/>
        <v>0</v>
      </c>
    </row>
    <row r="31" spans="1:20" s="7" customFormat="1" ht="15" hidden="1" customHeight="1" x14ac:dyDescent="0.2">
      <c r="A31" s="12" t="s">
        <v>27</v>
      </c>
      <c r="B31" s="47" t="s">
        <v>99</v>
      </c>
      <c r="C31" s="68">
        <v>4800</v>
      </c>
      <c r="D31" s="110">
        <v>400</v>
      </c>
      <c r="E31" s="110">
        <v>400</v>
      </c>
      <c r="F31" s="110">
        <v>400</v>
      </c>
      <c r="G31" s="110">
        <v>400</v>
      </c>
      <c r="H31" s="135">
        <v>400</v>
      </c>
      <c r="I31" s="135">
        <v>400</v>
      </c>
      <c r="J31" s="135">
        <v>400</v>
      </c>
      <c r="K31" s="135">
        <v>400</v>
      </c>
      <c r="L31" s="135">
        <v>400</v>
      </c>
      <c r="M31" s="135">
        <v>400</v>
      </c>
      <c r="N31" s="135">
        <v>400</v>
      </c>
      <c r="O31" s="155">
        <v>400</v>
      </c>
      <c r="P31" s="34">
        <f t="shared" si="2"/>
        <v>4800</v>
      </c>
      <c r="Q31" s="34">
        <f t="shared" si="0"/>
        <v>4800</v>
      </c>
      <c r="R31" s="66">
        <f t="shared" si="1"/>
        <v>0</v>
      </c>
      <c r="S31" s="66">
        <f t="shared" si="4"/>
        <v>0</v>
      </c>
      <c r="T31" s="26">
        <f t="shared" si="3"/>
        <v>0</v>
      </c>
    </row>
    <row r="32" spans="1:20" s="7" customFormat="1" ht="15" hidden="1" customHeight="1" x14ac:dyDescent="0.2">
      <c r="A32" s="12" t="s">
        <v>28</v>
      </c>
      <c r="B32" s="47" t="s">
        <v>100</v>
      </c>
      <c r="C32" s="68">
        <v>15000</v>
      </c>
      <c r="D32" s="110">
        <v>1250</v>
      </c>
      <c r="E32" s="110">
        <v>1250</v>
      </c>
      <c r="F32" s="110">
        <v>1250</v>
      </c>
      <c r="G32" s="110">
        <v>1250</v>
      </c>
      <c r="H32" s="110">
        <v>1250</v>
      </c>
      <c r="I32" s="110">
        <v>1250</v>
      </c>
      <c r="J32" s="110">
        <v>1250</v>
      </c>
      <c r="K32" s="110">
        <v>1250</v>
      </c>
      <c r="L32" s="110">
        <v>1250</v>
      </c>
      <c r="M32" s="110">
        <v>1250</v>
      </c>
      <c r="N32" s="110">
        <v>1250</v>
      </c>
      <c r="O32" s="110">
        <v>1250</v>
      </c>
      <c r="P32" s="34">
        <f t="shared" si="2"/>
        <v>15000</v>
      </c>
      <c r="Q32" s="34">
        <f t="shared" si="0"/>
        <v>15000</v>
      </c>
      <c r="R32" s="66">
        <f t="shared" si="1"/>
        <v>0</v>
      </c>
      <c r="S32" s="66">
        <f t="shared" si="4"/>
        <v>0</v>
      </c>
      <c r="T32" s="26">
        <f t="shared" si="3"/>
        <v>0</v>
      </c>
    </row>
    <row r="33" spans="1:20" s="7" customFormat="1" ht="15" hidden="1" customHeight="1" x14ac:dyDescent="0.2">
      <c r="A33" s="12" t="s">
        <v>30</v>
      </c>
      <c r="B33" s="47" t="s">
        <v>101</v>
      </c>
      <c r="C33" s="68">
        <v>24000</v>
      </c>
      <c r="D33" s="110">
        <v>2000</v>
      </c>
      <c r="E33" s="110">
        <v>2000</v>
      </c>
      <c r="F33" s="110">
        <v>2000</v>
      </c>
      <c r="G33" s="110">
        <v>2000</v>
      </c>
      <c r="H33" s="110">
        <v>2000</v>
      </c>
      <c r="I33" s="110">
        <v>2000</v>
      </c>
      <c r="J33" s="110">
        <v>2000</v>
      </c>
      <c r="K33" s="110">
        <v>2000</v>
      </c>
      <c r="L33" s="110">
        <v>2000</v>
      </c>
      <c r="M33" s="110">
        <v>2000</v>
      </c>
      <c r="N33" s="110">
        <v>2000</v>
      </c>
      <c r="O33" s="110">
        <v>2000</v>
      </c>
      <c r="P33" s="34">
        <f t="shared" si="2"/>
        <v>24000</v>
      </c>
      <c r="Q33" s="34">
        <f t="shared" si="0"/>
        <v>24000</v>
      </c>
      <c r="R33" s="66">
        <f t="shared" si="1"/>
        <v>0</v>
      </c>
      <c r="S33" s="66">
        <f t="shared" si="4"/>
        <v>0</v>
      </c>
      <c r="T33" s="66">
        <f t="shared" si="3"/>
        <v>0</v>
      </c>
    </row>
    <row r="34" spans="1:20" s="7" customFormat="1" ht="15" hidden="1" customHeight="1" x14ac:dyDescent="0.2">
      <c r="A34" s="12" t="s">
        <v>31</v>
      </c>
      <c r="B34" s="47" t="s">
        <v>102</v>
      </c>
      <c r="C34" s="68">
        <v>20040</v>
      </c>
      <c r="D34" s="110">
        <v>1670</v>
      </c>
      <c r="E34" s="110">
        <v>1670</v>
      </c>
      <c r="F34" s="110">
        <v>1670</v>
      </c>
      <c r="G34" s="110">
        <v>1670</v>
      </c>
      <c r="H34" s="110">
        <v>1670</v>
      </c>
      <c r="I34" s="110">
        <v>1670</v>
      </c>
      <c r="J34" s="110">
        <v>1670</v>
      </c>
      <c r="K34" s="110">
        <v>1670</v>
      </c>
      <c r="L34" s="110">
        <v>1670</v>
      </c>
      <c r="M34" s="110">
        <v>1670</v>
      </c>
      <c r="N34" s="110">
        <v>1670</v>
      </c>
      <c r="O34" s="110">
        <v>1670</v>
      </c>
      <c r="P34" s="34">
        <f t="shared" si="2"/>
        <v>20040</v>
      </c>
      <c r="Q34" s="34">
        <f t="shared" si="0"/>
        <v>20040</v>
      </c>
      <c r="R34" s="66">
        <f t="shared" si="1"/>
        <v>0</v>
      </c>
      <c r="S34" s="66">
        <f t="shared" si="4"/>
        <v>0</v>
      </c>
      <c r="T34" s="66">
        <f t="shared" si="3"/>
        <v>0</v>
      </c>
    </row>
    <row r="35" spans="1:20" s="7" customFormat="1" ht="15" hidden="1" customHeight="1" x14ac:dyDescent="0.2">
      <c r="A35" s="12" t="s">
        <v>32</v>
      </c>
      <c r="B35" s="47" t="s">
        <v>103</v>
      </c>
      <c r="C35" s="68">
        <v>105000</v>
      </c>
      <c r="D35" s="110">
        <v>8750</v>
      </c>
      <c r="E35" s="110">
        <v>8750</v>
      </c>
      <c r="F35" s="110">
        <v>8750</v>
      </c>
      <c r="G35" s="110">
        <v>8750</v>
      </c>
      <c r="H35" s="110">
        <v>8750</v>
      </c>
      <c r="I35" s="110">
        <v>8750</v>
      </c>
      <c r="J35" s="110">
        <v>8750</v>
      </c>
      <c r="K35" s="110">
        <v>8750</v>
      </c>
      <c r="L35" s="110">
        <v>8750</v>
      </c>
      <c r="M35" s="110">
        <v>8750</v>
      </c>
      <c r="N35" s="110">
        <v>8750</v>
      </c>
      <c r="O35" s="110">
        <v>8750</v>
      </c>
      <c r="P35" s="34">
        <f t="shared" si="2"/>
        <v>105000</v>
      </c>
      <c r="Q35" s="34">
        <f t="shared" si="0"/>
        <v>105000</v>
      </c>
      <c r="R35" s="66">
        <f t="shared" si="1"/>
        <v>0</v>
      </c>
      <c r="S35" s="66">
        <f t="shared" si="4"/>
        <v>0</v>
      </c>
      <c r="T35" s="66">
        <f t="shared" si="3"/>
        <v>0</v>
      </c>
    </row>
    <row r="36" spans="1:20" s="7" customFormat="1" ht="15" hidden="1" customHeight="1" x14ac:dyDescent="0.2">
      <c r="A36" s="12" t="s">
        <v>33</v>
      </c>
      <c r="B36" s="47" t="s">
        <v>33</v>
      </c>
      <c r="C36" s="68">
        <v>6900</v>
      </c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>
        <v>6900</v>
      </c>
      <c r="O36" s="110"/>
      <c r="P36" s="34">
        <f t="shared" si="2"/>
        <v>6900</v>
      </c>
      <c r="Q36" s="34">
        <f t="shared" si="0"/>
        <v>6900</v>
      </c>
      <c r="R36" s="66">
        <f t="shared" si="1"/>
        <v>0</v>
      </c>
      <c r="S36" s="66">
        <f t="shared" si="4"/>
        <v>0</v>
      </c>
      <c r="T36" s="66">
        <f t="shared" si="3"/>
        <v>0</v>
      </c>
    </row>
    <row r="37" spans="1:20" s="7" customFormat="1" ht="15" hidden="1" customHeight="1" x14ac:dyDescent="0.2">
      <c r="A37" s="12" t="s">
        <v>34</v>
      </c>
      <c r="B37" s="47" t="s">
        <v>104</v>
      </c>
      <c r="C37" s="68">
        <v>15000</v>
      </c>
      <c r="D37" s="110">
        <v>1250</v>
      </c>
      <c r="E37" s="110">
        <v>1250</v>
      </c>
      <c r="F37" s="110">
        <v>1250</v>
      </c>
      <c r="G37" s="110">
        <v>1250</v>
      </c>
      <c r="H37" s="110">
        <v>1250</v>
      </c>
      <c r="I37" s="110">
        <v>1250</v>
      </c>
      <c r="J37" s="110">
        <v>1250</v>
      </c>
      <c r="K37" s="110">
        <v>1250</v>
      </c>
      <c r="L37" s="110">
        <v>1250</v>
      </c>
      <c r="M37" s="110">
        <v>1250</v>
      </c>
      <c r="N37" s="110">
        <v>1250</v>
      </c>
      <c r="O37" s="110">
        <v>1250</v>
      </c>
      <c r="P37" s="34">
        <f t="shared" si="2"/>
        <v>15000</v>
      </c>
      <c r="Q37" s="34">
        <f t="shared" si="0"/>
        <v>15000</v>
      </c>
      <c r="R37" s="66">
        <f t="shared" si="1"/>
        <v>0</v>
      </c>
      <c r="S37" s="66">
        <f t="shared" si="4"/>
        <v>0</v>
      </c>
      <c r="T37" s="66">
        <f t="shared" si="3"/>
        <v>0</v>
      </c>
    </row>
    <row r="38" spans="1:20" s="7" customFormat="1" ht="15" hidden="1" customHeight="1" x14ac:dyDescent="0.2">
      <c r="A38" s="12" t="s">
        <v>35</v>
      </c>
      <c r="B38" s="47" t="s">
        <v>35</v>
      </c>
      <c r="C38" s="68">
        <v>12000</v>
      </c>
      <c r="D38" s="110">
        <v>4000</v>
      </c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>
        <v>8000</v>
      </c>
      <c r="P38" s="34">
        <f t="shared" si="2"/>
        <v>12000</v>
      </c>
      <c r="Q38" s="34">
        <f t="shared" si="0"/>
        <v>12000</v>
      </c>
      <c r="R38" s="66">
        <f t="shared" si="1"/>
        <v>0</v>
      </c>
      <c r="S38" s="66">
        <f t="shared" si="4"/>
        <v>0</v>
      </c>
      <c r="T38" s="66">
        <f t="shared" si="3"/>
        <v>0</v>
      </c>
    </row>
    <row r="39" spans="1:20" s="7" customFormat="1" ht="15" hidden="1" customHeight="1" x14ac:dyDescent="0.2">
      <c r="A39" s="12" t="s">
        <v>36</v>
      </c>
      <c r="B39" s="47" t="s">
        <v>105</v>
      </c>
      <c r="C39" s="68">
        <v>18000</v>
      </c>
      <c r="D39" s="110">
        <v>1500</v>
      </c>
      <c r="E39" s="110">
        <v>1500</v>
      </c>
      <c r="F39" s="110">
        <v>1500</v>
      </c>
      <c r="G39" s="110">
        <v>1500</v>
      </c>
      <c r="H39" s="110">
        <v>1500</v>
      </c>
      <c r="I39" s="110">
        <v>1500</v>
      </c>
      <c r="J39" s="110">
        <v>1500</v>
      </c>
      <c r="K39" s="110">
        <v>1500</v>
      </c>
      <c r="L39" s="110">
        <v>1500</v>
      </c>
      <c r="M39" s="110">
        <v>1500</v>
      </c>
      <c r="N39" s="110">
        <v>1500</v>
      </c>
      <c r="O39" s="110">
        <v>1500</v>
      </c>
      <c r="P39" s="34">
        <f t="shared" si="2"/>
        <v>18000</v>
      </c>
      <c r="Q39" s="34">
        <f t="shared" si="0"/>
        <v>18000</v>
      </c>
      <c r="R39" s="66">
        <f t="shared" si="1"/>
        <v>0</v>
      </c>
      <c r="S39" s="66">
        <f t="shared" si="4"/>
        <v>0</v>
      </c>
      <c r="T39" s="66">
        <f t="shared" si="3"/>
        <v>0</v>
      </c>
    </row>
    <row r="40" spans="1:20" s="7" customFormat="1" ht="15" hidden="1" customHeight="1" x14ac:dyDescent="0.2">
      <c r="A40" s="12" t="s">
        <v>37</v>
      </c>
      <c r="B40" s="47" t="s">
        <v>106</v>
      </c>
      <c r="C40" s="68">
        <v>6000</v>
      </c>
      <c r="D40" s="110">
        <v>500</v>
      </c>
      <c r="E40" s="110">
        <v>500</v>
      </c>
      <c r="F40" s="110">
        <v>500</v>
      </c>
      <c r="G40" s="110">
        <v>500</v>
      </c>
      <c r="H40" s="110">
        <v>500</v>
      </c>
      <c r="I40" s="110">
        <v>500</v>
      </c>
      <c r="J40" s="110">
        <v>500</v>
      </c>
      <c r="K40" s="110">
        <v>500</v>
      </c>
      <c r="L40" s="110">
        <v>500</v>
      </c>
      <c r="M40" s="110">
        <v>500</v>
      </c>
      <c r="N40" s="110">
        <v>500</v>
      </c>
      <c r="O40" s="110">
        <v>500</v>
      </c>
      <c r="P40" s="34">
        <f t="shared" si="2"/>
        <v>6000</v>
      </c>
      <c r="Q40" s="34">
        <f t="shared" si="0"/>
        <v>6000</v>
      </c>
      <c r="R40" s="66">
        <f t="shared" si="1"/>
        <v>0</v>
      </c>
      <c r="S40" s="66">
        <f t="shared" si="4"/>
        <v>0</v>
      </c>
      <c r="T40" s="66">
        <f t="shared" si="3"/>
        <v>0</v>
      </c>
    </row>
    <row r="41" spans="1:20" s="7" customFormat="1" ht="15" hidden="1" customHeight="1" x14ac:dyDescent="0.2">
      <c r="A41" s="12" t="s">
        <v>38</v>
      </c>
      <c r="B41" s="47" t="s">
        <v>107</v>
      </c>
      <c r="C41" s="68">
        <v>25000</v>
      </c>
      <c r="D41" s="110">
        <v>2083.3333333333335</v>
      </c>
      <c r="E41" s="110">
        <v>2083.3333333333335</v>
      </c>
      <c r="F41" s="110">
        <v>2083.3333333333335</v>
      </c>
      <c r="G41" s="110">
        <v>2083.3333333333335</v>
      </c>
      <c r="H41" s="110">
        <v>2083.3333333333335</v>
      </c>
      <c r="I41" s="110">
        <v>2083.3333333333335</v>
      </c>
      <c r="J41" s="110">
        <v>2083.3333333333335</v>
      </c>
      <c r="K41" s="136">
        <v>2083.3333333333335</v>
      </c>
      <c r="L41" s="136">
        <v>2083.3333333333335</v>
      </c>
      <c r="M41" s="136">
        <v>2083.3333333333335</v>
      </c>
      <c r="N41" s="136">
        <v>2083.3333333333335</v>
      </c>
      <c r="O41" s="136">
        <v>2083.3333333333335</v>
      </c>
      <c r="P41" s="34">
        <f t="shared" si="2"/>
        <v>24999.999999999996</v>
      </c>
      <c r="Q41" s="34">
        <f t="shared" si="0"/>
        <v>24999.999999999996</v>
      </c>
      <c r="R41" s="66">
        <f t="shared" si="1"/>
        <v>0</v>
      </c>
      <c r="S41" s="66">
        <f t="shared" si="4"/>
        <v>0</v>
      </c>
      <c r="T41" s="66">
        <f t="shared" si="3"/>
        <v>0</v>
      </c>
    </row>
    <row r="42" spans="1:20" s="7" customFormat="1" ht="15" hidden="1" customHeight="1" x14ac:dyDescent="0.2">
      <c r="A42" s="12" t="s">
        <v>39</v>
      </c>
      <c r="B42" s="47" t="s">
        <v>108</v>
      </c>
      <c r="C42" s="68">
        <v>2100</v>
      </c>
      <c r="D42" s="110">
        <v>175</v>
      </c>
      <c r="E42" s="110">
        <v>175</v>
      </c>
      <c r="F42" s="110">
        <v>175</v>
      </c>
      <c r="G42" s="110">
        <v>175</v>
      </c>
      <c r="H42" s="110">
        <v>175</v>
      </c>
      <c r="I42" s="110">
        <v>175</v>
      </c>
      <c r="J42" s="110">
        <v>175</v>
      </c>
      <c r="K42" s="110">
        <v>175</v>
      </c>
      <c r="L42" s="110">
        <v>175</v>
      </c>
      <c r="M42" s="110">
        <v>175</v>
      </c>
      <c r="N42" s="110">
        <v>175</v>
      </c>
      <c r="O42" s="110">
        <v>175</v>
      </c>
      <c r="P42" s="34">
        <f t="shared" si="2"/>
        <v>2100</v>
      </c>
      <c r="Q42" s="34">
        <f t="shared" si="0"/>
        <v>2100</v>
      </c>
      <c r="R42" s="66">
        <f t="shared" si="1"/>
        <v>0</v>
      </c>
      <c r="S42" s="66">
        <f t="shared" si="4"/>
        <v>0</v>
      </c>
      <c r="T42" s="66">
        <f t="shared" si="3"/>
        <v>0</v>
      </c>
    </row>
    <row r="43" spans="1:20" s="7" customFormat="1" ht="15" hidden="1" customHeight="1" x14ac:dyDescent="0.2">
      <c r="A43" s="12" t="s">
        <v>40</v>
      </c>
      <c r="B43" s="47" t="s">
        <v>109</v>
      </c>
      <c r="C43" s="68">
        <v>28300</v>
      </c>
      <c r="D43" s="110">
        <v>2358.3333333333335</v>
      </c>
      <c r="E43" s="110">
        <v>2358.3333333333335</v>
      </c>
      <c r="F43" s="110">
        <v>2358.3333333333335</v>
      </c>
      <c r="G43" s="110">
        <v>2358.3333333333335</v>
      </c>
      <c r="H43" s="110">
        <v>2358.3333333333335</v>
      </c>
      <c r="I43" s="110">
        <v>2358.3333333333335</v>
      </c>
      <c r="J43" s="110">
        <v>2358.3333333333335</v>
      </c>
      <c r="K43" s="110">
        <v>2358.3333333333335</v>
      </c>
      <c r="L43" s="110">
        <v>2358.3333333333335</v>
      </c>
      <c r="M43" s="110">
        <v>2358.3333333333335</v>
      </c>
      <c r="N43" s="110">
        <v>2358.3333333333335</v>
      </c>
      <c r="O43" s="110">
        <v>2358.3333333333335</v>
      </c>
      <c r="P43" s="34">
        <f t="shared" si="2"/>
        <v>28299.999999999996</v>
      </c>
      <c r="Q43" s="34">
        <f t="shared" si="0"/>
        <v>28299.999999999996</v>
      </c>
      <c r="R43" s="66">
        <f t="shared" si="1"/>
        <v>0</v>
      </c>
      <c r="S43" s="66">
        <f t="shared" si="4"/>
        <v>0</v>
      </c>
      <c r="T43" s="66">
        <f t="shared" si="3"/>
        <v>0</v>
      </c>
    </row>
    <row r="44" spans="1:20" s="7" customFormat="1" ht="15" hidden="1" customHeight="1" x14ac:dyDescent="0.2">
      <c r="A44" s="12" t="s">
        <v>41</v>
      </c>
      <c r="B44" s="47" t="s">
        <v>110</v>
      </c>
      <c r="C44" s="68">
        <v>8000</v>
      </c>
      <c r="D44" s="110">
        <v>666.66666666666663</v>
      </c>
      <c r="E44" s="110">
        <v>666.66666666666663</v>
      </c>
      <c r="F44" s="110">
        <v>666.66666666666663</v>
      </c>
      <c r="G44" s="110">
        <v>666.66666666666663</v>
      </c>
      <c r="H44" s="110">
        <v>666.66666666666663</v>
      </c>
      <c r="I44" s="110">
        <v>666.66666666666663</v>
      </c>
      <c r="J44" s="110">
        <v>666.66666666666663</v>
      </c>
      <c r="K44" s="110">
        <v>666.66666666666663</v>
      </c>
      <c r="L44" s="110">
        <v>666.66666666666663</v>
      </c>
      <c r="M44" s="110">
        <v>666.66666666666663</v>
      </c>
      <c r="N44" s="110">
        <v>666.66666666666663</v>
      </c>
      <c r="O44" s="110">
        <v>666.66666666666663</v>
      </c>
      <c r="P44" s="34">
        <f t="shared" si="2"/>
        <v>8000.0000000000009</v>
      </c>
      <c r="Q44" s="34">
        <f t="shared" si="0"/>
        <v>8000.0000000000009</v>
      </c>
      <c r="R44" s="66">
        <f t="shared" si="1"/>
        <v>0</v>
      </c>
      <c r="S44" s="66">
        <f t="shared" si="4"/>
        <v>0</v>
      </c>
      <c r="T44" s="66">
        <f t="shared" si="3"/>
        <v>0</v>
      </c>
    </row>
    <row r="45" spans="1:20" s="7" customFormat="1" ht="15" hidden="1" customHeight="1" x14ac:dyDescent="0.2">
      <c r="A45" s="12" t="s">
        <v>42</v>
      </c>
      <c r="B45" s="47" t="s">
        <v>111</v>
      </c>
      <c r="C45" s="68">
        <v>1000</v>
      </c>
      <c r="D45" s="110">
        <v>83.333333333333329</v>
      </c>
      <c r="E45" s="110">
        <v>83.333333333333329</v>
      </c>
      <c r="F45" s="110">
        <v>83.333333333333329</v>
      </c>
      <c r="G45" s="110">
        <v>83.333333333333329</v>
      </c>
      <c r="H45" s="110">
        <v>83.333333333333329</v>
      </c>
      <c r="I45" s="110">
        <v>83.333333333333329</v>
      </c>
      <c r="J45" s="110">
        <v>83.333333333333329</v>
      </c>
      <c r="K45" s="110">
        <v>83.333333333333329</v>
      </c>
      <c r="L45" s="110">
        <v>83.333333333333329</v>
      </c>
      <c r="M45" s="110">
        <v>83.333333333333329</v>
      </c>
      <c r="N45" s="110">
        <v>83.333333333333329</v>
      </c>
      <c r="O45" s="110">
        <v>83.333333333333329</v>
      </c>
      <c r="P45" s="34">
        <f t="shared" si="2"/>
        <v>1000.0000000000001</v>
      </c>
      <c r="Q45" s="34">
        <f t="shared" si="0"/>
        <v>1000.0000000000001</v>
      </c>
      <c r="R45" s="66">
        <f t="shared" si="1"/>
        <v>0</v>
      </c>
      <c r="S45" s="66">
        <f t="shared" si="4"/>
        <v>0</v>
      </c>
      <c r="T45" s="66">
        <f t="shared" si="3"/>
        <v>0</v>
      </c>
    </row>
    <row r="46" spans="1:20" s="7" customFormat="1" ht="15" hidden="1" customHeight="1" x14ac:dyDescent="0.2">
      <c r="A46" s="12" t="s">
        <v>43</v>
      </c>
      <c r="B46" s="47" t="s">
        <v>219</v>
      </c>
      <c r="C46" s="68">
        <v>2500</v>
      </c>
      <c r="D46" s="110">
        <v>208.33333333333334</v>
      </c>
      <c r="E46" s="110">
        <v>208.33333333333334</v>
      </c>
      <c r="F46" s="110">
        <v>208.33333333333334</v>
      </c>
      <c r="G46" s="110">
        <v>208.33333333333334</v>
      </c>
      <c r="H46" s="110">
        <v>208.33333333333334</v>
      </c>
      <c r="I46" s="110">
        <v>208.33333333333334</v>
      </c>
      <c r="J46" s="110">
        <v>208.33333333333334</v>
      </c>
      <c r="K46" s="110">
        <v>208.33333333333334</v>
      </c>
      <c r="L46" s="110">
        <v>208.33333333333334</v>
      </c>
      <c r="M46" s="110">
        <v>208.33333333333334</v>
      </c>
      <c r="N46" s="110">
        <v>208.33333333333334</v>
      </c>
      <c r="O46" s="110">
        <v>208.33333333333334</v>
      </c>
      <c r="P46" s="34">
        <f t="shared" si="2"/>
        <v>2500</v>
      </c>
      <c r="Q46" s="34">
        <f t="shared" si="0"/>
        <v>2500</v>
      </c>
      <c r="R46" s="66">
        <f t="shared" si="1"/>
        <v>0</v>
      </c>
      <c r="S46" s="66">
        <f t="shared" si="4"/>
        <v>0</v>
      </c>
      <c r="T46" s="66">
        <f t="shared" si="3"/>
        <v>0</v>
      </c>
    </row>
    <row r="47" spans="1:20" s="7" customFormat="1" ht="15" hidden="1" customHeight="1" x14ac:dyDescent="0.2">
      <c r="A47" s="12" t="s">
        <v>226</v>
      </c>
      <c r="B47" s="47" t="s">
        <v>227</v>
      </c>
      <c r="C47" s="68">
        <v>0</v>
      </c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34">
        <f t="shared" si="2"/>
        <v>0</v>
      </c>
      <c r="Q47" s="34">
        <f t="shared" si="0"/>
        <v>0</v>
      </c>
      <c r="R47" s="66">
        <f t="shared" si="1"/>
        <v>0</v>
      </c>
      <c r="S47" s="66">
        <f t="shared" si="4"/>
        <v>0</v>
      </c>
      <c r="T47" s="66">
        <f t="shared" si="3"/>
        <v>0</v>
      </c>
    </row>
    <row r="48" spans="1:20" s="7" customFormat="1" ht="15" hidden="1" customHeight="1" x14ac:dyDescent="0.2">
      <c r="A48" s="12" t="s">
        <v>44</v>
      </c>
      <c r="B48" s="47" t="s">
        <v>44</v>
      </c>
      <c r="C48" s="68">
        <v>4000</v>
      </c>
      <c r="D48" s="110"/>
      <c r="E48" s="110"/>
      <c r="F48" s="110"/>
      <c r="G48" s="110"/>
      <c r="H48" s="110"/>
      <c r="I48" s="110"/>
      <c r="J48" s="110">
        <v>4000</v>
      </c>
      <c r="K48" s="110"/>
      <c r="L48" s="110"/>
      <c r="M48" s="110"/>
      <c r="N48" s="110"/>
      <c r="O48" s="110"/>
      <c r="P48" s="34">
        <f t="shared" si="2"/>
        <v>4000</v>
      </c>
      <c r="Q48" s="34">
        <f t="shared" si="0"/>
        <v>4000</v>
      </c>
      <c r="R48" s="66">
        <f t="shared" ref="R48:R65" si="5">C48-P48</f>
        <v>0</v>
      </c>
      <c r="S48" s="66">
        <f t="shared" si="4"/>
        <v>0</v>
      </c>
      <c r="T48" s="66">
        <f t="shared" ref="T48:T65" si="6">C48-Q48</f>
        <v>0</v>
      </c>
    </row>
    <row r="49" spans="1:20" s="7" customFormat="1" ht="15" hidden="1" customHeight="1" x14ac:dyDescent="0.2">
      <c r="A49" s="12" t="s">
        <v>45</v>
      </c>
      <c r="B49" s="47" t="s">
        <v>112</v>
      </c>
      <c r="C49" s="68">
        <v>5300</v>
      </c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>
        <v>5300</v>
      </c>
      <c r="O49" s="110"/>
      <c r="P49" s="34">
        <f t="shared" si="2"/>
        <v>5300</v>
      </c>
      <c r="Q49" s="34">
        <f t="shared" si="0"/>
        <v>5300</v>
      </c>
      <c r="R49" s="66">
        <f t="shared" si="5"/>
        <v>0</v>
      </c>
      <c r="S49" s="66">
        <f t="shared" si="4"/>
        <v>0</v>
      </c>
      <c r="T49" s="66">
        <f t="shared" si="6"/>
        <v>0</v>
      </c>
    </row>
    <row r="50" spans="1:20" s="7" customFormat="1" ht="15" hidden="1" customHeight="1" x14ac:dyDescent="0.2">
      <c r="A50" s="12" t="s">
        <v>158</v>
      </c>
      <c r="B50" s="47" t="s">
        <v>159</v>
      </c>
      <c r="C50" s="68">
        <v>5000</v>
      </c>
      <c r="D50" s="110"/>
      <c r="E50" s="110"/>
      <c r="F50" s="110"/>
      <c r="G50" s="110">
        <v>5000</v>
      </c>
      <c r="H50" s="110"/>
      <c r="I50" s="110"/>
      <c r="J50" s="110"/>
      <c r="K50" s="110"/>
      <c r="L50" s="110"/>
      <c r="M50" s="110"/>
      <c r="N50" s="110"/>
      <c r="O50" s="110"/>
      <c r="P50" s="34">
        <f t="shared" si="2"/>
        <v>5000</v>
      </c>
      <c r="Q50" s="34">
        <f t="shared" si="0"/>
        <v>5000</v>
      </c>
      <c r="R50" s="66">
        <f t="shared" si="5"/>
        <v>0</v>
      </c>
      <c r="S50" s="66">
        <f t="shared" si="4"/>
        <v>0</v>
      </c>
      <c r="T50" s="66">
        <f t="shared" si="6"/>
        <v>0</v>
      </c>
    </row>
    <row r="51" spans="1:20" s="7" customFormat="1" ht="15" hidden="1" customHeight="1" x14ac:dyDescent="0.2">
      <c r="A51" s="12" t="s">
        <v>46</v>
      </c>
      <c r="B51" s="47" t="s">
        <v>113</v>
      </c>
      <c r="C51" s="68">
        <v>5000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>
        <v>5000</v>
      </c>
      <c r="P51" s="34">
        <f t="shared" si="2"/>
        <v>5000</v>
      </c>
      <c r="Q51" s="34">
        <f t="shared" si="0"/>
        <v>5000</v>
      </c>
      <c r="R51" s="66">
        <f t="shared" si="5"/>
        <v>0</v>
      </c>
      <c r="S51" s="66">
        <f t="shared" si="4"/>
        <v>0</v>
      </c>
      <c r="T51" s="66">
        <f t="shared" si="6"/>
        <v>0</v>
      </c>
    </row>
    <row r="52" spans="1:20" s="7" customFormat="1" ht="15" hidden="1" customHeight="1" x14ac:dyDescent="0.2">
      <c r="A52" s="12" t="s">
        <v>47</v>
      </c>
      <c r="B52" s="47" t="s">
        <v>114</v>
      </c>
      <c r="C52" s="68">
        <v>12000</v>
      </c>
      <c r="D52" s="110">
        <v>1000</v>
      </c>
      <c r="E52" s="110">
        <v>1000</v>
      </c>
      <c r="F52" s="110">
        <v>1000</v>
      </c>
      <c r="G52" s="110">
        <v>1000</v>
      </c>
      <c r="H52" s="110">
        <v>1000</v>
      </c>
      <c r="I52" s="110">
        <v>1000</v>
      </c>
      <c r="J52" s="110">
        <v>1000</v>
      </c>
      <c r="K52" s="110">
        <v>1000</v>
      </c>
      <c r="L52" s="110">
        <v>1000</v>
      </c>
      <c r="M52" s="110">
        <v>1000</v>
      </c>
      <c r="N52" s="110">
        <v>1000</v>
      </c>
      <c r="O52" s="110">
        <v>1000</v>
      </c>
      <c r="P52" s="34">
        <f t="shared" si="2"/>
        <v>12000</v>
      </c>
      <c r="Q52" s="34">
        <f t="shared" si="0"/>
        <v>12000</v>
      </c>
      <c r="R52" s="66">
        <f t="shared" si="5"/>
        <v>0</v>
      </c>
      <c r="S52" s="66">
        <f t="shared" si="4"/>
        <v>0</v>
      </c>
      <c r="T52" s="66">
        <f t="shared" si="6"/>
        <v>0</v>
      </c>
    </row>
    <row r="53" spans="1:20" s="7" customFormat="1" ht="15" hidden="1" customHeight="1" x14ac:dyDescent="0.2">
      <c r="A53" s="12" t="s">
        <v>48</v>
      </c>
      <c r="B53" s="47" t="s">
        <v>48</v>
      </c>
      <c r="C53" s="68">
        <v>3000</v>
      </c>
      <c r="D53" s="110"/>
      <c r="E53" s="110"/>
      <c r="F53" s="110"/>
      <c r="G53" s="110">
        <v>750</v>
      </c>
      <c r="H53" s="110"/>
      <c r="I53" s="110"/>
      <c r="J53" s="110">
        <v>750</v>
      </c>
      <c r="K53" s="110"/>
      <c r="L53" s="110"/>
      <c r="M53" s="110">
        <v>750</v>
      </c>
      <c r="N53" s="110"/>
      <c r="O53" s="110">
        <v>750</v>
      </c>
      <c r="P53" s="34">
        <f t="shared" si="2"/>
        <v>3000</v>
      </c>
      <c r="Q53" s="34">
        <f t="shared" si="0"/>
        <v>3000</v>
      </c>
      <c r="R53" s="66">
        <f t="shared" si="5"/>
        <v>0</v>
      </c>
      <c r="S53" s="66">
        <f t="shared" si="4"/>
        <v>0</v>
      </c>
      <c r="T53" s="66">
        <f t="shared" si="6"/>
        <v>0</v>
      </c>
    </row>
    <row r="54" spans="1:20" s="7" customFormat="1" ht="15" hidden="1" customHeight="1" x14ac:dyDescent="0.2">
      <c r="A54" s="12" t="s">
        <v>154</v>
      </c>
      <c r="B54" s="47" t="s">
        <v>155</v>
      </c>
      <c r="C54" s="68">
        <v>10250</v>
      </c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>
        <v>10250</v>
      </c>
      <c r="P54" s="34">
        <f t="shared" si="2"/>
        <v>10250</v>
      </c>
      <c r="Q54" s="34">
        <f t="shared" si="0"/>
        <v>10250</v>
      </c>
      <c r="R54" s="66">
        <f t="shared" si="5"/>
        <v>0</v>
      </c>
      <c r="S54" s="66">
        <f t="shared" si="4"/>
        <v>0</v>
      </c>
      <c r="T54" s="66">
        <f t="shared" si="6"/>
        <v>0</v>
      </c>
    </row>
    <row r="55" spans="1:20" s="7" customFormat="1" ht="15" hidden="1" customHeight="1" x14ac:dyDescent="0.2">
      <c r="A55" s="12" t="s">
        <v>49</v>
      </c>
      <c r="B55" s="47" t="s">
        <v>115</v>
      </c>
      <c r="C55" s="68">
        <v>5000</v>
      </c>
      <c r="D55" s="110"/>
      <c r="E55" s="110"/>
      <c r="F55" s="110"/>
      <c r="G55" s="110"/>
      <c r="H55" s="110"/>
      <c r="I55" s="110">
        <v>3000</v>
      </c>
      <c r="J55" s="110"/>
      <c r="K55" s="110"/>
      <c r="L55" s="110"/>
      <c r="M55" s="110"/>
      <c r="N55" s="110">
        <v>2000</v>
      </c>
      <c r="O55" s="110"/>
      <c r="P55" s="34">
        <f t="shared" si="2"/>
        <v>5000</v>
      </c>
      <c r="Q55" s="34">
        <f t="shared" si="0"/>
        <v>5000</v>
      </c>
      <c r="R55" s="66">
        <f t="shared" si="5"/>
        <v>0</v>
      </c>
      <c r="S55" s="66">
        <f t="shared" si="4"/>
        <v>0</v>
      </c>
      <c r="T55" s="66">
        <f t="shared" si="6"/>
        <v>0</v>
      </c>
    </row>
    <row r="56" spans="1:20" s="7" customFormat="1" ht="15" hidden="1" customHeight="1" x14ac:dyDescent="0.2">
      <c r="A56" s="12" t="s">
        <v>50</v>
      </c>
      <c r="B56" s="47" t="s">
        <v>116</v>
      </c>
      <c r="C56" s="68">
        <v>1000</v>
      </c>
      <c r="D56" s="110">
        <v>83.333333333333329</v>
      </c>
      <c r="E56" s="110">
        <v>83.333333333333329</v>
      </c>
      <c r="F56" s="110">
        <v>83.333333333333329</v>
      </c>
      <c r="G56" s="110">
        <v>83.333333333333329</v>
      </c>
      <c r="H56" s="110">
        <v>83.333333333333329</v>
      </c>
      <c r="I56" s="110">
        <v>83.333333333333329</v>
      </c>
      <c r="J56" s="110">
        <v>83.333333333333329</v>
      </c>
      <c r="K56" s="110">
        <v>83.333333333333329</v>
      </c>
      <c r="L56" s="110">
        <v>83.333333333333329</v>
      </c>
      <c r="M56" s="110">
        <v>83.333333333333329</v>
      </c>
      <c r="N56" s="110">
        <v>83.333333333333329</v>
      </c>
      <c r="O56" s="110">
        <v>83.333333333333329</v>
      </c>
      <c r="P56" s="34">
        <f t="shared" si="2"/>
        <v>1000.0000000000001</v>
      </c>
      <c r="Q56" s="34">
        <f t="shared" si="0"/>
        <v>1000.0000000000001</v>
      </c>
      <c r="R56" s="66">
        <f t="shared" si="5"/>
        <v>0</v>
      </c>
      <c r="S56" s="66">
        <f t="shared" si="4"/>
        <v>0</v>
      </c>
      <c r="T56" s="66">
        <f t="shared" si="6"/>
        <v>0</v>
      </c>
    </row>
    <row r="57" spans="1:20" s="7" customFormat="1" ht="15" hidden="1" customHeight="1" x14ac:dyDescent="0.2">
      <c r="A57" s="12" t="s">
        <v>51</v>
      </c>
      <c r="B57" s="47" t="s">
        <v>117</v>
      </c>
      <c r="C57" s="68">
        <v>180</v>
      </c>
      <c r="D57" s="110"/>
      <c r="E57" s="110"/>
      <c r="F57" s="110"/>
      <c r="G57" s="110"/>
      <c r="H57" s="110">
        <v>180</v>
      </c>
      <c r="I57" s="110"/>
      <c r="J57" s="110"/>
      <c r="K57" s="110"/>
      <c r="L57" s="110"/>
      <c r="M57" s="110"/>
      <c r="N57" s="110"/>
      <c r="O57" s="110"/>
      <c r="P57" s="34">
        <f t="shared" si="2"/>
        <v>180</v>
      </c>
      <c r="Q57" s="34">
        <f t="shared" si="0"/>
        <v>180</v>
      </c>
      <c r="R57" s="66">
        <f t="shared" si="5"/>
        <v>0</v>
      </c>
      <c r="S57" s="66">
        <f t="shared" si="4"/>
        <v>0</v>
      </c>
      <c r="T57" s="66">
        <f t="shared" si="6"/>
        <v>0</v>
      </c>
    </row>
    <row r="58" spans="1:20" s="7" customFormat="1" ht="15" hidden="1" customHeight="1" x14ac:dyDescent="0.2">
      <c r="A58" s="12" t="s">
        <v>52</v>
      </c>
      <c r="B58" s="47" t="s">
        <v>118</v>
      </c>
      <c r="C58" s="68">
        <v>1000</v>
      </c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>
        <v>1000</v>
      </c>
      <c r="P58" s="34">
        <f t="shared" si="2"/>
        <v>1000</v>
      </c>
      <c r="Q58" s="34">
        <f t="shared" si="0"/>
        <v>1000</v>
      </c>
      <c r="R58" s="66">
        <f t="shared" si="5"/>
        <v>0</v>
      </c>
      <c r="S58" s="66">
        <f t="shared" si="4"/>
        <v>0</v>
      </c>
      <c r="T58" s="66">
        <f t="shared" si="6"/>
        <v>0</v>
      </c>
    </row>
    <row r="59" spans="1:20" s="7" customFormat="1" ht="15" hidden="1" customHeight="1" x14ac:dyDescent="0.2">
      <c r="A59" s="12" t="s">
        <v>53</v>
      </c>
      <c r="B59" s="47" t="s">
        <v>119</v>
      </c>
      <c r="C59" s="68">
        <v>330</v>
      </c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>
        <v>330</v>
      </c>
      <c r="P59" s="34">
        <f t="shared" si="2"/>
        <v>330</v>
      </c>
      <c r="Q59" s="34">
        <f t="shared" si="0"/>
        <v>330</v>
      </c>
      <c r="R59" s="66">
        <f t="shared" si="5"/>
        <v>0</v>
      </c>
      <c r="S59" s="66">
        <f t="shared" si="4"/>
        <v>0</v>
      </c>
      <c r="T59" s="66">
        <f t="shared" si="6"/>
        <v>0</v>
      </c>
    </row>
    <row r="60" spans="1:20" s="7" customFormat="1" ht="15" hidden="1" customHeight="1" x14ac:dyDescent="0.2">
      <c r="A60" s="12" t="s">
        <v>54</v>
      </c>
      <c r="B60" s="47" t="s">
        <v>120</v>
      </c>
      <c r="C60" s="68">
        <v>1200</v>
      </c>
      <c r="D60" s="110">
        <v>138</v>
      </c>
      <c r="E60" s="110">
        <v>132</v>
      </c>
      <c r="F60" s="110">
        <v>132</v>
      </c>
      <c r="G60" s="110">
        <v>132</v>
      </c>
      <c r="H60" s="110">
        <v>132</v>
      </c>
      <c r="I60" s="110">
        <v>132</v>
      </c>
      <c r="J60" s="110">
        <v>132</v>
      </c>
      <c r="K60" s="110">
        <v>132</v>
      </c>
      <c r="L60" s="110">
        <v>132</v>
      </c>
      <c r="M60" s="110">
        <v>132</v>
      </c>
      <c r="N60" s="110">
        <v>132</v>
      </c>
      <c r="O60" s="110">
        <v>132</v>
      </c>
      <c r="P60" s="34">
        <f t="shared" si="2"/>
        <v>1590</v>
      </c>
      <c r="Q60" s="34">
        <f t="shared" si="0"/>
        <v>1590</v>
      </c>
      <c r="R60" s="66">
        <f t="shared" si="5"/>
        <v>-390</v>
      </c>
      <c r="S60" s="66">
        <f t="shared" si="4"/>
        <v>-32.5</v>
      </c>
      <c r="T60" s="66">
        <f t="shared" si="6"/>
        <v>-390</v>
      </c>
    </row>
    <row r="61" spans="1:20" s="7" customFormat="1" ht="15" hidden="1" customHeight="1" x14ac:dyDescent="0.2">
      <c r="A61" s="12" t="s">
        <v>55</v>
      </c>
      <c r="B61" s="47" t="s">
        <v>149</v>
      </c>
      <c r="C61" s="68">
        <v>1000</v>
      </c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>
        <v>1000</v>
      </c>
      <c r="P61" s="34">
        <f t="shared" si="2"/>
        <v>1000</v>
      </c>
      <c r="Q61" s="34">
        <f t="shared" si="0"/>
        <v>1000</v>
      </c>
      <c r="R61" s="66">
        <f t="shared" si="5"/>
        <v>0</v>
      </c>
      <c r="S61" s="66">
        <f t="shared" si="4"/>
        <v>0</v>
      </c>
      <c r="T61" s="66">
        <f t="shared" si="6"/>
        <v>0</v>
      </c>
    </row>
    <row r="62" spans="1:20" s="7" customFormat="1" ht="15" hidden="1" customHeight="1" x14ac:dyDescent="0.2">
      <c r="A62" s="12" t="s">
        <v>175</v>
      </c>
      <c r="B62" s="47" t="s">
        <v>176</v>
      </c>
      <c r="C62" s="68">
        <v>0</v>
      </c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34">
        <f t="shared" si="2"/>
        <v>0</v>
      </c>
      <c r="Q62" s="34">
        <f t="shared" si="0"/>
        <v>0</v>
      </c>
      <c r="R62" s="66">
        <f t="shared" si="5"/>
        <v>0</v>
      </c>
      <c r="S62" s="66">
        <f t="shared" si="4"/>
        <v>0</v>
      </c>
      <c r="T62" s="66">
        <f t="shared" si="6"/>
        <v>0</v>
      </c>
    </row>
    <row r="63" spans="1:20" s="7" customFormat="1" ht="15" hidden="1" customHeight="1" x14ac:dyDescent="0.2">
      <c r="A63" s="12" t="s">
        <v>56</v>
      </c>
      <c r="B63" s="47" t="s">
        <v>173</v>
      </c>
      <c r="C63" s="68">
        <v>0</v>
      </c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34">
        <f t="shared" si="2"/>
        <v>0</v>
      </c>
      <c r="Q63" s="34">
        <f t="shared" si="0"/>
        <v>0</v>
      </c>
      <c r="R63" s="66">
        <f t="shared" si="5"/>
        <v>0</v>
      </c>
      <c r="S63" s="66">
        <f t="shared" si="4"/>
        <v>0</v>
      </c>
      <c r="T63" s="66">
        <f t="shared" si="6"/>
        <v>0</v>
      </c>
    </row>
    <row r="64" spans="1:20" s="8" customFormat="1" ht="6.95" hidden="1" customHeight="1" x14ac:dyDescent="0.2">
      <c r="A64" s="12"/>
      <c r="B64" s="47"/>
      <c r="C64" s="68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34"/>
      <c r="Q64" s="34"/>
      <c r="R64" s="66">
        <f t="shared" si="5"/>
        <v>0</v>
      </c>
      <c r="S64" s="66">
        <f t="shared" si="4"/>
        <v>0</v>
      </c>
      <c r="T64" s="26">
        <f t="shared" si="6"/>
        <v>0</v>
      </c>
    </row>
    <row r="65" spans="1:21" s="7" customFormat="1" ht="15" hidden="1" customHeight="1" x14ac:dyDescent="0.2">
      <c r="A65" s="15" t="str">
        <f>"TOTAL "&amp;A19</f>
        <v>TOTAL OPERATING EXPENSES (OPEX) - PGT</v>
      </c>
      <c r="B65" s="51"/>
      <c r="C65" s="77">
        <f>SUM(C21:C64)</f>
        <v>1951922.5</v>
      </c>
      <c r="D65" s="111">
        <f t="shared" ref="D65:M65" si="7">SUM(D21:D63)</f>
        <v>182847.37500000006</v>
      </c>
      <c r="E65" s="111">
        <f t="shared" si="7"/>
        <v>138841.37500000006</v>
      </c>
      <c r="F65" s="111">
        <f t="shared" si="7"/>
        <v>138841.37500000006</v>
      </c>
      <c r="G65" s="111">
        <f>SUM(G21:G63)</f>
        <v>144591.37500000006</v>
      </c>
      <c r="H65" s="111">
        <f t="shared" ref="H65:L65" si="8">SUM(H21:H63)</f>
        <v>187771.37500000003</v>
      </c>
      <c r="I65" s="111">
        <f t="shared" si="8"/>
        <v>141841.37500000006</v>
      </c>
      <c r="J65" s="111">
        <f t="shared" si="8"/>
        <v>148591.37500000006</v>
      </c>
      <c r="K65" s="111">
        <f t="shared" si="8"/>
        <v>138841.37500000006</v>
      </c>
      <c r="L65" s="111">
        <f t="shared" si="8"/>
        <v>174841.37500000003</v>
      </c>
      <c r="M65" s="111">
        <f t="shared" si="7"/>
        <v>139591.37500000006</v>
      </c>
      <c r="N65" s="111">
        <f>SUM(N21:N63)</f>
        <v>153041.37500000006</v>
      </c>
      <c r="O65" s="111">
        <f>SUM(O21:O63)</f>
        <v>262671.375</v>
      </c>
      <c r="P65" s="35">
        <f>SUM(D65:O65)</f>
        <v>1952312.5000000002</v>
      </c>
      <c r="Q65" s="30">
        <f>SUM(D65:O65)</f>
        <v>1952312.5000000002</v>
      </c>
      <c r="R65" s="66">
        <f t="shared" si="5"/>
        <v>-390.00000000023283</v>
      </c>
      <c r="S65" s="66">
        <f t="shared" si="4"/>
        <v>-32.500000000019405</v>
      </c>
      <c r="T65" s="66">
        <f t="shared" si="6"/>
        <v>-390.00000000023283</v>
      </c>
      <c r="U65" s="139">
        <f>SUM(M65:O65)</f>
        <v>555304.12500000012</v>
      </c>
    </row>
    <row r="66" spans="1:21" s="7" customFormat="1" ht="15" hidden="1" customHeight="1" x14ac:dyDescent="0.2">
      <c r="A66" s="24"/>
      <c r="B66" s="52"/>
      <c r="C66" s="7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30"/>
      <c r="Q66" s="30"/>
      <c r="R66" s="66"/>
      <c r="S66" s="66"/>
      <c r="T66" s="66"/>
    </row>
    <row r="67" spans="1:21" s="7" customFormat="1" ht="18" hidden="1" customHeight="1" x14ac:dyDescent="0.2">
      <c r="A67" s="157" t="s">
        <v>29</v>
      </c>
      <c r="B67" s="157"/>
      <c r="C67" s="157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66"/>
      <c r="S67" s="66"/>
      <c r="T67" s="66"/>
    </row>
    <row r="68" spans="1:21" s="7" customFormat="1" ht="15" hidden="1" customHeight="1" x14ac:dyDescent="0.2">
      <c r="A68" s="24"/>
      <c r="B68" s="52"/>
      <c r="C68" s="7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30"/>
      <c r="Q68" s="30"/>
      <c r="R68" s="66"/>
      <c r="S68" s="66"/>
      <c r="T68" s="66"/>
    </row>
    <row r="69" spans="1:21" s="7" customFormat="1" ht="15" hidden="1" customHeight="1" x14ac:dyDescent="0.2">
      <c r="A69" s="12" t="s">
        <v>20</v>
      </c>
      <c r="B69" s="47" t="s">
        <v>96</v>
      </c>
      <c r="C69" s="68">
        <v>176000.00000000003</v>
      </c>
      <c r="D69" s="110">
        <v>14666.66666666667</v>
      </c>
      <c r="E69" s="110">
        <v>14666.66666666667</v>
      </c>
      <c r="F69" s="110">
        <v>14666.66666666667</v>
      </c>
      <c r="G69" s="110">
        <v>14666.66666666667</v>
      </c>
      <c r="H69" s="110">
        <v>14666.66666666667</v>
      </c>
      <c r="I69" s="110">
        <v>14666.66666666667</v>
      </c>
      <c r="J69" s="110">
        <v>14666.66666666667</v>
      </c>
      <c r="K69" s="110">
        <v>14666.66666666667</v>
      </c>
      <c r="L69" s="110">
        <v>14666.66666666667</v>
      </c>
      <c r="M69" s="110">
        <v>14666.66666666667</v>
      </c>
      <c r="N69" s="110">
        <v>14666.66666666667</v>
      </c>
      <c r="O69" s="110">
        <v>14666.66666666667</v>
      </c>
      <c r="P69" s="34">
        <f t="shared" ref="P69:P79" si="9">SUM(D69:O69)</f>
        <v>176000</v>
      </c>
      <c r="Q69" s="34">
        <f t="shared" ref="Q69:Q79" si="10">SUM(D69:O69)</f>
        <v>176000</v>
      </c>
      <c r="R69" s="66">
        <f t="shared" ref="R69:R81" si="11">C69-P69</f>
        <v>0</v>
      </c>
      <c r="S69" s="66">
        <f t="shared" ref="S69:S81" si="12">R69/12</f>
        <v>0</v>
      </c>
      <c r="T69" s="66">
        <f t="shared" ref="T69:T81" si="13">C69-Q69</f>
        <v>0</v>
      </c>
    </row>
    <row r="70" spans="1:21" s="7" customFormat="1" ht="15" hidden="1" customHeight="1" x14ac:dyDescent="0.2">
      <c r="A70" s="12" t="s">
        <v>57</v>
      </c>
      <c r="B70" s="47" t="s">
        <v>97</v>
      </c>
      <c r="C70" s="68">
        <v>22000.005000000001</v>
      </c>
      <c r="D70" s="110"/>
      <c r="E70" s="110"/>
      <c r="F70" s="110"/>
      <c r="G70" s="110"/>
      <c r="H70" s="110">
        <f>H69/2</f>
        <v>7333.3333333333348</v>
      </c>
      <c r="I70" s="110"/>
      <c r="J70" s="110"/>
      <c r="K70" s="110"/>
      <c r="L70" s="110"/>
      <c r="M70" s="110"/>
      <c r="N70" s="110"/>
      <c r="O70" s="110">
        <v>14666.671666666665</v>
      </c>
      <c r="P70" s="34">
        <f t="shared" si="9"/>
        <v>22000.005000000001</v>
      </c>
      <c r="Q70" s="34">
        <f t="shared" si="10"/>
        <v>22000.005000000001</v>
      </c>
      <c r="R70" s="66">
        <f t="shared" si="11"/>
        <v>0</v>
      </c>
      <c r="S70" s="66">
        <f t="shared" si="12"/>
        <v>0</v>
      </c>
      <c r="T70" s="66">
        <f t="shared" si="13"/>
        <v>0</v>
      </c>
    </row>
    <row r="71" spans="1:21" s="7" customFormat="1" ht="15" hidden="1" customHeight="1" x14ac:dyDescent="0.2">
      <c r="A71" s="12" t="s">
        <v>23</v>
      </c>
      <c r="B71" s="47" t="s">
        <v>23</v>
      </c>
      <c r="C71" s="68">
        <v>25740.000650000005</v>
      </c>
      <c r="D71" s="110">
        <v>2145.0000541666673</v>
      </c>
      <c r="E71" s="110">
        <v>2145.0000541666673</v>
      </c>
      <c r="F71" s="110">
        <v>2145.0000541666673</v>
      </c>
      <c r="G71" s="110">
        <v>2145.0000541666673</v>
      </c>
      <c r="H71" s="110">
        <v>2145.0000541666673</v>
      </c>
      <c r="I71" s="110">
        <v>2145.0000541666673</v>
      </c>
      <c r="J71" s="110">
        <v>2145.0000541666673</v>
      </c>
      <c r="K71" s="110">
        <v>2145.0000541666673</v>
      </c>
      <c r="L71" s="110">
        <v>2145.0000541666673</v>
      </c>
      <c r="M71" s="110">
        <v>2145.0000541666673</v>
      </c>
      <c r="N71" s="110">
        <v>2145.0000541666673</v>
      </c>
      <c r="O71" s="110">
        <v>2145.0000541666673</v>
      </c>
      <c r="P71" s="34">
        <f t="shared" si="9"/>
        <v>25740.000650000005</v>
      </c>
      <c r="Q71" s="34">
        <f t="shared" si="10"/>
        <v>25740.000650000005</v>
      </c>
      <c r="R71" s="66">
        <f t="shared" si="11"/>
        <v>0</v>
      </c>
      <c r="S71" s="66">
        <f t="shared" si="12"/>
        <v>0</v>
      </c>
      <c r="T71" s="66">
        <f t="shared" si="13"/>
        <v>0</v>
      </c>
    </row>
    <row r="72" spans="1:21" s="7" customFormat="1" ht="15" hidden="1" customHeight="1" x14ac:dyDescent="0.2">
      <c r="A72" s="12" t="s">
        <v>24</v>
      </c>
      <c r="B72" s="47" t="s">
        <v>24</v>
      </c>
      <c r="C72" s="68">
        <v>5000</v>
      </c>
      <c r="D72" s="110">
        <v>416.66666666666669</v>
      </c>
      <c r="E72" s="110">
        <v>416.66666666666669</v>
      </c>
      <c r="F72" s="110">
        <v>416.66666666666669</v>
      </c>
      <c r="G72" s="110">
        <v>416.66666666666669</v>
      </c>
      <c r="H72" s="110">
        <v>416.66666666666669</v>
      </c>
      <c r="I72" s="110">
        <v>416.66666666666669</v>
      </c>
      <c r="J72" s="110">
        <v>416.66666666666669</v>
      </c>
      <c r="K72" s="110">
        <v>416.66666666666669</v>
      </c>
      <c r="L72" s="110">
        <v>416.66666666666669</v>
      </c>
      <c r="M72" s="110">
        <v>416.66666666666669</v>
      </c>
      <c r="N72" s="110">
        <v>416.66666666666669</v>
      </c>
      <c r="O72" s="110">
        <v>416.66666666666669</v>
      </c>
      <c r="P72" s="34">
        <f t="shared" si="9"/>
        <v>5000</v>
      </c>
      <c r="Q72" s="34">
        <f t="shared" si="10"/>
        <v>5000</v>
      </c>
      <c r="R72" s="66">
        <f t="shared" si="11"/>
        <v>0</v>
      </c>
      <c r="S72" s="66">
        <f t="shared" si="12"/>
        <v>0</v>
      </c>
      <c r="T72" s="66">
        <f t="shared" si="13"/>
        <v>0</v>
      </c>
    </row>
    <row r="73" spans="1:21" s="7" customFormat="1" ht="15" hidden="1" customHeight="1" x14ac:dyDescent="0.2">
      <c r="A73" s="12" t="s">
        <v>181</v>
      </c>
      <c r="B73" s="47" t="s">
        <v>181</v>
      </c>
      <c r="C73" s="68">
        <v>160</v>
      </c>
      <c r="D73" s="110">
        <v>13.333333333333334</v>
      </c>
      <c r="E73" s="110">
        <v>13.333333333333334</v>
      </c>
      <c r="F73" s="110">
        <v>13.333333333333334</v>
      </c>
      <c r="G73" s="110">
        <v>13.333333333333334</v>
      </c>
      <c r="H73" s="110">
        <v>13.333333333333334</v>
      </c>
      <c r="I73" s="110">
        <v>13.333333333333334</v>
      </c>
      <c r="J73" s="110">
        <v>13.333333333333334</v>
      </c>
      <c r="K73" s="110">
        <v>13.333333333333334</v>
      </c>
      <c r="L73" s="110">
        <v>13.333333333333334</v>
      </c>
      <c r="M73" s="110">
        <v>13.333333333333334</v>
      </c>
      <c r="N73" s="110">
        <v>13.333333333333334</v>
      </c>
      <c r="O73" s="110">
        <v>13.333333333333334</v>
      </c>
      <c r="P73" s="34">
        <f t="shared" si="9"/>
        <v>160</v>
      </c>
      <c r="Q73" s="34">
        <f t="shared" si="10"/>
        <v>160</v>
      </c>
      <c r="R73" s="66">
        <f t="shared" si="11"/>
        <v>0</v>
      </c>
      <c r="S73" s="66">
        <f t="shared" si="12"/>
        <v>0</v>
      </c>
      <c r="T73" s="66">
        <f t="shared" si="13"/>
        <v>0</v>
      </c>
    </row>
    <row r="74" spans="1:21" s="7" customFormat="1" ht="15" hidden="1" customHeight="1" x14ac:dyDescent="0.2">
      <c r="A74" s="12" t="s">
        <v>58</v>
      </c>
      <c r="B74" s="47" t="s">
        <v>58</v>
      </c>
      <c r="C74" s="68">
        <v>940</v>
      </c>
      <c r="D74" s="110">
        <v>78.333333333333329</v>
      </c>
      <c r="E74" s="110">
        <v>78.333333333333329</v>
      </c>
      <c r="F74" s="110">
        <v>78.333333333333329</v>
      </c>
      <c r="G74" s="110">
        <v>78.333333333333329</v>
      </c>
      <c r="H74" s="110">
        <v>78.333333333333329</v>
      </c>
      <c r="I74" s="110">
        <v>78.333333333333329</v>
      </c>
      <c r="J74" s="110">
        <v>78.333333333333329</v>
      </c>
      <c r="K74" s="110">
        <v>78.333333333333329</v>
      </c>
      <c r="L74" s="110">
        <v>78.333333333333329</v>
      </c>
      <c r="M74" s="110">
        <v>78.333333333333329</v>
      </c>
      <c r="N74" s="110">
        <v>78.333333333333329</v>
      </c>
      <c r="O74" s="110">
        <v>78.333333333333329</v>
      </c>
      <c r="P74" s="34">
        <f t="shared" si="9"/>
        <v>940.00000000000011</v>
      </c>
      <c r="Q74" s="34">
        <f t="shared" si="10"/>
        <v>940.00000000000011</v>
      </c>
      <c r="R74" s="66">
        <f t="shared" si="11"/>
        <v>0</v>
      </c>
      <c r="S74" s="66">
        <f t="shared" si="12"/>
        <v>0</v>
      </c>
      <c r="T74" s="66">
        <f t="shared" si="13"/>
        <v>0</v>
      </c>
    </row>
    <row r="75" spans="1:21" s="7" customFormat="1" ht="15" hidden="1" customHeight="1" x14ac:dyDescent="0.2">
      <c r="A75" s="12" t="s">
        <v>59</v>
      </c>
      <c r="B75" s="47" t="s">
        <v>99</v>
      </c>
      <c r="C75" s="68">
        <v>4800</v>
      </c>
      <c r="D75" s="110">
        <v>400</v>
      </c>
      <c r="E75" s="110">
        <v>400</v>
      </c>
      <c r="F75" s="110">
        <v>400</v>
      </c>
      <c r="G75" s="110">
        <v>400</v>
      </c>
      <c r="H75" s="110">
        <v>400</v>
      </c>
      <c r="I75" s="110">
        <v>400</v>
      </c>
      <c r="J75" s="110">
        <v>400</v>
      </c>
      <c r="K75" s="110">
        <v>400</v>
      </c>
      <c r="L75" s="110">
        <v>400</v>
      </c>
      <c r="M75" s="110">
        <v>400</v>
      </c>
      <c r="N75" s="110">
        <v>400</v>
      </c>
      <c r="O75" s="110">
        <v>400</v>
      </c>
      <c r="P75" s="34">
        <f t="shared" si="9"/>
        <v>4800</v>
      </c>
      <c r="Q75" s="34">
        <f t="shared" si="10"/>
        <v>4800</v>
      </c>
      <c r="R75" s="66">
        <f t="shared" si="11"/>
        <v>0</v>
      </c>
      <c r="S75" s="66">
        <f t="shared" si="12"/>
        <v>0</v>
      </c>
      <c r="T75" s="66">
        <f t="shared" si="13"/>
        <v>0</v>
      </c>
    </row>
    <row r="76" spans="1:21" s="7" customFormat="1" ht="15" hidden="1" customHeight="1" x14ac:dyDescent="0.2">
      <c r="A76" s="12" t="s">
        <v>60</v>
      </c>
      <c r="B76" s="47" t="s">
        <v>100</v>
      </c>
      <c r="C76" s="68">
        <v>4800</v>
      </c>
      <c r="D76" s="110">
        <v>400</v>
      </c>
      <c r="E76" s="110">
        <v>400</v>
      </c>
      <c r="F76" s="110">
        <v>400</v>
      </c>
      <c r="G76" s="110">
        <v>400</v>
      </c>
      <c r="H76" s="110">
        <v>400</v>
      </c>
      <c r="I76" s="110">
        <v>400</v>
      </c>
      <c r="J76" s="110">
        <v>400</v>
      </c>
      <c r="K76" s="110">
        <v>400</v>
      </c>
      <c r="L76" s="110">
        <v>400</v>
      </c>
      <c r="M76" s="110">
        <v>400</v>
      </c>
      <c r="N76" s="110">
        <v>400</v>
      </c>
      <c r="O76" s="110">
        <v>400</v>
      </c>
      <c r="P76" s="34">
        <f t="shared" si="9"/>
        <v>4800</v>
      </c>
      <c r="Q76" s="34">
        <f t="shared" si="10"/>
        <v>4800</v>
      </c>
      <c r="R76" s="66">
        <f t="shared" si="11"/>
        <v>0</v>
      </c>
      <c r="S76" s="66">
        <f t="shared" si="12"/>
        <v>0</v>
      </c>
      <c r="T76" s="66">
        <f t="shared" si="13"/>
        <v>0</v>
      </c>
    </row>
    <row r="77" spans="1:21" s="7" customFormat="1" ht="15" hidden="1" customHeight="1" x14ac:dyDescent="0.2">
      <c r="A77" s="12" t="s">
        <v>30</v>
      </c>
      <c r="B77" s="47" t="s">
        <v>101</v>
      </c>
      <c r="C77" s="68">
        <v>8000</v>
      </c>
      <c r="D77" s="110">
        <v>666.66666666666663</v>
      </c>
      <c r="E77" s="110">
        <v>666.66666666666663</v>
      </c>
      <c r="F77" s="110">
        <v>666.66666666666663</v>
      </c>
      <c r="G77" s="110">
        <v>666.66666666666663</v>
      </c>
      <c r="H77" s="110">
        <v>666.66666666666663</v>
      </c>
      <c r="I77" s="110">
        <v>666.66666666666663</v>
      </c>
      <c r="J77" s="110">
        <v>666.66666666666663</v>
      </c>
      <c r="K77" s="110">
        <v>666.66666666666663</v>
      </c>
      <c r="L77" s="110">
        <v>666.66666666666663</v>
      </c>
      <c r="M77" s="110">
        <v>666.66666666666663</v>
      </c>
      <c r="N77" s="110">
        <v>666.66666666666663</v>
      </c>
      <c r="O77" s="110">
        <v>666.66666666666663</v>
      </c>
      <c r="P77" s="34">
        <f t="shared" si="9"/>
        <v>8000.0000000000009</v>
      </c>
      <c r="Q77" s="34">
        <f t="shared" si="10"/>
        <v>8000.0000000000009</v>
      </c>
      <c r="R77" s="66">
        <f t="shared" si="11"/>
        <v>0</v>
      </c>
      <c r="S77" s="66">
        <f t="shared" si="12"/>
        <v>0</v>
      </c>
      <c r="T77" s="66">
        <f t="shared" si="13"/>
        <v>0</v>
      </c>
    </row>
    <row r="78" spans="1:21" s="7" customFormat="1" ht="15" hidden="1" customHeight="1" x14ac:dyDescent="0.2">
      <c r="A78" s="12" t="s">
        <v>31</v>
      </c>
      <c r="B78" s="47" t="s">
        <v>102</v>
      </c>
      <c r="C78" s="68">
        <v>10200</v>
      </c>
      <c r="D78" s="110">
        <v>850</v>
      </c>
      <c r="E78" s="110">
        <v>850</v>
      </c>
      <c r="F78" s="110">
        <v>850</v>
      </c>
      <c r="G78" s="110">
        <v>850</v>
      </c>
      <c r="H78" s="110">
        <v>850</v>
      </c>
      <c r="I78" s="110">
        <v>850</v>
      </c>
      <c r="J78" s="110">
        <v>850</v>
      </c>
      <c r="K78" s="110">
        <v>850</v>
      </c>
      <c r="L78" s="110">
        <v>850</v>
      </c>
      <c r="M78" s="110">
        <v>850</v>
      </c>
      <c r="N78" s="110">
        <v>850</v>
      </c>
      <c r="O78" s="110">
        <v>850</v>
      </c>
      <c r="P78" s="34">
        <f t="shared" si="9"/>
        <v>10200</v>
      </c>
      <c r="Q78" s="34">
        <f t="shared" si="10"/>
        <v>10200</v>
      </c>
      <c r="R78" s="66">
        <f t="shared" si="11"/>
        <v>0</v>
      </c>
      <c r="S78" s="66">
        <f t="shared" si="12"/>
        <v>0</v>
      </c>
      <c r="T78" s="66">
        <f t="shared" si="13"/>
        <v>0</v>
      </c>
    </row>
    <row r="79" spans="1:21" s="7" customFormat="1" ht="15" hidden="1" customHeight="1" x14ac:dyDescent="0.2">
      <c r="A79" s="12" t="s">
        <v>61</v>
      </c>
      <c r="B79" s="47" t="s">
        <v>103</v>
      </c>
      <c r="C79" s="68">
        <v>27000.000000000007</v>
      </c>
      <c r="D79" s="110">
        <v>2250.0000000000005</v>
      </c>
      <c r="E79" s="110">
        <v>2250.0000000000005</v>
      </c>
      <c r="F79" s="110">
        <v>2250.0000000000005</v>
      </c>
      <c r="G79" s="110">
        <v>2250.0000000000005</v>
      </c>
      <c r="H79" s="110">
        <v>2250.0000000000005</v>
      </c>
      <c r="I79" s="110">
        <v>2250.0000000000005</v>
      </c>
      <c r="J79" s="110">
        <v>2250.0000000000005</v>
      </c>
      <c r="K79" s="110">
        <v>2250.0000000000005</v>
      </c>
      <c r="L79" s="110">
        <v>2250.0000000000005</v>
      </c>
      <c r="M79" s="110">
        <v>2250.0000000000005</v>
      </c>
      <c r="N79" s="110">
        <v>2250.0000000000005</v>
      </c>
      <c r="O79" s="110">
        <v>2250.0000000000005</v>
      </c>
      <c r="P79" s="34">
        <f t="shared" si="9"/>
        <v>27000.000000000004</v>
      </c>
      <c r="Q79" s="34">
        <f t="shared" si="10"/>
        <v>27000.000000000004</v>
      </c>
      <c r="R79" s="66">
        <f t="shared" si="11"/>
        <v>0</v>
      </c>
      <c r="S79" s="66">
        <f t="shared" si="12"/>
        <v>0</v>
      </c>
      <c r="T79" s="66">
        <f t="shared" si="13"/>
        <v>0</v>
      </c>
    </row>
    <row r="80" spans="1:21" s="7" customFormat="1" ht="10.5" hidden="1" customHeight="1" x14ac:dyDescent="0.2">
      <c r="A80" s="12"/>
      <c r="B80" s="47"/>
      <c r="C80" s="68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34"/>
      <c r="Q80" s="34"/>
      <c r="R80" s="66">
        <f t="shared" si="11"/>
        <v>0</v>
      </c>
      <c r="S80" s="66">
        <f t="shared" si="12"/>
        <v>0</v>
      </c>
      <c r="T80" s="66">
        <f t="shared" si="13"/>
        <v>0</v>
      </c>
    </row>
    <row r="81" spans="1:21" s="7" customFormat="1" ht="15" hidden="1" customHeight="1" x14ac:dyDescent="0.2">
      <c r="A81" s="15" t="str">
        <f>"TOTAL "&amp;A67</f>
        <v>TOTAL OPERATING EXPENSES (OPEX) - TIC</v>
      </c>
      <c r="B81" s="51"/>
      <c r="C81" s="77">
        <f>SUM(C69:C80)</f>
        <v>284640.00565000006</v>
      </c>
      <c r="D81" s="111">
        <f>SUM(D69:D79)</f>
        <v>21886.666720833338</v>
      </c>
      <c r="E81" s="111">
        <f t="shared" ref="E81:F81" si="14">SUM(E69:E79)</f>
        <v>21886.666720833338</v>
      </c>
      <c r="F81" s="111">
        <f t="shared" si="14"/>
        <v>21886.666720833338</v>
      </c>
      <c r="G81" s="111">
        <f t="shared" ref="G81:L81" si="15">SUM(G69:G79)</f>
        <v>21886.666720833338</v>
      </c>
      <c r="H81" s="111">
        <f t="shared" si="15"/>
        <v>29220.00005416667</v>
      </c>
      <c r="I81" s="111">
        <f t="shared" si="15"/>
        <v>21886.666720833338</v>
      </c>
      <c r="J81" s="111">
        <f t="shared" si="15"/>
        <v>21886.666720833338</v>
      </c>
      <c r="K81" s="111">
        <f t="shared" si="15"/>
        <v>21886.666720833338</v>
      </c>
      <c r="L81" s="111">
        <f t="shared" si="15"/>
        <v>21886.666720833338</v>
      </c>
      <c r="M81" s="111">
        <f>SUM(M69:M79)</f>
        <v>21886.666720833338</v>
      </c>
      <c r="N81" s="111">
        <f>SUM(N69:N79)</f>
        <v>21886.666720833338</v>
      </c>
      <c r="O81" s="111">
        <f>SUM(O69:O79)</f>
        <v>36553.338387499993</v>
      </c>
      <c r="P81" s="35">
        <f>SUM(D81:O81)</f>
        <v>284640.00565000001</v>
      </c>
      <c r="Q81" s="30">
        <f>SUM(Q69:Q79)</f>
        <v>284640.00565000001</v>
      </c>
      <c r="R81" s="66">
        <f t="shared" si="11"/>
        <v>0</v>
      </c>
      <c r="S81" s="66">
        <f t="shared" si="12"/>
        <v>0</v>
      </c>
      <c r="T81" s="66">
        <f t="shared" si="13"/>
        <v>0</v>
      </c>
      <c r="U81" s="139">
        <f>SUM(M81:O81)</f>
        <v>80326.671829166677</v>
      </c>
    </row>
    <row r="82" spans="1:21" s="7" customFormat="1" ht="6.95" hidden="1" customHeight="1" x14ac:dyDescent="0.2">
      <c r="A82" s="11"/>
      <c r="B82" s="53"/>
      <c r="C82" s="79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36"/>
      <c r="Q82" s="36"/>
      <c r="R82" s="66"/>
      <c r="S82" s="66"/>
      <c r="T82" s="66"/>
    </row>
    <row r="83" spans="1:21" s="7" customFormat="1" ht="18" hidden="1" customHeight="1" x14ac:dyDescent="0.2">
      <c r="A83" s="157" t="s">
        <v>62</v>
      </c>
      <c r="B83" s="157"/>
      <c r="C83" s="157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66"/>
      <c r="S83" s="66"/>
      <c r="T83" s="66"/>
      <c r="U83" s="139">
        <f>U81+U65</f>
        <v>635630.79682916682</v>
      </c>
    </row>
    <row r="84" spans="1:21" s="7" customFormat="1" ht="6.95" hidden="1" customHeight="1" x14ac:dyDescent="0.2">
      <c r="A84" s="10"/>
      <c r="B84" s="50"/>
      <c r="C84" s="76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33"/>
      <c r="Q84" s="33"/>
      <c r="R84" s="66">
        <f t="shared" ref="R84:R90" si="16">C84-P84</f>
        <v>0</v>
      </c>
      <c r="S84" s="66">
        <f t="shared" ref="S84" si="17">R84/3</f>
        <v>0</v>
      </c>
      <c r="T84" s="66">
        <f t="shared" ref="T84:T90" si="18">C84-Q84</f>
        <v>0</v>
      </c>
    </row>
    <row r="85" spans="1:21" s="8" customFormat="1" ht="15" hidden="1" customHeight="1" x14ac:dyDescent="0.2">
      <c r="A85" s="12" t="s">
        <v>64</v>
      </c>
      <c r="B85" s="47" t="s">
        <v>121</v>
      </c>
      <c r="C85" s="68">
        <v>20000</v>
      </c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>
        <v>20000</v>
      </c>
      <c r="P85" s="34">
        <f t="shared" ref="P85:P88" si="19">SUM(D85:O85)</f>
        <v>20000</v>
      </c>
      <c r="Q85" s="34">
        <f>SUM(D85:O85)</f>
        <v>20000</v>
      </c>
      <c r="R85" s="66">
        <f t="shared" si="16"/>
        <v>0</v>
      </c>
      <c r="S85" s="66">
        <f t="shared" ref="S85:S90" si="20">R85/12</f>
        <v>0</v>
      </c>
      <c r="T85" s="26">
        <f t="shared" si="18"/>
        <v>0</v>
      </c>
    </row>
    <row r="86" spans="1:21" s="8" customFormat="1" ht="15" hidden="1" customHeight="1" x14ac:dyDescent="0.2">
      <c r="A86" s="12" t="s">
        <v>192</v>
      </c>
      <c r="B86" s="47" t="s">
        <v>193</v>
      </c>
      <c r="C86" s="68">
        <v>6000</v>
      </c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>
        <v>6000</v>
      </c>
      <c r="P86" s="34">
        <f t="shared" si="19"/>
        <v>6000</v>
      </c>
      <c r="Q86" s="34">
        <f>SUM(D86:O86)</f>
        <v>6000</v>
      </c>
      <c r="R86" s="66">
        <f t="shared" si="16"/>
        <v>0</v>
      </c>
      <c r="S86" s="66">
        <f t="shared" si="20"/>
        <v>0</v>
      </c>
      <c r="T86" s="26">
        <f t="shared" si="18"/>
        <v>0</v>
      </c>
    </row>
    <row r="87" spans="1:21" s="7" customFormat="1" ht="15" hidden="1" customHeight="1" x14ac:dyDescent="0.2">
      <c r="A87" s="12" t="s">
        <v>65</v>
      </c>
      <c r="B87" s="47" t="s">
        <v>122</v>
      </c>
      <c r="C87" s="68">
        <v>2500</v>
      </c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>
        <v>2500</v>
      </c>
      <c r="P87" s="34">
        <f t="shared" si="19"/>
        <v>2500</v>
      </c>
      <c r="Q87" s="34">
        <f>SUM(D87:O87)</f>
        <v>2500</v>
      </c>
      <c r="R87" s="66">
        <f t="shared" si="16"/>
        <v>0</v>
      </c>
      <c r="S87" s="66">
        <f t="shared" si="20"/>
        <v>0</v>
      </c>
      <c r="T87" s="66">
        <f t="shared" si="18"/>
        <v>0</v>
      </c>
    </row>
    <row r="88" spans="1:21" s="8" customFormat="1" ht="15" hidden="1" customHeight="1" x14ac:dyDescent="0.2">
      <c r="A88" s="12" t="s">
        <v>66</v>
      </c>
      <c r="B88" s="47" t="s">
        <v>123</v>
      </c>
      <c r="C88" s="68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34">
        <f t="shared" si="19"/>
        <v>0</v>
      </c>
      <c r="Q88" s="34">
        <f>SUM(D88:O88)</f>
        <v>0</v>
      </c>
      <c r="R88" s="66">
        <f t="shared" si="16"/>
        <v>0</v>
      </c>
      <c r="S88" s="66">
        <f t="shared" si="20"/>
        <v>0</v>
      </c>
      <c r="T88" s="26">
        <f t="shared" si="18"/>
        <v>0</v>
      </c>
    </row>
    <row r="89" spans="1:21" s="8" customFormat="1" ht="6.95" hidden="1" customHeight="1" x14ac:dyDescent="0.2">
      <c r="A89" s="12"/>
      <c r="B89" s="47"/>
      <c r="C89" s="68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37"/>
      <c r="Q89" s="37"/>
      <c r="R89" s="26">
        <f t="shared" si="16"/>
        <v>0</v>
      </c>
      <c r="S89" s="66">
        <f t="shared" si="20"/>
        <v>0</v>
      </c>
      <c r="T89" s="26">
        <f t="shared" si="18"/>
        <v>0</v>
      </c>
    </row>
    <row r="90" spans="1:21" s="7" customFormat="1" ht="15" hidden="1" customHeight="1" x14ac:dyDescent="0.2">
      <c r="A90" s="15" t="str">
        <f>"TOTAL "&amp;A83</f>
        <v>TOTAL CAPITAL EXPENDITURE (CAPEX) - PGT</v>
      </c>
      <c r="B90" s="51"/>
      <c r="C90" s="77">
        <f>SUM(C85:C89)</f>
        <v>28500</v>
      </c>
      <c r="D90" s="111">
        <f t="shared" ref="D90:O90" si="21">SUM(D85:D88)</f>
        <v>0</v>
      </c>
      <c r="E90" s="111">
        <f t="shared" si="21"/>
        <v>0</v>
      </c>
      <c r="F90" s="111">
        <f t="shared" si="21"/>
        <v>0</v>
      </c>
      <c r="G90" s="111">
        <f t="shared" ref="G90:H90" si="22">SUM(G85:G88)</f>
        <v>0</v>
      </c>
      <c r="H90" s="111">
        <f t="shared" si="22"/>
        <v>0</v>
      </c>
      <c r="I90" s="111">
        <f t="shared" si="21"/>
        <v>0</v>
      </c>
      <c r="J90" s="111">
        <f t="shared" si="21"/>
        <v>0</v>
      </c>
      <c r="K90" s="111">
        <f t="shared" si="21"/>
        <v>0</v>
      </c>
      <c r="L90" s="111">
        <f t="shared" si="21"/>
        <v>0</v>
      </c>
      <c r="M90" s="111">
        <f>SUM(M85:M88)</f>
        <v>0</v>
      </c>
      <c r="N90" s="111">
        <f>SUM(N85:N88)</f>
        <v>0</v>
      </c>
      <c r="O90" s="111">
        <f t="shared" si="21"/>
        <v>28500</v>
      </c>
      <c r="P90" s="35">
        <f>SUM(D90:O90)</f>
        <v>28500</v>
      </c>
      <c r="Q90" s="30">
        <f>SUM(D90:O90)</f>
        <v>28500</v>
      </c>
      <c r="R90" s="66">
        <f t="shared" si="16"/>
        <v>0</v>
      </c>
      <c r="S90" s="66">
        <f t="shared" si="20"/>
        <v>0</v>
      </c>
      <c r="T90" s="66">
        <f t="shared" si="18"/>
        <v>0</v>
      </c>
      <c r="U90" s="139">
        <f>SUM(M90:O90)</f>
        <v>28500</v>
      </c>
    </row>
    <row r="91" spans="1:21" s="7" customFormat="1" ht="6.95" hidden="1" customHeight="1" x14ac:dyDescent="0.2">
      <c r="A91" s="11"/>
      <c r="B91" s="53"/>
      <c r="C91" s="79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36"/>
      <c r="Q91" s="36"/>
      <c r="R91" s="66"/>
      <c r="S91" s="66"/>
      <c r="T91" s="66"/>
    </row>
    <row r="92" spans="1:21" s="7" customFormat="1" ht="18" hidden="1" customHeight="1" x14ac:dyDescent="0.2">
      <c r="A92" s="157" t="s">
        <v>63</v>
      </c>
      <c r="B92" s="157"/>
      <c r="C92" s="157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66"/>
      <c r="S92" s="66"/>
      <c r="T92" s="66"/>
    </row>
    <row r="93" spans="1:21" s="7" customFormat="1" ht="6.95" hidden="1" customHeight="1" x14ac:dyDescent="0.2">
      <c r="A93" s="10"/>
      <c r="B93" s="50"/>
      <c r="C93" s="76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33"/>
      <c r="Q93" s="33"/>
      <c r="R93" s="66"/>
      <c r="S93" s="66"/>
      <c r="T93" s="66"/>
    </row>
    <row r="94" spans="1:21" s="8" customFormat="1" ht="15" hidden="1" customHeight="1" x14ac:dyDescent="0.2">
      <c r="A94" s="12" t="s">
        <v>67</v>
      </c>
      <c r="B94" s="47" t="s">
        <v>121</v>
      </c>
      <c r="C94" s="68">
        <v>5000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>
        <v>5000</v>
      </c>
      <c r="P94" s="34">
        <f t="shared" ref="P94:P97" si="23">SUM(D94:O94)</f>
        <v>5000</v>
      </c>
      <c r="Q94" s="34">
        <f>SUM(D94:O94)</f>
        <v>5000</v>
      </c>
      <c r="R94" s="66">
        <f t="shared" ref="R94:R99" si="24">C94-P94</f>
        <v>0</v>
      </c>
      <c r="S94" s="66">
        <f t="shared" ref="S94:S99" si="25">R94/12</f>
        <v>0</v>
      </c>
      <c r="T94" s="26">
        <f t="shared" ref="T94:T99" si="26">C94-Q94</f>
        <v>0</v>
      </c>
    </row>
    <row r="95" spans="1:21" s="7" customFormat="1" ht="15" hidden="1" customHeight="1" x14ac:dyDescent="0.2">
      <c r="A95" s="12" t="s">
        <v>65</v>
      </c>
      <c r="B95" s="47" t="s">
        <v>122</v>
      </c>
      <c r="C95" s="68">
        <v>10000</v>
      </c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>
        <v>10000</v>
      </c>
      <c r="P95" s="34">
        <f t="shared" si="23"/>
        <v>10000</v>
      </c>
      <c r="Q95" s="34">
        <f>SUM(D95:O95)</f>
        <v>10000</v>
      </c>
      <c r="R95" s="66">
        <f t="shared" si="24"/>
        <v>0</v>
      </c>
      <c r="S95" s="66">
        <f t="shared" si="25"/>
        <v>0</v>
      </c>
      <c r="T95" s="66">
        <f t="shared" si="26"/>
        <v>0</v>
      </c>
    </row>
    <row r="96" spans="1:21" s="8" customFormat="1" ht="15" hidden="1" customHeight="1" x14ac:dyDescent="0.2">
      <c r="A96" s="12" t="s">
        <v>68</v>
      </c>
      <c r="B96" s="47" t="s">
        <v>123</v>
      </c>
      <c r="C96" s="68">
        <v>1000</v>
      </c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>
        <v>1000</v>
      </c>
      <c r="P96" s="34">
        <f t="shared" si="23"/>
        <v>1000</v>
      </c>
      <c r="Q96" s="34">
        <f>SUM(D96:O96)</f>
        <v>1000</v>
      </c>
      <c r="R96" s="66">
        <f t="shared" si="24"/>
        <v>0</v>
      </c>
      <c r="S96" s="66">
        <f t="shared" si="25"/>
        <v>0</v>
      </c>
      <c r="T96" s="26">
        <f t="shared" si="26"/>
        <v>0</v>
      </c>
    </row>
    <row r="97" spans="1:21" s="7" customFormat="1" ht="15" hidden="1" customHeight="1" x14ac:dyDescent="0.2">
      <c r="A97" s="12" t="s">
        <v>69</v>
      </c>
      <c r="B97" s="47" t="s">
        <v>69</v>
      </c>
      <c r="C97" s="68">
        <v>0</v>
      </c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>
        <v>0</v>
      </c>
      <c r="P97" s="34">
        <f t="shared" si="23"/>
        <v>0</v>
      </c>
      <c r="Q97" s="34">
        <f>SUM(D97:O97)</f>
        <v>0</v>
      </c>
      <c r="R97" s="66">
        <f t="shared" si="24"/>
        <v>0</v>
      </c>
      <c r="S97" s="66">
        <f t="shared" si="25"/>
        <v>0</v>
      </c>
      <c r="T97" s="66">
        <f t="shared" si="26"/>
        <v>0</v>
      </c>
    </row>
    <row r="98" spans="1:21" s="8" customFormat="1" ht="6.95" hidden="1" customHeight="1" x14ac:dyDescent="0.2">
      <c r="A98" s="12"/>
      <c r="B98" s="47"/>
      <c r="C98" s="68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>
        <v>0</v>
      </c>
      <c r="P98" s="37"/>
      <c r="Q98" s="37"/>
      <c r="R98" s="26">
        <f t="shared" si="24"/>
        <v>0</v>
      </c>
      <c r="S98" s="66">
        <f t="shared" si="25"/>
        <v>0</v>
      </c>
      <c r="T98" s="26">
        <f t="shared" si="26"/>
        <v>0</v>
      </c>
    </row>
    <row r="99" spans="1:21" s="7" customFormat="1" ht="15" hidden="1" customHeight="1" x14ac:dyDescent="0.2">
      <c r="A99" s="15" t="str">
        <f>"TOTAL "&amp;A92</f>
        <v>TOTAL CAPITAL EXPENDITURE (CAPEX) - TIC</v>
      </c>
      <c r="B99" s="51"/>
      <c r="C99" s="77">
        <f>SUM(C94:C98)</f>
        <v>16000</v>
      </c>
      <c r="D99" s="111">
        <f t="shared" ref="D99:L99" si="27">SUM(D94:D97)</f>
        <v>0</v>
      </c>
      <c r="E99" s="111">
        <f t="shared" si="27"/>
        <v>0</v>
      </c>
      <c r="F99" s="111">
        <f t="shared" si="27"/>
        <v>0</v>
      </c>
      <c r="G99" s="111">
        <f t="shared" ref="G99:H99" si="28">SUM(G94:G97)</f>
        <v>0</v>
      </c>
      <c r="H99" s="111">
        <f t="shared" si="28"/>
        <v>0</v>
      </c>
      <c r="I99" s="111">
        <f t="shared" si="27"/>
        <v>0</v>
      </c>
      <c r="J99" s="111">
        <f t="shared" si="27"/>
        <v>0</v>
      </c>
      <c r="K99" s="111">
        <f t="shared" si="27"/>
        <v>0</v>
      </c>
      <c r="L99" s="111">
        <f t="shared" si="27"/>
        <v>0</v>
      </c>
      <c r="M99" s="111">
        <f>SUM(M94:M97)</f>
        <v>0</v>
      </c>
      <c r="N99" s="111">
        <f>SUM(N94:N97)</f>
        <v>0</v>
      </c>
      <c r="O99" s="111">
        <f>SUM(O94:O97)</f>
        <v>16000</v>
      </c>
      <c r="P99" s="35">
        <f>SUM(D99:O99)</f>
        <v>16000</v>
      </c>
      <c r="Q99" s="30">
        <f>SUM(Q94:Q97)</f>
        <v>16000</v>
      </c>
      <c r="R99" s="66">
        <f t="shared" si="24"/>
        <v>0</v>
      </c>
      <c r="S99" s="66">
        <f t="shared" si="25"/>
        <v>0</v>
      </c>
      <c r="T99" s="66">
        <f t="shared" si="26"/>
        <v>0</v>
      </c>
      <c r="U99" s="139">
        <f>SUM(M99:O99)</f>
        <v>16000</v>
      </c>
    </row>
    <row r="100" spans="1:21" s="7" customFormat="1" ht="7.5" hidden="1" customHeight="1" x14ac:dyDescent="0.2">
      <c r="A100" s="24"/>
      <c r="B100" s="52"/>
      <c r="C100" s="7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30"/>
      <c r="Q100" s="30"/>
      <c r="R100" s="66"/>
      <c r="S100" s="66"/>
      <c r="T100" s="66"/>
    </row>
    <row r="101" spans="1:21" s="7" customFormat="1" ht="18" hidden="1" customHeight="1" x14ac:dyDescent="0.2">
      <c r="A101" s="157" t="s">
        <v>70</v>
      </c>
      <c r="B101" s="157"/>
      <c r="C101" s="157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66"/>
      <c r="S101" s="66"/>
      <c r="T101" s="66"/>
    </row>
    <row r="102" spans="1:21" s="7" customFormat="1" ht="6.95" hidden="1" customHeight="1" x14ac:dyDescent="0.2">
      <c r="A102" s="10"/>
      <c r="B102" s="50"/>
      <c r="C102" s="76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33"/>
      <c r="Q102" s="33"/>
      <c r="R102" s="66"/>
      <c r="S102" s="66"/>
      <c r="T102" s="66"/>
    </row>
    <row r="103" spans="1:21" s="8" customFormat="1" ht="15" hidden="1" customHeight="1" x14ac:dyDescent="0.2">
      <c r="A103" s="12" t="s">
        <v>71</v>
      </c>
      <c r="B103" s="47" t="s">
        <v>124</v>
      </c>
      <c r="C103" s="68">
        <v>6000</v>
      </c>
      <c r="D103" s="110">
        <v>500</v>
      </c>
      <c r="E103" s="110">
        <v>500</v>
      </c>
      <c r="F103" s="110">
        <v>500</v>
      </c>
      <c r="G103" s="110">
        <v>500</v>
      </c>
      <c r="H103" s="110">
        <v>500</v>
      </c>
      <c r="I103" s="110">
        <v>500</v>
      </c>
      <c r="J103" s="110">
        <v>500</v>
      </c>
      <c r="K103" s="110">
        <v>500</v>
      </c>
      <c r="L103" s="110">
        <v>500</v>
      </c>
      <c r="M103" s="110">
        <v>500</v>
      </c>
      <c r="N103" s="110">
        <v>500</v>
      </c>
      <c r="O103" s="110">
        <v>500</v>
      </c>
      <c r="P103" s="34">
        <f t="shared" ref="P103:P106" si="29">SUM(D103:O103)</f>
        <v>6000</v>
      </c>
      <c r="Q103" s="37">
        <f t="shared" ref="Q103:Q114" si="30">SUM(D103:O103)</f>
        <v>6000</v>
      </c>
      <c r="R103" s="66">
        <f t="shared" ref="R103:R114" si="31">C103-P103</f>
        <v>0</v>
      </c>
      <c r="S103" s="66">
        <f>R103/12</f>
        <v>0</v>
      </c>
      <c r="T103" s="26">
        <f t="shared" ref="T103:T111" si="32">C103-Q103</f>
        <v>0</v>
      </c>
      <c r="U103" s="26">
        <f t="shared" ref="U103:U134" si="33">SUM(M103:O103)</f>
        <v>1500</v>
      </c>
    </row>
    <row r="104" spans="1:21" s="8" customFormat="1" ht="15" hidden="1" customHeight="1" x14ac:dyDescent="0.2">
      <c r="A104" s="12" t="s">
        <v>72</v>
      </c>
      <c r="B104" s="47" t="s">
        <v>125</v>
      </c>
      <c r="C104" s="68">
        <v>2000</v>
      </c>
      <c r="D104" s="110"/>
      <c r="E104" s="110">
        <v>400</v>
      </c>
      <c r="F104" s="110"/>
      <c r="G104" s="110">
        <v>400</v>
      </c>
      <c r="H104" s="110"/>
      <c r="I104" s="110">
        <v>400</v>
      </c>
      <c r="J104" s="110"/>
      <c r="K104" s="110">
        <v>400</v>
      </c>
      <c r="L104" s="110"/>
      <c r="M104" s="110">
        <v>400</v>
      </c>
      <c r="N104" s="110"/>
      <c r="O104" s="110"/>
      <c r="P104" s="34">
        <f t="shared" si="29"/>
        <v>2000</v>
      </c>
      <c r="Q104" s="37">
        <f t="shared" si="30"/>
        <v>2000</v>
      </c>
      <c r="R104" s="66">
        <f t="shared" si="31"/>
        <v>0</v>
      </c>
      <c r="S104" s="66">
        <f t="shared" ref="S104:S136" si="34">R104/12</f>
        <v>0</v>
      </c>
      <c r="T104" s="26">
        <f t="shared" si="32"/>
        <v>0</v>
      </c>
      <c r="U104" s="26">
        <f t="shared" si="33"/>
        <v>400</v>
      </c>
    </row>
    <row r="105" spans="1:21" s="8" customFormat="1" ht="15" hidden="1" customHeight="1" x14ac:dyDescent="0.2">
      <c r="A105" s="12" t="s">
        <v>73</v>
      </c>
      <c r="B105" s="47" t="s">
        <v>126</v>
      </c>
      <c r="C105" s="68">
        <v>300000</v>
      </c>
      <c r="D105" s="110">
        <v>25000</v>
      </c>
      <c r="E105" s="110">
        <v>25000</v>
      </c>
      <c r="F105" s="110">
        <v>25000</v>
      </c>
      <c r="G105" s="110">
        <v>25000</v>
      </c>
      <c r="H105" s="110">
        <v>25000</v>
      </c>
      <c r="I105" s="110">
        <v>25000</v>
      </c>
      <c r="J105" s="110">
        <v>25000</v>
      </c>
      <c r="K105" s="110">
        <v>25000</v>
      </c>
      <c r="L105" s="110">
        <v>25000</v>
      </c>
      <c r="M105" s="110">
        <v>25000</v>
      </c>
      <c r="N105" s="110">
        <v>25000</v>
      </c>
      <c r="O105" s="110">
        <v>25000</v>
      </c>
      <c r="P105" s="34">
        <f t="shared" si="29"/>
        <v>300000</v>
      </c>
      <c r="Q105" s="37">
        <f t="shared" si="30"/>
        <v>300000</v>
      </c>
      <c r="R105" s="66">
        <f t="shared" si="31"/>
        <v>0</v>
      </c>
      <c r="S105" s="66">
        <f t="shared" si="34"/>
        <v>0</v>
      </c>
      <c r="T105" s="26">
        <f t="shared" si="32"/>
        <v>0</v>
      </c>
      <c r="U105" s="26">
        <f t="shared" si="33"/>
        <v>75000</v>
      </c>
    </row>
    <row r="106" spans="1:21" s="8" customFormat="1" ht="15" hidden="1" customHeight="1" x14ac:dyDescent="0.2">
      <c r="A106" s="12" t="s">
        <v>75</v>
      </c>
      <c r="B106" s="47" t="s">
        <v>126</v>
      </c>
      <c r="C106" s="68">
        <v>15000</v>
      </c>
      <c r="D106" s="110">
        <v>1250</v>
      </c>
      <c r="E106" s="110">
        <v>1250</v>
      </c>
      <c r="F106" s="110">
        <v>1250</v>
      </c>
      <c r="G106" s="110">
        <v>1250</v>
      </c>
      <c r="H106" s="110">
        <v>1250</v>
      </c>
      <c r="I106" s="110">
        <v>1250</v>
      </c>
      <c r="J106" s="110">
        <v>1250</v>
      </c>
      <c r="K106" s="110">
        <v>1250</v>
      </c>
      <c r="L106" s="110">
        <v>1250</v>
      </c>
      <c r="M106" s="110">
        <v>1250</v>
      </c>
      <c r="N106" s="110">
        <v>1250</v>
      </c>
      <c r="O106" s="110">
        <v>1250</v>
      </c>
      <c r="P106" s="34">
        <f t="shared" si="29"/>
        <v>15000</v>
      </c>
      <c r="Q106" s="37">
        <f t="shared" si="30"/>
        <v>15000</v>
      </c>
      <c r="R106" s="66">
        <f t="shared" si="31"/>
        <v>0</v>
      </c>
      <c r="S106" s="66">
        <f t="shared" si="34"/>
        <v>0</v>
      </c>
      <c r="T106" s="26">
        <f t="shared" si="32"/>
        <v>0</v>
      </c>
      <c r="U106" s="26">
        <f t="shared" si="33"/>
        <v>3750</v>
      </c>
    </row>
    <row r="107" spans="1:21" s="8" customFormat="1" ht="8.25" hidden="1" customHeight="1" x14ac:dyDescent="0.2">
      <c r="A107" s="12"/>
      <c r="B107" s="47"/>
      <c r="C107" s="68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37"/>
      <c r="Q107" s="37">
        <f t="shared" si="30"/>
        <v>0</v>
      </c>
      <c r="R107" s="66">
        <f t="shared" si="31"/>
        <v>0</v>
      </c>
      <c r="S107" s="66">
        <f t="shared" si="34"/>
        <v>0</v>
      </c>
      <c r="T107" s="26">
        <f t="shared" si="32"/>
        <v>0</v>
      </c>
      <c r="U107" s="26">
        <f t="shared" si="33"/>
        <v>0</v>
      </c>
    </row>
    <row r="108" spans="1:21" s="8" customFormat="1" ht="15" hidden="1" customHeight="1" x14ac:dyDescent="0.2">
      <c r="A108" s="12" t="s">
        <v>76</v>
      </c>
      <c r="B108" s="47" t="s">
        <v>76</v>
      </c>
      <c r="C108" s="68">
        <v>25000</v>
      </c>
      <c r="D108" s="110">
        <v>2083.3333333333335</v>
      </c>
      <c r="E108" s="110">
        <v>2083.3333333333335</v>
      </c>
      <c r="F108" s="110">
        <v>2083.3333333333335</v>
      </c>
      <c r="G108" s="110">
        <v>2083.3333333333335</v>
      </c>
      <c r="H108" s="110">
        <v>2083.3333333333335</v>
      </c>
      <c r="I108" s="110">
        <v>2083.3333333333335</v>
      </c>
      <c r="J108" s="110">
        <v>2083.3333333333335</v>
      </c>
      <c r="K108" s="110">
        <v>2083.3333333333335</v>
      </c>
      <c r="L108" s="110">
        <v>2083.3333333333335</v>
      </c>
      <c r="M108" s="110">
        <v>2083.3333333333335</v>
      </c>
      <c r="N108" s="110">
        <v>2083.3333333333335</v>
      </c>
      <c r="O108" s="110">
        <v>2083.3333333333335</v>
      </c>
      <c r="P108" s="34">
        <f t="shared" ref="P108:P136" si="35">SUM(D108:O108)</f>
        <v>24999.999999999996</v>
      </c>
      <c r="Q108" s="37">
        <f t="shared" si="30"/>
        <v>24999.999999999996</v>
      </c>
      <c r="R108" s="66">
        <f t="shared" si="31"/>
        <v>0</v>
      </c>
      <c r="S108" s="66">
        <f t="shared" si="34"/>
        <v>0</v>
      </c>
      <c r="T108" s="26">
        <f t="shared" si="32"/>
        <v>0</v>
      </c>
      <c r="U108" s="26">
        <f t="shared" si="33"/>
        <v>6250</v>
      </c>
    </row>
    <row r="109" spans="1:21" s="8" customFormat="1" ht="15" hidden="1" customHeight="1" x14ac:dyDescent="0.2">
      <c r="A109" s="12" t="s">
        <v>185</v>
      </c>
      <c r="B109" s="47" t="s">
        <v>186</v>
      </c>
      <c r="C109" s="68">
        <v>2000</v>
      </c>
      <c r="D109" s="110"/>
      <c r="E109" s="110"/>
      <c r="F109" s="110"/>
      <c r="G109" s="110"/>
      <c r="H109" s="110">
        <v>1000</v>
      </c>
      <c r="I109" s="110"/>
      <c r="J109" s="110"/>
      <c r="K109" s="110"/>
      <c r="L109" s="110"/>
      <c r="M109" s="110">
        <v>1000</v>
      </c>
      <c r="N109" s="110"/>
      <c r="O109" s="110"/>
      <c r="P109" s="34">
        <f>SUM(D109:O109)</f>
        <v>2000</v>
      </c>
      <c r="Q109" s="37">
        <f>SUM(D109:O109)</f>
        <v>2000</v>
      </c>
      <c r="R109" s="66">
        <f>C109-P109</f>
        <v>0</v>
      </c>
      <c r="S109" s="66">
        <f>R109/12</f>
        <v>0</v>
      </c>
      <c r="T109" s="26">
        <f>C109-Q109</f>
        <v>0</v>
      </c>
      <c r="U109" s="26">
        <f>SUM(M109:O109)</f>
        <v>1000</v>
      </c>
    </row>
    <row r="110" spans="1:21" s="8" customFormat="1" ht="15" hidden="1" customHeight="1" x14ac:dyDescent="0.2">
      <c r="A110" s="12" t="s">
        <v>187</v>
      </c>
      <c r="B110" s="47" t="s">
        <v>128</v>
      </c>
      <c r="C110" s="68">
        <v>150000</v>
      </c>
      <c r="D110" s="110"/>
      <c r="E110" s="110"/>
      <c r="F110" s="110"/>
      <c r="G110" s="110"/>
      <c r="H110" s="110">
        <v>150000</v>
      </c>
      <c r="I110" s="110"/>
      <c r="J110" s="110"/>
      <c r="K110" s="110"/>
      <c r="L110" s="110"/>
      <c r="M110" s="110"/>
      <c r="N110" s="110"/>
      <c r="O110" s="110"/>
      <c r="P110" s="34">
        <f t="shared" si="35"/>
        <v>150000</v>
      </c>
      <c r="Q110" s="37">
        <f t="shared" si="30"/>
        <v>150000</v>
      </c>
      <c r="R110" s="66">
        <f t="shared" si="31"/>
        <v>0</v>
      </c>
      <c r="S110" s="66">
        <f t="shared" si="34"/>
        <v>0</v>
      </c>
      <c r="T110" s="26">
        <f t="shared" si="32"/>
        <v>0</v>
      </c>
      <c r="U110" s="26">
        <f t="shared" si="33"/>
        <v>0</v>
      </c>
    </row>
    <row r="111" spans="1:21" s="8" customFormat="1" ht="15" customHeight="1" x14ac:dyDescent="0.2">
      <c r="A111" s="12" t="s">
        <v>77</v>
      </c>
      <c r="B111" s="47" t="s">
        <v>127</v>
      </c>
      <c r="C111" s="68">
        <v>80000</v>
      </c>
      <c r="D111" s="110"/>
      <c r="E111" s="110"/>
      <c r="F111" s="110">
        <v>80000</v>
      </c>
      <c r="G111" s="110"/>
      <c r="H111" s="110"/>
      <c r="I111" s="110"/>
      <c r="J111" s="110"/>
      <c r="K111" s="110"/>
      <c r="L111" s="110"/>
      <c r="M111" s="110"/>
      <c r="N111" s="110"/>
      <c r="O111" s="110"/>
      <c r="P111" s="34">
        <f t="shared" si="35"/>
        <v>80000</v>
      </c>
      <c r="Q111" s="37">
        <f t="shared" si="30"/>
        <v>80000</v>
      </c>
      <c r="R111" s="66">
        <f t="shared" si="31"/>
        <v>0</v>
      </c>
      <c r="S111" s="66">
        <f t="shared" si="34"/>
        <v>0</v>
      </c>
      <c r="T111" s="26">
        <f t="shared" si="32"/>
        <v>0</v>
      </c>
      <c r="U111" s="26">
        <f t="shared" si="33"/>
        <v>0</v>
      </c>
    </row>
    <row r="112" spans="1:21" s="8" customFormat="1" ht="15" customHeight="1" x14ac:dyDescent="0.2">
      <c r="A112" s="12" t="s">
        <v>153</v>
      </c>
      <c r="B112" s="47" t="s">
        <v>127</v>
      </c>
      <c r="C112" s="68">
        <v>80000</v>
      </c>
      <c r="D112" s="110"/>
      <c r="E112" s="110"/>
      <c r="F112" s="110"/>
      <c r="G112" s="110"/>
      <c r="H112" s="110"/>
      <c r="I112" s="110"/>
      <c r="J112" s="110"/>
      <c r="K112" s="110"/>
      <c r="L112" s="110"/>
      <c r="M112" s="110">
        <v>80000</v>
      </c>
      <c r="N112" s="110"/>
      <c r="O112" s="110"/>
      <c r="P112" s="34">
        <f t="shared" si="35"/>
        <v>80000</v>
      </c>
      <c r="Q112" s="37">
        <f t="shared" si="30"/>
        <v>80000</v>
      </c>
      <c r="R112" s="66">
        <f t="shared" si="31"/>
        <v>0</v>
      </c>
      <c r="S112" s="66">
        <f t="shared" si="34"/>
        <v>0</v>
      </c>
      <c r="T112" s="26">
        <f t="shared" ref="T112:T136" si="36">C112-Q112</f>
        <v>0</v>
      </c>
      <c r="U112" s="26">
        <f t="shared" si="33"/>
        <v>80000</v>
      </c>
    </row>
    <row r="113" spans="1:21" s="8" customFormat="1" ht="15" hidden="1" customHeight="1" x14ac:dyDescent="0.2">
      <c r="A113" s="12" t="s">
        <v>202</v>
      </c>
      <c r="B113" s="47" t="s">
        <v>128</v>
      </c>
      <c r="C113" s="68">
        <v>220000</v>
      </c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>
        <v>220000</v>
      </c>
      <c r="O113" s="110"/>
      <c r="P113" s="34">
        <f t="shared" si="35"/>
        <v>220000</v>
      </c>
      <c r="Q113" s="37">
        <f t="shared" si="30"/>
        <v>220000</v>
      </c>
      <c r="R113" s="66">
        <f t="shared" si="31"/>
        <v>0</v>
      </c>
      <c r="S113" s="66">
        <f t="shared" si="34"/>
        <v>0</v>
      </c>
      <c r="T113" s="26">
        <f t="shared" si="36"/>
        <v>0</v>
      </c>
      <c r="U113" s="26">
        <f t="shared" si="33"/>
        <v>220000</v>
      </c>
    </row>
    <row r="114" spans="1:21" s="8" customFormat="1" ht="15" hidden="1" customHeight="1" x14ac:dyDescent="0.2">
      <c r="A114" s="12" t="s">
        <v>250</v>
      </c>
      <c r="B114" s="47" t="s">
        <v>128</v>
      </c>
      <c r="C114" s="68">
        <v>150000</v>
      </c>
      <c r="D114" s="110"/>
      <c r="E114" s="110"/>
      <c r="F114" s="110"/>
      <c r="G114" s="110"/>
      <c r="H114" s="110">
        <v>150000</v>
      </c>
      <c r="I114" s="110"/>
      <c r="J114" s="110"/>
      <c r="K114" s="110"/>
      <c r="L114" s="110"/>
      <c r="M114" s="110"/>
      <c r="N114" s="110"/>
      <c r="O114" s="110"/>
      <c r="P114" s="34">
        <f t="shared" si="35"/>
        <v>150000</v>
      </c>
      <c r="Q114" s="37">
        <f t="shared" si="30"/>
        <v>150000</v>
      </c>
      <c r="R114" s="66">
        <f t="shared" si="31"/>
        <v>0</v>
      </c>
      <c r="S114" s="66">
        <f t="shared" si="34"/>
        <v>0</v>
      </c>
      <c r="T114" s="26">
        <f t="shared" si="36"/>
        <v>0</v>
      </c>
      <c r="U114" s="26">
        <f t="shared" si="33"/>
        <v>0</v>
      </c>
    </row>
    <row r="115" spans="1:21" s="8" customFormat="1" ht="25.5" hidden="1" x14ac:dyDescent="0.2">
      <c r="A115" s="25" t="s">
        <v>160</v>
      </c>
      <c r="B115" s="47" t="s">
        <v>128</v>
      </c>
      <c r="C115" s="68">
        <v>100000</v>
      </c>
      <c r="D115" s="110"/>
      <c r="E115" s="110"/>
      <c r="F115" s="110"/>
      <c r="G115" s="110"/>
      <c r="H115" s="110"/>
      <c r="I115" s="110"/>
      <c r="J115" s="110">
        <v>100000</v>
      </c>
      <c r="K115" s="110"/>
      <c r="L115" s="110"/>
      <c r="M115" s="110"/>
      <c r="N115" s="110"/>
      <c r="O115" s="110"/>
      <c r="P115" s="34">
        <f t="shared" si="35"/>
        <v>100000</v>
      </c>
      <c r="Q115" s="37">
        <f t="shared" ref="Q115:Q132" si="37">SUM(D115:O115)</f>
        <v>100000</v>
      </c>
      <c r="R115" s="66">
        <f t="shared" ref="R115:R136" si="38">C115-P115</f>
        <v>0</v>
      </c>
      <c r="S115" s="66">
        <f t="shared" si="34"/>
        <v>0</v>
      </c>
      <c r="T115" s="26">
        <f t="shared" si="36"/>
        <v>0</v>
      </c>
      <c r="U115" s="26">
        <f t="shared" si="33"/>
        <v>0</v>
      </c>
    </row>
    <row r="116" spans="1:21" s="8" customFormat="1" ht="15" hidden="1" customHeight="1" x14ac:dyDescent="0.2">
      <c r="A116" s="12" t="s">
        <v>256</v>
      </c>
      <c r="B116" s="47" t="s">
        <v>128</v>
      </c>
      <c r="C116" s="68">
        <v>80000</v>
      </c>
      <c r="D116" s="110"/>
      <c r="E116" s="110"/>
      <c r="F116" s="110"/>
      <c r="G116" s="110">
        <v>80000</v>
      </c>
      <c r="H116" s="110"/>
      <c r="I116" s="110"/>
      <c r="J116" s="110"/>
      <c r="K116" s="110"/>
      <c r="L116" s="110"/>
      <c r="M116" s="110"/>
      <c r="N116" s="110"/>
      <c r="O116" s="110"/>
      <c r="P116" s="34">
        <f t="shared" si="35"/>
        <v>80000</v>
      </c>
      <c r="Q116" s="37">
        <f t="shared" si="37"/>
        <v>80000</v>
      </c>
      <c r="R116" s="66">
        <f t="shared" si="38"/>
        <v>0</v>
      </c>
      <c r="S116" s="66">
        <f t="shared" si="34"/>
        <v>0</v>
      </c>
      <c r="T116" s="26">
        <f t="shared" si="36"/>
        <v>0</v>
      </c>
      <c r="U116" s="26">
        <f t="shared" si="33"/>
        <v>0</v>
      </c>
    </row>
    <row r="117" spans="1:21" s="8" customFormat="1" ht="15" customHeight="1" x14ac:dyDescent="0.2">
      <c r="A117" s="12" t="s">
        <v>257</v>
      </c>
      <c r="B117" s="47" t="s">
        <v>127</v>
      </c>
      <c r="C117" s="68">
        <v>180000</v>
      </c>
      <c r="D117" s="110"/>
      <c r="E117" s="110"/>
      <c r="F117" s="110"/>
      <c r="G117" s="110"/>
      <c r="H117" s="110"/>
      <c r="I117" s="110">
        <v>180000</v>
      </c>
      <c r="J117" s="110"/>
      <c r="K117" s="110"/>
      <c r="L117" s="110"/>
      <c r="M117" s="110"/>
      <c r="N117" s="110"/>
      <c r="O117" s="110"/>
      <c r="P117" s="34">
        <f t="shared" si="35"/>
        <v>180000</v>
      </c>
      <c r="Q117" s="37">
        <f t="shared" si="37"/>
        <v>180000</v>
      </c>
      <c r="R117" s="66">
        <f t="shared" si="38"/>
        <v>0</v>
      </c>
      <c r="S117" s="66">
        <f t="shared" si="34"/>
        <v>0</v>
      </c>
      <c r="T117" s="26">
        <f t="shared" si="36"/>
        <v>0</v>
      </c>
      <c r="U117" s="26">
        <f t="shared" si="33"/>
        <v>0</v>
      </c>
    </row>
    <row r="118" spans="1:21" s="8" customFormat="1" ht="15" hidden="1" customHeight="1" x14ac:dyDescent="0.2">
      <c r="A118" s="12" t="s">
        <v>258</v>
      </c>
      <c r="B118" s="47" t="s">
        <v>128</v>
      </c>
      <c r="C118" s="68">
        <v>100000</v>
      </c>
      <c r="D118" s="110"/>
      <c r="E118" s="110"/>
      <c r="F118" s="110"/>
      <c r="G118" s="110"/>
      <c r="H118" s="110">
        <v>100000</v>
      </c>
      <c r="I118" s="110"/>
      <c r="J118" s="110"/>
      <c r="K118" s="110"/>
      <c r="L118" s="110"/>
      <c r="M118" s="110"/>
      <c r="N118" s="110"/>
      <c r="O118" s="110"/>
      <c r="P118" s="34">
        <f t="shared" si="35"/>
        <v>100000</v>
      </c>
      <c r="Q118" s="37">
        <f t="shared" si="37"/>
        <v>100000</v>
      </c>
      <c r="R118" s="66">
        <f t="shared" si="38"/>
        <v>0</v>
      </c>
      <c r="S118" s="66">
        <f t="shared" si="34"/>
        <v>0</v>
      </c>
      <c r="T118" s="26">
        <f t="shared" si="36"/>
        <v>0</v>
      </c>
      <c r="U118" s="26">
        <f t="shared" si="33"/>
        <v>0</v>
      </c>
    </row>
    <row r="119" spans="1:21" s="8" customFormat="1" ht="15" customHeight="1" x14ac:dyDescent="0.2">
      <c r="A119" s="12" t="s">
        <v>259</v>
      </c>
      <c r="B119" s="47" t="s">
        <v>127</v>
      </c>
      <c r="C119" s="68">
        <v>80000</v>
      </c>
      <c r="D119" s="110"/>
      <c r="E119" s="110"/>
      <c r="F119" s="110"/>
      <c r="G119" s="110">
        <v>80000</v>
      </c>
      <c r="H119" s="110"/>
      <c r="I119" s="110"/>
      <c r="J119" s="110"/>
      <c r="K119" s="110"/>
      <c r="L119" s="110"/>
      <c r="M119" s="110"/>
      <c r="N119" s="110"/>
      <c r="O119" s="110"/>
      <c r="P119" s="34">
        <f t="shared" si="35"/>
        <v>80000</v>
      </c>
      <c r="Q119" s="37">
        <f t="shared" si="37"/>
        <v>80000</v>
      </c>
      <c r="R119" s="66">
        <f t="shared" si="38"/>
        <v>0</v>
      </c>
      <c r="S119" s="66">
        <f t="shared" si="34"/>
        <v>0</v>
      </c>
      <c r="T119" s="26">
        <f t="shared" si="36"/>
        <v>0</v>
      </c>
      <c r="U119" s="26">
        <f t="shared" si="33"/>
        <v>0</v>
      </c>
    </row>
    <row r="120" spans="1:21" s="8" customFormat="1" ht="15" customHeight="1" x14ac:dyDescent="0.2">
      <c r="A120" s="12" t="s">
        <v>218</v>
      </c>
      <c r="B120" s="47" t="s">
        <v>127</v>
      </c>
      <c r="C120" s="68">
        <v>3000</v>
      </c>
      <c r="D120" s="110"/>
      <c r="E120" s="110"/>
      <c r="F120" s="110">
        <v>3000</v>
      </c>
      <c r="G120" s="110"/>
      <c r="H120" s="110"/>
      <c r="I120" s="110"/>
      <c r="J120" s="110"/>
      <c r="K120" s="110"/>
      <c r="L120" s="110"/>
      <c r="M120" s="110"/>
      <c r="N120" s="110"/>
      <c r="O120" s="110"/>
      <c r="P120" s="34">
        <f t="shared" si="35"/>
        <v>3000</v>
      </c>
      <c r="Q120" s="37">
        <f t="shared" si="37"/>
        <v>3000</v>
      </c>
      <c r="R120" s="66">
        <f t="shared" si="38"/>
        <v>0</v>
      </c>
      <c r="S120" s="66">
        <f t="shared" si="34"/>
        <v>0</v>
      </c>
      <c r="T120" s="26"/>
      <c r="U120" s="26"/>
    </row>
    <row r="121" spans="1:21" s="8" customFormat="1" ht="15" customHeight="1" x14ac:dyDescent="0.2">
      <c r="A121" s="12" t="s">
        <v>161</v>
      </c>
      <c r="B121" s="47" t="s">
        <v>127</v>
      </c>
      <c r="C121" s="68">
        <v>50000</v>
      </c>
      <c r="D121" s="110"/>
      <c r="E121" s="110"/>
      <c r="F121" s="110">
        <v>0</v>
      </c>
      <c r="G121" s="110">
        <v>50000</v>
      </c>
      <c r="H121" s="110"/>
      <c r="I121" s="110"/>
      <c r="J121" s="110"/>
      <c r="K121" s="110"/>
      <c r="L121" s="110"/>
      <c r="M121" s="110"/>
      <c r="N121" s="110"/>
      <c r="O121" s="110"/>
      <c r="P121" s="34">
        <f t="shared" si="35"/>
        <v>50000</v>
      </c>
      <c r="Q121" s="37">
        <f t="shared" si="37"/>
        <v>50000</v>
      </c>
      <c r="R121" s="66">
        <f t="shared" si="38"/>
        <v>0</v>
      </c>
      <c r="S121" s="66">
        <f t="shared" si="34"/>
        <v>0</v>
      </c>
      <c r="T121" s="26">
        <f t="shared" si="36"/>
        <v>0</v>
      </c>
      <c r="U121" s="26">
        <f t="shared" si="33"/>
        <v>0</v>
      </c>
    </row>
    <row r="122" spans="1:21" s="8" customFormat="1" ht="15" hidden="1" customHeight="1" x14ac:dyDescent="0.2">
      <c r="A122" s="12" t="s">
        <v>203</v>
      </c>
      <c r="B122" s="47" t="s">
        <v>128</v>
      </c>
      <c r="C122" s="68">
        <v>150000</v>
      </c>
      <c r="D122" s="110"/>
      <c r="E122" s="110"/>
      <c r="F122" s="110"/>
      <c r="G122" s="110"/>
      <c r="H122" s="110"/>
      <c r="I122" s="110"/>
      <c r="J122" s="110">
        <v>150000</v>
      </c>
      <c r="K122" s="110"/>
      <c r="L122" s="110"/>
      <c r="M122" s="110"/>
      <c r="N122" s="110"/>
      <c r="O122" s="110"/>
      <c r="P122" s="34">
        <f t="shared" si="35"/>
        <v>150000</v>
      </c>
      <c r="Q122" s="37">
        <f t="shared" si="37"/>
        <v>150000</v>
      </c>
      <c r="R122" s="66">
        <f t="shared" si="38"/>
        <v>0</v>
      </c>
      <c r="S122" s="66">
        <f t="shared" si="34"/>
        <v>0</v>
      </c>
      <c r="T122" s="26">
        <f t="shared" si="36"/>
        <v>0</v>
      </c>
      <c r="U122" s="26">
        <f t="shared" si="33"/>
        <v>0</v>
      </c>
    </row>
    <row r="123" spans="1:21" s="8" customFormat="1" ht="15" hidden="1" customHeight="1" x14ac:dyDescent="0.2">
      <c r="A123" s="12" t="s">
        <v>215</v>
      </c>
      <c r="B123" s="47" t="s">
        <v>225</v>
      </c>
      <c r="C123" s="68">
        <v>250000</v>
      </c>
      <c r="D123" s="110"/>
      <c r="E123" s="110"/>
      <c r="F123" s="110"/>
      <c r="G123" s="110"/>
      <c r="H123" s="110"/>
      <c r="I123" s="110">
        <v>150000</v>
      </c>
      <c r="J123" s="110">
        <v>100000</v>
      </c>
      <c r="K123" s="110"/>
      <c r="L123" s="110"/>
      <c r="M123" s="110"/>
      <c r="N123" s="110"/>
      <c r="O123" s="110"/>
      <c r="P123" s="34">
        <f t="shared" si="35"/>
        <v>250000</v>
      </c>
      <c r="Q123" s="37">
        <f t="shared" si="37"/>
        <v>250000</v>
      </c>
      <c r="R123" s="66">
        <f t="shared" si="38"/>
        <v>0</v>
      </c>
      <c r="S123" s="66">
        <f t="shared" si="34"/>
        <v>0</v>
      </c>
      <c r="T123" s="26">
        <f t="shared" si="36"/>
        <v>0</v>
      </c>
      <c r="U123" s="26">
        <f t="shared" si="33"/>
        <v>0</v>
      </c>
    </row>
    <row r="124" spans="1:21" s="8" customFormat="1" ht="15" hidden="1" customHeight="1" x14ac:dyDescent="0.2">
      <c r="A124" s="12" t="s">
        <v>162</v>
      </c>
      <c r="B124" s="47" t="s">
        <v>128</v>
      </c>
      <c r="C124" s="68">
        <v>100000</v>
      </c>
      <c r="D124" s="110"/>
      <c r="E124" s="110"/>
      <c r="F124" s="110"/>
      <c r="G124" s="110"/>
      <c r="H124" s="110"/>
      <c r="I124" s="110"/>
      <c r="J124" s="110">
        <v>100000</v>
      </c>
      <c r="K124" s="110"/>
      <c r="L124" s="110"/>
      <c r="M124" s="110"/>
      <c r="N124" s="110"/>
      <c r="O124" s="110"/>
      <c r="P124" s="34">
        <f t="shared" si="35"/>
        <v>100000</v>
      </c>
      <c r="Q124" s="37">
        <f t="shared" si="37"/>
        <v>100000</v>
      </c>
      <c r="R124" s="66">
        <f t="shared" si="38"/>
        <v>0</v>
      </c>
      <c r="S124" s="66">
        <f t="shared" si="34"/>
        <v>0</v>
      </c>
      <c r="T124" s="26">
        <f t="shared" si="36"/>
        <v>0</v>
      </c>
      <c r="U124" s="26">
        <f t="shared" si="33"/>
        <v>0</v>
      </c>
    </row>
    <row r="125" spans="1:21" s="8" customFormat="1" ht="15" customHeight="1" x14ac:dyDescent="0.2">
      <c r="A125" s="12" t="s">
        <v>260</v>
      </c>
      <c r="B125" s="47" t="s">
        <v>127</v>
      </c>
      <c r="C125" s="68">
        <v>180000</v>
      </c>
      <c r="D125" s="110">
        <v>90000</v>
      </c>
      <c r="E125" s="110">
        <v>90000</v>
      </c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34"/>
      <c r="Q125" s="37"/>
      <c r="R125" s="66"/>
      <c r="S125" s="66">
        <f t="shared" si="34"/>
        <v>0</v>
      </c>
      <c r="T125" s="26"/>
      <c r="U125" s="26"/>
    </row>
    <row r="126" spans="1:21" s="8" customFormat="1" ht="15" customHeight="1" x14ac:dyDescent="0.2">
      <c r="A126" s="12" t="s">
        <v>261</v>
      </c>
      <c r="B126" s="47" t="s">
        <v>127</v>
      </c>
      <c r="C126" s="68">
        <v>150000</v>
      </c>
      <c r="D126" s="110"/>
      <c r="E126" s="110"/>
      <c r="F126" s="110"/>
      <c r="G126" s="110"/>
      <c r="H126" s="110"/>
      <c r="I126" s="110"/>
      <c r="J126" s="110"/>
      <c r="K126" s="110"/>
      <c r="L126" s="110">
        <v>100000</v>
      </c>
      <c r="M126" s="110">
        <v>50000</v>
      </c>
      <c r="N126" s="110"/>
      <c r="O126" s="110"/>
      <c r="P126" s="34">
        <f t="shared" si="35"/>
        <v>150000</v>
      </c>
      <c r="Q126" s="37">
        <f t="shared" si="37"/>
        <v>150000</v>
      </c>
      <c r="R126" s="66">
        <f t="shared" si="38"/>
        <v>0</v>
      </c>
      <c r="S126" s="66">
        <f t="shared" si="34"/>
        <v>0</v>
      </c>
      <c r="T126" s="26">
        <f t="shared" si="36"/>
        <v>0</v>
      </c>
      <c r="U126" s="26">
        <f t="shared" si="33"/>
        <v>50000</v>
      </c>
    </row>
    <row r="127" spans="1:21" s="7" customFormat="1" ht="15" hidden="1" customHeight="1" x14ac:dyDescent="0.2">
      <c r="A127" s="12" t="s">
        <v>189</v>
      </c>
      <c r="B127" s="47" t="s">
        <v>128</v>
      </c>
      <c r="C127" s="68">
        <v>100000</v>
      </c>
      <c r="D127" s="110"/>
      <c r="E127" s="110"/>
      <c r="F127" s="110"/>
      <c r="G127" s="110"/>
      <c r="H127" s="110"/>
      <c r="I127" s="110"/>
      <c r="J127" s="110"/>
      <c r="K127" s="110">
        <v>100000</v>
      </c>
      <c r="L127" s="110"/>
      <c r="M127" s="110"/>
      <c r="N127" s="110"/>
      <c r="O127" s="110"/>
      <c r="P127" s="34">
        <f t="shared" si="35"/>
        <v>100000</v>
      </c>
      <c r="Q127" s="37">
        <f t="shared" si="37"/>
        <v>100000</v>
      </c>
      <c r="R127" s="66">
        <f t="shared" si="38"/>
        <v>0</v>
      </c>
      <c r="S127" s="66">
        <f t="shared" si="34"/>
        <v>0</v>
      </c>
      <c r="T127" s="66">
        <f t="shared" si="36"/>
        <v>0</v>
      </c>
      <c r="U127" s="66">
        <f t="shared" si="33"/>
        <v>0</v>
      </c>
    </row>
    <row r="128" spans="1:21" s="7" customFormat="1" ht="15" customHeight="1" x14ac:dyDescent="0.2">
      <c r="A128" s="12" t="s">
        <v>262</v>
      </c>
      <c r="B128" s="47" t="s">
        <v>127</v>
      </c>
      <c r="C128" s="68">
        <v>60000</v>
      </c>
      <c r="D128" s="110"/>
      <c r="E128" s="110"/>
      <c r="F128" s="110"/>
      <c r="G128" s="110"/>
      <c r="H128" s="110">
        <v>30000</v>
      </c>
      <c r="I128" s="110">
        <v>30000</v>
      </c>
      <c r="J128" s="110"/>
      <c r="K128" s="110"/>
      <c r="L128" s="110"/>
      <c r="M128" s="110"/>
      <c r="N128" s="110"/>
      <c r="O128" s="110"/>
      <c r="P128" s="34">
        <f t="shared" si="35"/>
        <v>60000</v>
      </c>
      <c r="Q128" s="37">
        <f t="shared" si="37"/>
        <v>60000</v>
      </c>
      <c r="R128" s="66">
        <f t="shared" si="38"/>
        <v>0</v>
      </c>
      <c r="S128" s="66">
        <f t="shared" si="34"/>
        <v>0</v>
      </c>
      <c r="T128" s="66">
        <f t="shared" si="36"/>
        <v>0</v>
      </c>
      <c r="U128" s="66">
        <f t="shared" si="33"/>
        <v>0</v>
      </c>
    </row>
    <row r="129" spans="1:21" s="7" customFormat="1" ht="15" customHeight="1" x14ac:dyDescent="0.2">
      <c r="A129" s="12" t="s">
        <v>204</v>
      </c>
      <c r="B129" s="47" t="s">
        <v>127</v>
      </c>
      <c r="C129" s="68">
        <v>90000</v>
      </c>
      <c r="D129" s="110"/>
      <c r="E129" s="110"/>
      <c r="F129" s="110"/>
      <c r="G129" s="110"/>
      <c r="H129" s="110"/>
      <c r="I129" s="110"/>
      <c r="J129" s="110">
        <v>60000</v>
      </c>
      <c r="K129" s="110">
        <v>30000</v>
      </c>
      <c r="L129" s="110"/>
      <c r="M129" s="110"/>
      <c r="N129" s="110"/>
      <c r="O129" s="110"/>
      <c r="P129" s="34">
        <f t="shared" si="35"/>
        <v>90000</v>
      </c>
      <c r="Q129" s="37">
        <f t="shared" si="37"/>
        <v>90000</v>
      </c>
      <c r="R129" s="66">
        <f t="shared" si="38"/>
        <v>0</v>
      </c>
      <c r="S129" s="66">
        <f t="shared" si="34"/>
        <v>0</v>
      </c>
      <c r="T129" s="66">
        <f t="shared" si="36"/>
        <v>0</v>
      </c>
      <c r="U129" s="66">
        <f t="shared" si="33"/>
        <v>0</v>
      </c>
    </row>
    <row r="130" spans="1:21" s="7" customFormat="1" ht="15" hidden="1" customHeight="1" x14ac:dyDescent="0.2">
      <c r="A130" s="12" t="s">
        <v>265</v>
      </c>
      <c r="B130" s="47" t="s">
        <v>128</v>
      </c>
      <c r="C130" s="68">
        <v>100000</v>
      </c>
      <c r="D130" s="110"/>
      <c r="E130" s="110"/>
      <c r="F130" s="110"/>
      <c r="G130" s="110"/>
      <c r="H130" s="110"/>
      <c r="I130" s="110"/>
      <c r="J130" s="110"/>
      <c r="K130" s="110"/>
      <c r="L130" s="110"/>
      <c r="M130" s="110">
        <v>100000</v>
      </c>
      <c r="N130" s="110"/>
      <c r="O130" s="110"/>
      <c r="P130" s="34">
        <f t="shared" si="35"/>
        <v>100000</v>
      </c>
      <c r="Q130" s="37">
        <f t="shared" si="37"/>
        <v>100000</v>
      </c>
      <c r="R130" s="66">
        <f t="shared" si="38"/>
        <v>0</v>
      </c>
      <c r="S130" s="66">
        <f t="shared" si="34"/>
        <v>0</v>
      </c>
      <c r="T130" s="66">
        <f t="shared" si="36"/>
        <v>0</v>
      </c>
      <c r="U130" s="66">
        <f t="shared" si="33"/>
        <v>100000</v>
      </c>
    </row>
    <row r="131" spans="1:21" s="8" customFormat="1" ht="15" hidden="1" customHeight="1" x14ac:dyDescent="0.2">
      <c r="A131" s="12" t="s">
        <v>179</v>
      </c>
      <c r="B131" s="47" t="s">
        <v>126</v>
      </c>
      <c r="C131" s="68">
        <v>50000</v>
      </c>
      <c r="D131" s="110"/>
      <c r="E131" s="110"/>
      <c r="F131" s="110">
        <v>10000</v>
      </c>
      <c r="G131" s="110"/>
      <c r="H131" s="110"/>
      <c r="I131" s="110">
        <v>10000</v>
      </c>
      <c r="J131" s="110"/>
      <c r="K131" s="110"/>
      <c r="L131" s="110">
        <v>10000</v>
      </c>
      <c r="M131" s="110"/>
      <c r="N131" s="110"/>
      <c r="O131" s="110">
        <v>10000</v>
      </c>
      <c r="P131" s="34">
        <f t="shared" si="35"/>
        <v>40000</v>
      </c>
      <c r="Q131" s="37">
        <f t="shared" si="37"/>
        <v>40000</v>
      </c>
      <c r="R131" s="66">
        <f t="shared" si="38"/>
        <v>10000</v>
      </c>
      <c r="S131" s="66">
        <f t="shared" si="34"/>
        <v>833.33333333333337</v>
      </c>
      <c r="T131" s="26">
        <f t="shared" si="36"/>
        <v>10000</v>
      </c>
      <c r="U131" s="26">
        <f t="shared" si="33"/>
        <v>10000</v>
      </c>
    </row>
    <row r="132" spans="1:21" s="8" customFormat="1" ht="15" hidden="1" customHeight="1" x14ac:dyDescent="0.2">
      <c r="A132" s="12" t="s">
        <v>205</v>
      </c>
      <c r="B132" s="47" t="s">
        <v>126</v>
      </c>
      <c r="C132" s="68">
        <v>80000</v>
      </c>
      <c r="D132" s="110"/>
      <c r="E132" s="110"/>
      <c r="F132" s="110"/>
      <c r="G132" s="110">
        <v>40000</v>
      </c>
      <c r="H132" s="110"/>
      <c r="I132" s="110"/>
      <c r="J132" s="110"/>
      <c r="K132" s="110"/>
      <c r="L132" s="110"/>
      <c r="M132" s="110"/>
      <c r="N132" s="110">
        <v>40000</v>
      </c>
      <c r="O132" s="110"/>
      <c r="P132" s="34">
        <f t="shared" si="35"/>
        <v>80000</v>
      </c>
      <c r="Q132" s="37">
        <f t="shared" si="37"/>
        <v>80000</v>
      </c>
      <c r="R132" s="66">
        <f t="shared" si="38"/>
        <v>0</v>
      </c>
      <c r="S132" s="66">
        <f t="shared" si="34"/>
        <v>0</v>
      </c>
      <c r="T132" s="26">
        <f t="shared" si="36"/>
        <v>0</v>
      </c>
      <c r="U132" s="26">
        <f t="shared" si="33"/>
        <v>40000</v>
      </c>
    </row>
    <row r="133" spans="1:21" s="8" customFormat="1" ht="15" hidden="1" customHeight="1" x14ac:dyDescent="0.2">
      <c r="A133" s="12" t="s">
        <v>138</v>
      </c>
      <c r="B133" s="47" t="s">
        <v>172</v>
      </c>
      <c r="C133" s="68">
        <v>30000</v>
      </c>
      <c r="D133" s="110">
        <v>2500</v>
      </c>
      <c r="E133" s="110">
        <v>2500</v>
      </c>
      <c r="F133" s="110">
        <v>2500</v>
      </c>
      <c r="G133" s="110">
        <v>2500</v>
      </c>
      <c r="H133" s="110">
        <v>2500</v>
      </c>
      <c r="I133" s="110">
        <v>2500</v>
      </c>
      <c r="J133" s="110">
        <v>2500</v>
      </c>
      <c r="K133" s="110">
        <v>2500</v>
      </c>
      <c r="L133" s="110">
        <v>2500</v>
      </c>
      <c r="M133" s="110">
        <v>2500</v>
      </c>
      <c r="N133" s="110">
        <v>2500</v>
      </c>
      <c r="O133" s="110">
        <v>2500</v>
      </c>
      <c r="P133" s="34">
        <f t="shared" si="35"/>
        <v>30000</v>
      </c>
      <c r="Q133" s="37">
        <f>SUM(D133:O133)</f>
        <v>30000</v>
      </c>
      <c r="R133" s="66">
        <f t="shared" si="38"/>
        <v>0</v>
      </c>
      <c r="S133" s="66">
        <f t="shared" si="34"/>
        <v>0</v>
      </c>
      <c r="T133" s="26">
        <f t="shared" si="36"/>
        <v>0</v>
      </c>
      <c r="U133" s="26">
        <f t="shared" si="33"/>
        <v>7500</v>
      </c>
    </row>
    <row r="134" spans="1:21" s="7" customFormat="1" ht="15" hidden="1" customHeight="1" x14ac:dyDescent="0.2">
      <c r="A134" s="12" t="s">
        <v>78</v>
      </c>
      <c r="B134" s="47" t="s">
        <v>128</v>
      </c>
      <c r="C134" s="68">
        <v>200000</v>
      </c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>
        <v>200000</v>
      </c>
      <c r="P134" s="34">
        <f t="shared" si="35"/>
        <v>200000</v>
      </c>
      <c r="Q134" s="37">
        <f>SUM(D134:O134)</f>
        <v>200000</v>
      </c>
      <c r="R134" s="66">
        <f t="shared" si="38"/>
        <v>0</v>
      </c>
      <c r="S134" s="66">
        <f t="shared" si="34"/>
        <v>0</v>
      </c>
      <c r="T134" s="66">
        <f t="shared" si="36"/>
        <v>0</v>
      </c>
      <c r="U134" s="66">
        <f t="shared" si="33"/>
        <v>200000</v>
      </c>
    </row>
    <row r="135" spans="1:21" s="8" customFormat="1" ht="6.95" hidden="1" customHeight="1" x14ac:dyDescent="0.2">
      <c r="A135" s="12"/>
      <c r="B135" s="47"/>
      <c r="C135" s="68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37"/>
      <c r="Q135" s="37"/>
      <c r="R135" s="26">
        <f t="shared" si="38"/>
        <v>0</v>
      </c>
      <c r="S135" s="66">
        <f t="shared" si="34"/>
        <v>0</v>
      </c>
      <c r="T135" s="26">
        <f t="shared" si="36"/>
        <v>0</v>
      </c>
    </row>
    <row r="136" spans="1:21" s="7" customFormat="1" ht="15" hidden="1" customHeight="1" x14ac:dyDescent="0.2">
      <c r="A136" s="15" t="str">
        <f>"TOTAL "&amp;A101</f>
        <v>TOTAL MARKETING/TOURISM PROMOTION</v>
      </c>
      <c r="B136" s="51"/>
      <c r="C136" s="77">
        <f t="shared" ref="C136:O136" si="39">SUM(C103:C134)</f>
        <v>3163000</v>
      </c>
      <c r="D136" s="111">
        <f t="shared" si="39"/>
        <v>121333.33333333333</v>
      </c>
      <c r="E136" s="111">
        <f t="shared" si="39"/>
        <v>121733.33333333333</v>
      </c>
      <c r="F136" s="111">
        <f t="shared" si="39"/>
        <v>124333.33333333333</v>
      </c>
      <c r="G136" s="111">
        <f t="shared" si="39"/>
        <v>281733.33333333331</v>
      </c>
      <c r="H136" s="111">
        <f t="shared" si="39"/>
        <v>462333.33333333337</v>
      </c>
      <c r="I136" s="111">
        <f t="shared" si="39"/>
        <v>401733.33333333337</v>
      </c>
      <c r="J136" s="111">
        <f t="shared" si="39"/>
        <v>541333.33333333326</v>
      </c>
      <c r="K136" s="111">
        <f t="shared" si="39"/>
        <v>161733.33333333331</v>
      </c>
      <c r="L136" s="111">
        <f t="shared" si="39"/>
        <v>141333.33333333331</v>
      </c>
      <c r="M136" s="111">
        <f t="shared" si="39"/>
        <v>262733.33333333331</v>
      </c>
      <c r="N136" s="111">
        <f t="shared" si="39"/>
        <v>291333.33333333337</v>
      </c>
      <c r="O136" s="111">
        <f t="shared" si="39"/>
        <v>241333.33333333331</v>
      </c>
      <c r="P136" s="35">
        <f t="shared" si="35"/>
        <v>3153000.0000000005</v>
      </c>
      <c r="Q136" s="30">
        <f>SUM(Q103:Q134)</f>
        <v>2973000</v>
      </c>
      <c r="R136" s="26">
        <f t="shared" si="38"/>
        <v>9999.9999999995343</v>
      </c>
      <c r="S136" s="66">
        <f t="shared" si="34"/>
        <v>833.33333333329449</v>
      </c>
      <c r="T136" s="66">
        <f t="shared" si="36"/>
        <v>190000</v>
      </c>
      <c r="U136" s="139">
        <f>SUM(M136:O136)</f>
        <v>795400</v>
      </c>
    </row>
    <row r="137" spans="1:21" s="7" customFormat="1" ht="6.95" hidden="1" customHeight="1" x14ac:dyDescent="0.2">
      <c r="A137" s="11"/>
      <c r="B137" s="53"/>
      <c r="C137" s="79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36"/>
      <c r="Q137" s="36"/>
      <c r="R137" s="26"/>
      <c r="S137" s="66"/>
      <c r="T137" s="66"/>
    </row>
    <row r="138" spans="1:21" s="7" customFormat="1" ht="18" hidden="1" customHeight="1" x14ac:dyDescent="0.2">
      <c r="A138" s="157" t="s">
        <v>79</v>
      </c>
      <c r="B138" s="157"/>
      <c r="C138" s="157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26"/>
      <c r="S138" s="66"/>
      <c r="T138" s="66"/>
    </row>
    <row r="139" spans="1:21" s="7" customFormat="1" ht="6.95" hidden="1" customHeight="1" x14ac:dyDescent="0.2">
      <c r="A139" s="10"/>
      <c r="B139" s="50"/>
      <c r="C139" s="76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33"/>
      <c r="Q139" s="33"/>
      <c r="R139" s="26"/>
      <c r="S139" s="66"/>
      <c r="T139" s="66"/>
    </row>
    <row r="140" spans="1:21" s="8" customFormat="1" ht="15" hidden="1" customHeight="1" x14ac:dyDescent="0.2">
      <c r="A140" s="12" t="s">
        <v>188</v>
      </c>
      <c r="B140" s="47" t="s">
        <v>129</v>
      </c>
      <c r="C140" s="68">
        <v>100000</v>
      </c>
      <c r="D140" s="110">
        <v>8333.3333333333339</v>
      </c>
      <c r="E140" s="110">
        <v>8333.3333333333339</v>
      </c>
      <c r="F140" s="110">
        <v>8333.3333333333339</v>
      </c>
      <c r="G140" s="110">
        <v>8333.3333333333339</v>
      </c>
      <c r="H140" s="110">
        <v>8333.3333333333339</v>
      </c>
      <c r="I140" s="135">
        <v>8333.3333333333339</v>
      </c>
      <c r="J140" s="135">
        <v>8333.3333333333339</v>
      </c>
      <c r="K140" s="136">
        <v>8333.3333333333339</v>
      </c>
      <c r="L140" s="136">
        <v>8333.3333333333339</v>
      </c>
      <c r="M140" s="136">
        <v>8333.3333333333339</v>
      </c>
      <c r="N140" s="136">
        <v>8333.3333333333339</v>
      </c>
      <c r="O140" s="136">
        <v>8333.3333333333339</v>
      </c>
      <c r="P140" s="37">
        <f t="shared" ref="P140:P161" si="40">SUM(D140:O140)</f>
        <v>99999.999999999985</v>
      </c>
      <c r="Q140" s="37">
        <f t="shared" ref="Q140:Q161" si="41">SUM(D140:O140)</f>
        <v>99999.999999999985</v>
      </c>
      <c r="R140" s="66">
        <f t="shared" ref="R140:R163" si="42">C140-P140</f>
        <v>0</v>
      </c>
      <c r="S140" s="66">
        <f>R140/12</f>
        <v>0</v>
      </c>
      <c r="T140" s="26">
        <f t="shared" ref="T140:T163" si="43">C140-Q140</f>
        <v>0</v>
      </c>
      <c r="U140" s="138">
        <f>SUM(M140:O140)</f>
        <v>25000</v>
      </c>
    </row>
    <row r="141" spans="1:21" s="8" customFormat="1" ht="15" hidden="1" customHeight="1" x14ac:dyDescent="0.2">
      <c r="A141" s="12" t="s">
        <v>80</v>
      </c>
      <c r="B141" s="47" t="s">
        <v>130</v>
      </c>
      <c r="C141" s="68">
        <v>30000</v>
      </c>
      <c r="D141" s="110">
        <v>2500</v>
      </c>
      <c r="E141" s="110">
        <v>2500</v>
      </c>
      <c r="F141" s="110">
        <v>2500</v>
      </c>
      <c r="G141" s="110">
        <v>2500</v>
      </c>
      <c r="H141" s="110">
        <v>2500</v>
      </c>
      <c r="I141" s="110">
        <v>2500</v>
      </c>
      <c r="J141" s="110">
        <v>2500</v>
      </c>
      <c r="K141" s="110">
        <v>2500</v>
      </c>
      <c r="L141" s="110">
        <v>2500</v>
      </c>
      <c r="M141" s="110">
        <v>2500</v>
      </c>
      <c r="N141" s="110">
        <v>2500</v>
      </c>
      <c r="O141" s="110">
        <v>2500</v>
      </c>
      <c r="P141" s="37">
        <f t="shared" si="40"/>
        <v>30000</v>
      </c>
      <c r="Q141" s="37">
        <f t="shared" si="41"/>
        <v>30000</v>
      </c>
      <c r="R141" s="66">
        <f t="shared" si="42"/>
        <v>0</v>
      </c>
      <c r="S141" s="66">
        <f t="shared" ref="S141:S163" si="44">R141/12</f>
        <v>0</v>
      </c>
      <c r="T141" s="26">
        <f t="shared" si="43"/>
        <v>0</v>
      </c>
      <c r="U141" s="138">
        <f t="shared" ref="U141:U161" si="45">SUM(M141:O141)</f>
        <v>7500</v>
      </c>
    </row>
    <row r="142" spans="1:21" s="8" customFormat="1" ht="15" hidden="1" customHeight="1" x14ac:dyDescent="0.2">
      <c r="A142" s="12" t="s">
        <v>147</v>
      </c>
      <c r="B142" s="47" t="s">
        <v>147</v>
      </c>
      <c r="C142" s="68">
        <v>80000</v>
      </c>
      <c r="D142" s="110"/>
      <c r="E142" s="110">
        <v>30000</v>
      </c>
      <c r="F142" s="110"/>
      <c r="G142" s="110"/>
      <c r="H142" s="110">
        <v>20000</v>
      </c>
      <c r="I142" s="110"/>
      <c r="J142" s="110"/>
      <c r="K142" s="110"/>
      <c r="L142" s="110">
        <v>30000</v>
      </c>
      <c r="M142" s="110"/>
      <c r="N142" s="110"/>
      <c r="O142" s="110"/>
      <c r="P142" s="37">
        <f t="shared" si="40"/>
        <v>80000</v>
      </c>
      <c r="Q142" s="37">
        <f t="shared" si="41"/>
        <v>80000</v>
      </c>
      <c r="R142" s="66">
        <f t="shared" si="42"/>
        <v>0</v>
      </c>
      <c r="S142" s="66">
        <f t="shared" si="44"/>
        <v>0</v>
      </c>
      <c r="T142" s="26">
        <f t="shared" si="43"/>
        <v>0</v>
      </c>
      <c r="U142" s="138">
        <f t="shared" si="45"/>
        <v>0</v>
      </c>
    </row>
    <row r="143" spans="1:21" s="8" customFormat="1" ht="18" hidden="1" customHeight="1" x14ac:dyDescent="0.2">
      <c r="A143" s="25" t="s">
        <v>266</v>
      </c>
      <c r="B143" s="54" t="s">
        <v>131</v>
      </c>
      <c r="C143" s="80">
        <v>25000</v>
      </c>
      <c r="D143" s="110">
        <v>2083.3333333333335</v>
      </c>
      <c r="E143" s="110">
        <v>2083.3333333333335</v>
      </c>
      <c r="F143" s="110">
        <v>2083.3333333333335</v>
      </c>
      <c r="G143" s="110">
        <v>2083.3333333333335</v>
      </c>
      <c r="H143" s="110">
        <v>2083.3333333333335</v>
      </c>
      <c r="I143" s="110">
        <v>2083.3333333333335</v>
      </c>
      <c r="J143" s="110">
        <v>2083.3333333333335</v>
      </c>
      <c r="K143" s="110">
        <v>2083.3333333333335</v>
      </c>
      <c r="L143" s="110">
        <v>2083.3333333333335</v>
      </c>
      <c r="M143" s="110">
        <v>2083.3333333333335</v>
      </c>
      <c r="N143" s="110">
        <v>2083.3333333333335</v>
      </c>
      <c r="O143" s="110">
        <v>2083.3333333333335</v>
      </c>
      <c r="P143" s="37">
        <f t="shared" si="40"/>
        <v>24999.999999999996</v>
      </c>
      <c r="Q143" s="37">
        <f t="shared" si="41"/>
        <v>24999.999999999996</v>
      </c>
      <c r="R143" s="66">
        <f t="shared" si="42"/>
        <v>0</v>
      </c>
      <c r="S143" s="66">
        <f t="shared" si="44"/>
        <v>0</v>
      </c>
      <c r="T143" s="26">
        <f t="shared" si="43"/>
        <v>0</v>
      </c>
      <c r="U143" s="138">
        <f t="shared" si="45"/>
        <v>6250</v>
      </c>
    </row>
    <row r="144" spans="1:21" s="8" customFormat="1" ht="18" hidden="1" customHeight="1" x14ac:dyDescent="0.2">
      <c r="A144" s="25" t="s">
        <v>267</v>
      </c>
      <c r="B144" s="54" t="s">
        <v>174</v>
      </c>
      <c r="C144" s="80">
        <v>15000</v>
      </c>
      <c r="D144" s="110">
        <v>1250</v>
      </c>
      <c r="E144" s="110">
        <v>1250</v>
      </c>
      <c r="F144" s="110">
        <v>1250</v>
      </c>
      <c r="G144" s="110">
        <v>1250</v>
      </c>
      <c r="H144" s="110">
        <v>1250</v>
      </c>
      <c r="I144" s="110">
        <v>1250</v>
      </c>
      <c r="J144" s="110">
        <v>1250</v>
      </c>
      <c r="K144" s="110">
        <v>1250</v>
      </c>
      <c r="L144" s="110">
        <v>1250</v>
      </c>
      <c r="M144" s="110">
        <v>1250</v>
      </c>
      <c r="N144" s="110">
        <v>1250</v>
      </c>
      <c r="O144" s="110">
        <v>1250</v>
      </c>
      <c r="P144" s="37">
        <f t="shared" si="40"/>
        <v>15000</v>
      </c>
      <c r="Q144" s="37">
        <f t="shared" si="41"/>
        <v>15000</v>
      </c>
      <c r="R144" s="66">
        <f t="shared" si="42"/>
        <v>0</v>
      </c>
      <c r="S144" s="66">
        <f t="shared" si="44"/>
        <v>0</v>
      </c>
      <c r="T144" s="26">
        <f t="shared" si="43"/>
        <v>0</v>
      </c>
      <c r="U144" s="138">
        <f t="shared" si="45"/>
        <v>3750</v>
      </c>
    </row>
    <row r="145" spans="1:21" s="8" customFormat="1" ht="16.5" hidden="1" customHeight="1" x14ac:dyDescent="0.2">
      <c r="A145" s="25" t="s">
        <v>139</v>
      </c>
      <c r="B145" s="54" t="s">
        <v>180</v>
      </c>
      <c r="C145" s="80">
        <v>636</v>
      </c>
      <c r="D145" s="110"/>
      <c r="E145" s="110"/>
      <c r="F145" s="110"/>
      <c r="G145" s="110"/>
      <c r="H145" s="110"/>
      <c r="I145" s="110"/>
      <c r="J145" s="110"/>
      <c r="K145" s="110"/>
      <c r="L145" s="110"/>
      <c r="M145" s="110">
        <v>636</v>
      </c>
      <c r="N145" s="110"/>
      <c r="O145" s="110"/>
      <c r="P145" s="37">
        <f t="shared" si="40"/>
        <v>636</v>
      </c>
      <c r="Q145" s="37">
        <f t="shared" si="41"/>
        <v>636</v>
      </c>
      <c r="R145" s="66">
        <f t="shared" si="42"/>
        <v>0</v>
      </c>
      <c r="S145" s="66">
        <f t="shared" si="44"/>
        <v>0</v>
      </c>
      <c r="T145" s="26">
        <f t="shared" si="43"/>
        <v>0</v>
      </c>
      <c r="U145" s="138">
        <f t="shared" si="45"/>
        <v>636</v>
      </c>
    </row>
    <row r="146" spans="1:21" s="8" customFormat="1" ht="15" hidden="1" customHeight="1" x14ac:dyDescent="0.2">
      <c r="A146" s="12" t="s">
        <v>81</v>
      </c>
      <c r="B146" s="47" t="s">
        <v>132</v>
      </c>
      <c r="C146" s="68">
        <v>650000</v>
      </c>
      <c r="D146" s="110">
        <v>54166.666666666664</v>
      </c>
      <c r="E146" s="110">
        <v>54166.666666666664</v>
      </c>
      <c r="F146" s="110">
        <v>54166.666666666664</v>
      </c>
      <c r="G146" s="110">
        <v>54166.666666666664</v>
      </c>
      <c r="H146" s="110">
        <v>54166.666666666664</v>
      </c>
      <c r="I146" s="110">
        <v>54166.666666666664</v>
      </c>
      <c r="J146" s="110">
        <v>54166.666666666664</v>
      </c>
      <c r="K146" s="110">
        <v>54166.666666666664</v>
      </c>
      <c r="L146" s="110">
        <v>54166.666666666664</v>
      </c>
      <c r="M146" s="110">
        <v>54166.666666666664</v>
      </c>
      <c r="N146" s="110">
        <v>54166.666666666664</v>
      </c>
      <c r="O146" s="110">
        <v>54166.666666666664</v>
      </c>
      <c r="P146" s="37">
        <f t="shared" si="40"/>
        <v>650000</v>
      </c>
      <c r="Q146" s="37">
        <f t="shared" si="41"/>
        <v>650000</v>
      </c>
      <c r="R146" s="66">
        <f t="shared" si="42"/>
        <v>0</v>
      </c>
      <c r="S146" s="66">
        <f t="shared" si="44"/>
        <v>0</v>
      </c>
      <c r="T146" s="26">
        <f t="shared" si="43"/>
        <v>0</v>
      </c>
      <c r="U146" s="138">
        <f t="shared" si="45"/>
        <v>162500</v>
      </c>
    </row>
    <row r="147" spans="1:21" s="8" customFormat="1" ht="15" hidden="1" customHeight="1" x14ac:dyDescent="0.2">
      <c r="A147" s="12" t="s">
        <v>82</v>
      </c>
      <c r="B147" s="47" t="s">
        <v>171</v>
      </c>
      <c r="C147" s="68">
        <v>150000</v>
      </c>
      <c r="D147" s="110">
        <v>12500</v>
      </c>
      <c r="E147" s="110">
        <v>12500</v>
      </c>
      <c r="F147" s="110">
        <v>12500</v>
      </c>
      <c r="G147" s="110">
        <v>12500</v>
      </c>
      <c r="H147" s="110">
        <v>12500</v>
      </c>
      <c r="I147" s="110">
        <v>12500</v>
      </c>
      <c r="J147" s="110">
        <v>12500</v>
      </c>
      <c r="K147" s="110">
        <v>12500</v>
      </c>
      <c r="L147" s="110">
        <v>12500</v>
      </c>
      <c r="M147" s="110">
        <v>12500</v>
      </c>
      <c r="N147" s="110">
        <v>12500</v>
      </c>
      <c r="O147" s="110">
        <v>12500</v>
      </c>
      <c r="P147" s="37">
        <f t="shared" si="40"/>
        <v>150000</v>
      </c>
      <c r="Q147" s="37">
        <f t="shared" si="41"/>
        <v>150000</v>
      </c>
      <c r="R147" s="66">
        <f t="shared" si="42"/>
        <v>0</v>
      </c>
      <c r="S147" s="66">
        <f t="shared" si="44"/>
        <v>0</v>
      </c>
      <c r="T147" s="26">
        <f t="shared" si="43"/>
        <v>0</v>
      </c>
      <c r="U147" s="138">
        <f t="shared" si="45"/>
        <v>37500</v>
      </c>
    </row>
    <row r="148" spans="1:21" s="8" customFormat="1" ht="15" hidden="1" customHeight="1" x14ac:dyDescent="0.2">
      <c r="A148" s="12" t="s">
        <v>167</v>
      </c>
      <c r="B148" s="47" t="s">
        <v>133</v>
      </c>
      <c r="C148" s="68">
        <v>150000</v>
      </c>
      <c r="D148" s="110"/>
      <c r="E148" s="110"/>
      <c r="F148" s="110"/>
      <c r="G148" s="110"/>
      <c r="H148" s="110"/>
      <c r="I148" s="110">
        <v>150000</v>
      </c>
      <c r="J148" s="110"/>
      <c r="K148" s="110"/>
      <c r="L148" s="110"/>
      <c r="M148" s="110"/>
      <c r="N148" s="110"/>
      <c r="O148" s="110"/>
      <c r="P148" s="37">
        <f t="shared" si="40"/>
        <v>150000</v>
      </c>
      <c r="Q148" s="37">
        <f t="shared" si="41"/>
        <v>150000</v>
      </c>
      <c r="R148" s="66">
        <f t="shared" si="42"/>
        <v>0</v>
      </c>
      <c r="S148" s="66">
        <f t="shared" si="44"/>
        <v>0</v>
      </c>
      <c r="T148" s="26">
        <f t="shared" si="43"/>
        <v>0</v>
      </c>
      <c r="U148" s="138">
        <f t="shared" si="45"/>
        <v>0</v>
      </c>
    </row>
    <row r="149" spans="1:21" s="8" customFormat="1" ht="15" hidden="1" customHeight="1" x14ac:dyDescent="0.2">
      <c r="A149" s="12" t="s">
        <v>268</v>
      </c>
      <c r="B149" s="55" t="s">
        <v>134</v>
      </c>
      <c r="C149" s="68">
        <v>80000</v>
      </c>
      <c r="D149" s="110"/>
      <c r="E149" s="110"/>
      <c r="F149" s="110">
        <v>40000</v>
      </c>
      <c r="G149" s="110">
        <v>40000</v>
      </c>
      <c r="H149" s="110"/>
      <c r="I149" s="110"/>
      <c r="J149" s="110"/>
      <c r="K149" s="110"/>
      <c r="L149" s="110"/>
      <c r="M149" s="110"/>
      <c r="N149" s="110"/>
      <c r="O149" s="110"/>
      <c r="P149" s="37">
        <f t="shared" si="40"/>
        <v>80000</v>
      </c>
      <c r="Q149" s="37">
        <f t="shared" si="41"/>
        <v>80000</v>
      </c>
      <c r="R149" s="66">
        <f t="shared" si="42"/>
        <v>0</v>
      </c>
      <c r="S149" s="66">
        <f t="shared" si="44"/>
        <v>0</v>
      </c>
      <c r="T149" s="26">
        <f t="shared" si="43"/>
        <v>0</v>
      </c>
      <c r="U149" s="138">
        <f t="shared" si="45"/>
        <v>0</v>
      </c>
    </row>
    <row r="150" spans="1:21" s="8" customFormat="1" ht="15" hidden="1" customHeight="1" x14ac:dyDescent="0.2">
      <c r="A150" s="12" t="s">
        <v>151</v>
      </c>
      <c r="B150" s="47" t="s">
        <v>134</v>
      </c>
      <c r="C150" s="68">
        <v>15000</v>
      </c>
      <c r="D150" s="110"/>
      <c r="E150" s="110">
        <v>7500</v>
      </c>
      <c r="F150" s="110">
        <v>7500</v>
      </c>
      <c r="G150" s="110"/>
      <c r="H150" s="110"/>
      <c r="I150" s="110"/>
      <c r="J150" s="110"/>
      <c r="K150" s="110"/>
      <c r="L150" s="110"/>
      <c r="M150" s="110"/>
      <c r="N150" s="110"/>
      <c r="O150" s="110"/>
      <c r="P150" s="37">
        <f t="shared" si="40"/>
        <v>15000</v>
      </c>
      <c r="Q150" s="37">
        <f t="shared" si="41"/>
        <v>15000</v>
      </c>
      <c r="R150" s="66">
        <f t="shared" si="42"/>
        <v>0</v>
      </c>
      <c r="S150" s="66">
        <f t="shared" si="44"/>
        <v>0</v>
      </c>
      <c r="T150" s="26">
        <f t="shared" si="43"/>
        <v>0</v>
      </c>
      <c r="U150" s="138">
        <f t="shared" si="45"/>
        <v>0</v>
      </c>
    </row>
    <row r="151" spans="1:21" s="8" customFormat="1" ht="15" hidden="1" customHeight="1" x14ac:dyDescent="0.2">
      <c r="A151" s="12" t="s">
        <v>165</v>
      </c>
      <c r="B151" s="47" t="s">
        <v>134</v>
      </c>
      <c r="C151" s="68">
        <v>100000</v>
      </c>
      <c r="D151" s="110">
        <v>60000</v>
      </c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>
        <v>40000</v>
      </c>
      <c r="P151" s="37">
        <f t="shared" si="40"/>
        <v>100000</v>
      </c>
      <c r="Q151" s="37">
        <f t="shared" si="41"/>
        <v>100000</v>
      </c>
      <c r="R151" s="66">
        <f t="shared" si="42"/>
        <v>0</v>
      </c>
      <c r="S151" s="66">
        <f t="shared" si="44"/>
        <v>0</v>
      </c>
      <c r="T151" s="26">
        <f t="shared" si="43"/>
        <v>0</v>
      </c>
      <c r="U151" s="138">
        <f t="shared" si="45"/>
        <v>40000</v>
      </c>
    </row>
    <row r="152" spans="1:21" s="8" customFormat="1" ht="15" hidden="1" customHeight="1" x14ac:dyDescent="0.2">
      <c r="A152" s="12" t="s">
        <v>163</v>
      </c>
      <c r="B152" s="47" t="s">
        <v>134</v>
      </c>
      <c r="C152" s="68">
        <v>60000</v>
      </c>
      <c r="D152" s="110"/>
      <c r="E152" s="110"/>
      <c r="F152" s="110"/>
      <c r="G152" s="110"/>
      <c r="H152" s="110">
        <v>30000</v>
      </c>
      <c r="I152" s="110">
        <v>30000</v>
      </c>
      <c r="J152" s="110"/>
      <c r="K152" s="110"/>
      <c r="L152" s="110"/>
      <c r="M152" s="110"/>
      <c r="N152" s="110"/>
      <c r="O152" s="110"/>
      <c r="P152" s="37">
        <f t="shared" si="40"/>
        <v>60000</v>
      </c>
      <c r="Q152" s="37">
        <f t="shared" si="41"/>
        <v>60000</v>
      </c>
      <c r="R152" s="66">
        <f t="shared" si="42"/>
        <v>0</v>
      </c>
      <c r="S152" s="66">
        <f t="shared" si="44"/>
        <v>0</v>
      </c>
      <c r="T152" s="26">
        <f t="shared" si="43"/>
        <v>0</v>
      </c>
      <c r="U152" s="138">
        <f t="shared" si="45"/>
        <v>0</v>
      </c>
    </row>
    <row r="153" spans="1:21" s="8" customFormat="1" ht="15" hidden="1" customHeight="1" x14ac:dyDescent="0.2">
      <c r="A153" s="12" t="s">
        <v>164</v>
      </c>
      <c r="B153" s="47" t="s">
        <v>134</v>
      </c>
      <c r="C153" s="68">
        <v>60000</v>
      </c>
      <c r="D153" s="110"/>
      <c r="E153" s="110"/>
      <c r="F153" s="110"/>
      <c r="G153" s="110"/>
      <c r="H153" s="110">
        <v>30000</v>
      </c>
      <c r="I153" s="110">
        <v>30000</v>
      </c>
      <c r="J153" s="110"/>
      <c r="K153" s="110"/>
      <c r="L153" s="110"/>
      <c r="M153" s="110"/>
      <c r="N153" s="110"/>
      <c r="O153" s="110"/>
      <c r="P153" s="37">
        <f t="shared" si="40"/>
        <v>60000</v>
      </c>
      <c r="Q153" s="37">
        <f t="shared" si="41"/>
        <v>60000</v>
      </c>
      <c r="R153" s="66">
        <f t="shared" si="42"/>
        <v>0</v>
      </c>
      <c r="S153" s="66">
        <f t="shared" si="44"/>
        <v>0</v>
      </c>
      <c r="T153" s="26">
        <f t="shared" si="43"/>
        <v>0</v>
      </c>
      <c r="U153" s="138">
        <f t="shared" si="45"/>
        <v>0</v>
      </c>
    </row>
    <row r="154" spans="1:21" s="8" customFormat="1" ht="15" hidden="1" customHeight="1" x14ac:dyDescent="0.2">
      <c r="A154" s="12" t="s">
        <v>206</v>
      </c>
      <c r="B154" s="47" t="s">
        <v>134</v>
      </c>
      <c r="C154" s="68">
        <v>60000</v>
      </c>
      <c r="D154" s="110"/>
      <c r="E154" s="110"/>
      <c r="F154" s="110"/>
      <c r="G154" s="110"/>
      <c r="H154" s="110"/>
      <c r="I154" s="110"/>
      <c r="J154" s="110"/>
      <c r="K154" s="110"/>
      <c r="L154" s="110"/>
      <c r="M154" s="110">
        <v>30000</v>
      </c>
      <c r="N154" s="110">
        <v>30000</v>
      </c>
      <c r="O154" s="110"/>
      <c r="P154" s="37">
        <f t="shared" si="40"/>
        <v>60000</v>
      </c>
      <c r="Q154" s="37">
        <f t="shared" si="41"/>
        <v>60000</v>
      </c>
      <c r="R154" s="66">
        <f t="shared" si="42"/>
        <v>0</v>
      </c>
      <c r="S154" s="66">
        <f t="shared" si="44"/>
        <v>0</v>
      </c>
      <c r="T154" s="26">
        <f t="shared" si="43"/>
        <v>0</v>
      </c>
      <c r="U154" s="138">
        <f t="shared" si="45"/>
        <v>60000</v>
      </c>
    </row>
    <row r="155" spans="1:21" s="8" customFormat="1" ht="15" hidden="1" customHeight="1" x14ac:dyDescent="0.2">
      <c r="A155" s="12" t="s">
        <v>207</v>
      </c>
      <c r="B155" s="47" t="s">
        <v>134</v>
      </c>
      <c r="C155" s="68">
        <v>60000</v>
      </c>
      <c r="D155" s="110"/>
      <c r="E155" s="110"/>
      <c r="F155" s="110"/>
      <c r="G155" s="110"/>
      <c r="H155" s="110"/>
      <c r="I155" s="110"/>
      <c r="J155" s="110"/>
      <c r="K155" s="110"/>
      <c r="L155" s="110"/>
      <c r="M155" s="110">
        <v>30000</v>
      </c>
      <c r="N155" s="110">
        <v>30000</v>
      </c>
      <c r="O155" s="110"/>
      <c r="P155" s="37">
        <f t="shared" si="40"/>
        <v>60000</v>
      </c>
      <c r="Q155" s="37">
        <f t="shared" si="41"/>
        <v>60000</v>
      </c>
      <c r="R155" s="66">
        <f t="shared" si="42"/>
        <v>0</v>
      </c>
      <c r="S155" s="66">
        <f t="shared" si="44"/>
        <v>0</v>
      </c>
      <c r="T155" s="26">
        <f t="shared" si="43"/>
        <v>0</v>
      </c>
      <c r="U155" s="138">
        <f t="shared" si="45"/>
        <v>60000</v>
      </c>
    </row>
    <row r="156" spans="1:21" s="8" customFormat="1" ht="15" hidden="1" customHeight="1" x14ac:dyDescent="0.2">
      <c r="A156" s="12" t="s">
        <v>221</v>
      </c>
      <c r="B156" s="47" t="s">
        <v>134</v>
      </c>
      <c r="C156" s="68">
        <v>60000</v>
      </c>
      <c r="D156" s="110"/>
      <c r="E156" s="110"/>
      <c r="F156" s="110"/>
      <c r="G156" s="110"/>
      <c r="H156" s="110"/>
      <c r="I156" s="110">
        <v>30000</v>
      </c>
      <c r="J156" s="110">
        <v>30000</v>
      </c>
      <c r="K156" s="110"/>
      <c r="L156" s="110"/>
      <c r="M156" s="110"/>
      <c r="N156" s="110"/>
      <c r="O156" s="110"/>
      <c r="P156" s="37">
        <f t="shared" si="40"/>
        <v>60000</v>
      </c>
      <c r="Q156" s="37">
        <f t="shared" si="41"/>
        <v>60000</v>
      </c>
      <c r="R156" s="66">
        <f t="shared" si="42"/>
        <v>0</v>
      </c>
      <c r="S156" s="66">
        <f t="shared" si="44"/>
        <v>0</v>
      </c>
      <c r="T156" s="26">
        <f t="shared" si="43"/>
        <v>0</v>
      </c>
      <c r="U156" s="138">
        <f t="shared" si="45"/>
        <v>0</v>
      </c>
    </row>
    <row r="157" spans="1:21" s="8" customFormat="1" ht="15" hidden="1" customHeight="1" x14ac:dyDescent="0.2">
      <c r="A157" s="12" t="s">
        <v>222</v>
      </c>
      <c r="B157" s="47" t="s">
        <v>134</v>
      </c>
      <c r="C157" s="68">
        <v>150000</v>
      </c>
      <c r="D157" s="110">
        <v>12500</v>
      </c>
      <c r="E157" s="110">
        <v>12500</v>
      </c>
      <c r="F157" s="110">
        <v>12500</v>
      </c>
      <c r="G157" s="110">
        <v>12500</v>
      </c>
      <c r="H157" s="110">
        <v>12500</v>
      </c>
      <c r="I157" s="110">
        <v>12500</v>
      </c>
      <c r="J157" s="110">
        <v>12500</v>
      </c>
      <c r="K157" s="110">
        <v>12500</v>
      </c>
      <c r="L157" s="110">
        <v>12500</v>
      </c>
      <c r="M157" s="110">
        <v>12500</v>
      </c>
      <c r="N157" s="110">
        <v>12500</v>
      </c>
      <c r="O157" s="110">
        <v>12500</v>
      </c>
      <c r="P157" s="37">
        <f t="shared" si="40"/>
        <v>150000</v>
      </c>
      <c r="Q157" s="37">
        <f t="shared" si="41"/>
        <v>150000</v>
      </c>
      <c r="R157" s="66">
        <f t="shared" si="42"/>
        <v>0</v>
      </c>
      <c r="S157" s="66">
        <f t="shared" si="44"/>
        <v>0</v>
      </c>
      <c r="T157" s="26">
        <f t="shared" si="43"/>
        <v>0</v>
      </c>
      <c r="U157" s="138">
        <f t="shared" si="45"/>
        <v>37500</v>
      </c>
    </row>
    <row r="158" spans="1:21" s="8" customFormat="1" ht="15" hidden="1" customHeight="1" x14ac:dyDescent="0.2">
      <c r="A158" s="12" t="s">
        <v>184</v>
      </c>
      <c r="B158" s="47" t="s">
        <v>134</v>
      </c>
      <c r="C158" s="68">
        <v>150000</v>
      </c>
      <c r="D158" s="110">
        <v>12500</v>
      </c>
      <c r="E158" s="110">
        <v>12500</v>
      </c>
      <c r="F158" s="110">
        <v>12500</v>
      </c>
      <c r="G158" s="110">
        <v>12500</v>
      </c>
      <c r="H158" s="110">
        <v>12500</v>
      </c>
      <c r="I158" s="110">
        <v>12500</v>
      </c>
      <c r="J158" s="110">
        <v>12500</v>
      </c>
      <c r="K158" s="110">
        <v>12500</v>
      </c>
      <c r="L158" s="110">
        <v>12500</v>
      </c>
      <c r="M158" s="110">
        <v>12500</v>
      </c>
      <c r="N158" s="110">
        <v>12500</v>
      </c>
      <c r="O158" s="110">
        <v>12500</v>
      </c>
      <c r="P158" s="37">
        <f t="shared" si="40"/>
        <v>150000</v>
      </c>
      <c r="Q158" s="37">
        <f t="shared" si="41"/>
        <v>150000</v>
      </c>
      <c r="R158" s="66">
        <f t="shared" si="42"/>
        <v>0</v>
      </c>
      <c r="S158" s="66">
        <f t="shared" si="44"/>
        <v>0</v>
      </c>
      <c r="T158" s="26">
        <f t="shared" si="43"/>
        <v>0</v>
      </c>
      <c r="U158" s="138">
        <f t="shared" si="45"/>
        <v>37500</v>
      </c>
    </row>
    <row r="159" spans="1:21" s="8" customFormat="1" ht="15" hidden="1" customHeight="1" x14ac:dyDescent="0.2">
      <c r="A159" s="12" t="s">
        <v>83</v>
      </c>
      <c r="B159" s="47" t="s">
        <v>135</v>
      </c>
      <c r="C159" s="68">
        <v>160000</v>
      </c>
      <c r="D159" s="110">
        <v>13333.333333333334</v>
      </c>
      <c r="E159" s="110">
        <v>13333.333333333334</v>
      </c>
      <c r="F159" s="110">
        <v>13333.333333333334</v>
      </c>
      <c r="G159" s="110">
        <v>13333.333333333334</v>
      </c>
      <c r="H159" s="110">
        <v>13333.333333333334</v>
      </c>
      <c r="I159" s="110">
        <v>13333.333333333334</v>
      </c>
      <c r="J159" s="110">
        <v>13333.333333333334</v>
      </c>
      <c r="K159" s="110">
        <v>13333.333333333334</v>
      </c>
      <c r="L159" s="110">
        <v>13333.333333333334</v>
      </c>
      <c r="M159" s="110">
        <v>13333.333333333334</v>
      </c>
      <c r="N159" s="110">
        <v>13333.333333333334</v>
      </c>
      <c r="O159" s="110">
        <v>13333.333333333334</v>
      </c>
      <c r="P159" s="37">
        <f t="shared" si="40"/>
        <v>160000</v>
      </c>
      <c r="Q159" s="37">
        <f t="shared" si="41"/>
        <v>160000</v>
      </c>
      <c r="R159" s="66">
        <f t="shared" si="42"/>
        <v>0</v>
      </c>
      <c r="S159" s="66">
        <f t="shared" si="44"/>
        <v>0</v>
      </c>
      <c r="T159" s="26">
        <f t="shared" si="43"/>
        <v>0</v>
      </c>
      <c r="U159" s="138">
        <f t="shared" si="45"/>
        <v>40000</v>
      </c>
    </row>
    <row r="160" spans="1:21" s="8" customFormat="1" ht="15" hidden="1" customHeight="1" x14ac:dyDescent="0.2">
      <c r="A160" s="12" t="s">
        <v>183</v>
      </c>
      <c r="B160" s="47" t="s">
        <v>136</v>
      </c>
      <c r="C160" s="68">
        <v>150000</v>
      </c>
      <c r="D160" s="110">
        <v>12500</v>
      </c>
      <c r="E160" s="110">
        <v>12500</v>
      </c>
      <c r="F160" s="110">
        <v>12500</v>
      </c>
      <c r="G160" s="110">
        <v>12500</v>
      </c>
      <c r="H160" s="110">
        <v>12500</v>
      </c>
      <c r="I160" s="110">
        <v>12500</v>
      </c>
      <c r="J160" s="110">
        <v>12500</v>
      </c>
      <c r="K160" s="110">
        <v>12500</v>
      </c>
      <c r="L160" s="110">
        <v>12500</v>
      </c>
      <c r="M160" s="110">
        <v>12500</v>
      </c>
      <c r="N160" s="110">
        <v>12500</v>
      </c>
      <c r="O160" s="110">
        <v>12500</v>
      </c>
      <c r="P160" s="37">
        <f t="shared" si="40"/>
        <v>150000</v>
      </c>
      <c r="Q160" s="37">
        <f t="shared" si="41"/>
        <v>150000</v>
      </c>
      <c r="R160" s="66">
        <f t="shared" si="42"/>
        <v>0</v>
      </c>
      <c r="S160" s="66">
        <f t="shared" si="44"/>
        <v>0</v>
      </c>
      <c r="T160" s="26">
        <f t="shared" si="43"/>
        <v>0</v>
      </c>
      <c r="U160" s="138">
        <f t="shared" si="45"/>
        <v>37500</v>
      </c>
    </row>
    <row r="161" spans="1:21" s="8" customFormat="1" ht="15" hidden="1" customHeight="1" x14ac:dyDescent="0.2">
      <c r="A161" s="12" t="s">
        <v>84</v>
      </c>
      <c r="B161" s="47" t="s">
        <v>134</v>
      </c>
      <c r="C161" s="68">
        <v>10000</v>
      </c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>
        <v>10000</v>
      </c>
      <c r="P161" s="37">
        <f t="shared" si="40"/>
        <v>10000</v>
      </c>
      <c r="Q161" s="37">
        <f t="shared" si="41"/>
        <v>10000</v>
      </c>
      <c r="R161" s="66">
        <f t="shared" si="42"/>
        <v>0</v>
      </c>
      <c r="S161" s="66">
        <f t="shared" si="44"/>
        <v>0</v>
      </c>
      <c r="T161" s="26">
        <f t="shared" si="43"/>
        <v>0</v>
      </c>
      <c r="U161" s="138">
        <f t="shared" si="45"/>
        <v>10000</v>
      </c>
    </row>
    <row r="162" spans="1:21" s="8" customFormat="1" ht="6.95" hidden="1" customHeight="1" x14ac:dyDescent="0.2">
      <c r="A162" s="12"/>
      <c r="B162" s="47"/>
      <c r="C162" s="68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37"/>
      <c r="Q162" s="34"/>
      <c r="R162" s="26">
        <f t="shared" si="42"/>
        <v>0</v>
      </c>
      <c r="S162" s="66">
        <f t="shared" si="44"/>
        <v>0</v>
      </c>
      <c r="T162" s="26">
        <f t="shared" si="43"/>
        <v>0</v>
      </c>
    </row>
    <row r="163" spans="1:21" s="7" customFormat="1" ht="15" hidden="1" customHeight="1" x14ac:dyDescent="0.2">
      <c r="A163" s="15" t="str">
        <f>"TOTAL "&amp;A138</f>
        <v>TOTAL COMMUNICATIONS</v>
      </c>
      <c r="B163" s="51"/>
      <c r="C163" s="77">
        <f>SUM(C140:C162)</f>
        <v>2315636</v>
      </c>
      <c r="D163" s="111">
        <f t="shared" ref="D163:O163" si="46">SUM(D140:D161)</f>
        <v>191666.66666666666</v>
      </c>
      <c r="E163" s="111">
        <f t="shared" si="46"/>
        <v>169166.66666666669</v>
      </c>
      <c r="F163" s="111">
        <f t="shared" si="46"/>
        <v>179166.66666666666</v>
      </c>
      <c r="G163" s="111">
        <f t="shared" si="46"/>
        <v>171666.66666666666</v>
      </c>
      <c r="H163" s="111">
        <f t="shared" si="46"/>
        <v>211666.66666666669</v>
      </c>
      <c r="I163" s="111">
        <f t="shared" si="46"/>
        <v>371666.66666666663</v>
      </c>
      <c r="J163" s="111">
        <f t="shared" si="46"/>
        <v>161666.66666666666</v>
      </c>
      <c r="K163" s="111">
        <f t="shared" si="46"/>
        <v>131666.66666666666</v>
      </c>
      <c r="L163" s="111">
        <f t="shared" si="46"/>
        <v>161666.66666666669</v>
      </c>
      <c r="M163" s="111">
        <f t="shared" si="46"/>
        <v>192302.66666666666</v>
      </c>
      <c r="N163" s="111">
        <f t="shared" si="46"/>
        <v>191666.66666666666</v>
      </c>
      <c r="O163" s="111">
        <f t="shared" si="46"/>
        <v>181666.66666666666</v>
      </c>
      <c r="P163" s="35">
        <f t="shared" ref="P163" si="47">SUM(D163:O163)</f>
        <v>2315636</v>
      </c>
      <c r="Q163" s="30">
        <f>SUM(Q140:Q161)</f>
        <v>2315636</v>
      </c>
      <c r="R163" s="26">
        <f t="shared" si="42"/>
        <v>0</v>
      </c>
      <c r="S163" s="66">
        <f t="shared" si="44"/>
        <v>0</v>
      </c>
      <c r="T163" s="66">
        <f t="shared" si="43"/>
        <v>0</v>
      </c>
      <c r="U163" s="139">
        <f>SUM(M163:O163)</f>
        <v>565636</v>
      </c>
    </row>
    <row r="164" spans="1:21" s="7" customFormat="1" ht="6.95" hidden="1" customHeight="1" x14ac:dyDescent="0.2">
      <c r="A164" s="11"/>
      <c r="B164" s="53"/>
      <c r="C164" s="79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36"/>
      <c r="Q164" s="36"/>
      <c r="R164" s="26"/>
      <c r="S164" s="66"/>
      <c r="T164" s="66"/>
    </row>
    <row r="165" spans="1:21" s="7" customFormat="1" ht="18" hidden="1" customHeight="1" x14ac:dyDescent="0.2">
      <c r="A165" s="157" t="s">
        <v>85</v>
      </c>
      <c r="B165" s="157"/>
      <c r="C165" s="157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26"/>
      <c r="S165" s="66"/>
      <c r="T165" s="66"/>
    </row>
    <row r="166" spans="1:21" s="7" customFormat="1" ht="6.95" hidden="1" customHeight="1" x14ac:dyDescent="0.2">
      <c r="A166" s="10"/>
      <c r="B166" s="50"/>
      <c r="C166" s="76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33"/>
      <c r="Q166" s="33"/>
      <c r="R166" s="26"/>
      <c r="S166" s="66"/>
      <c r="T166" s="66"/>
    </row>
    <row r="167" spans="1:21" s="8" customFormat="1" ht="15" hidden="1" customHeight="1" x14ac:dyDescent="0.2">
      <c r="A167" s="12" t="s">
        <v>223</v>
      </c>
      <c r="B167" s="47" t="s">
        <v>126</v>
      </c>
      <c r="C167" s="68">
        <v>50000</v>
      </c>
      <c r="D167" s="114"/>
      <c r="E167" s="114"/>
      <c r="F167" s="114"/>
      <c r="G167" s="114"/>
      <c r="H167" s="114"/>
      <c r="I167" s="114">
        <v>25000</v>
      </c>
      <c r="J167" s="114"/>
      <c r="K167" s="114"/>
      <c r="L167" s="114"/>
      <c r="M167" s="114"/>
      <c r="N167" s="114"/>
      <c r="O167" s="114">
        <v>25000</v>
      </c>
      <c r="P167" s="37">
        <f t="shared" ref="P167:P168" si="48">SUM(D167:O167)</f>
        <v>50000</v>
      </c>
      <c r="Q167" s="37">
        <f>SUM(D167:O167)</f>
        <v>50000</v>
      </c>
      <c r="R167" s="66">
        <f t="shared" ref="R167:R170" si="49">C167-P167</f>
        <v>0</v>
      </c>
      <c r="S167" s="66">
        <f>R167/12</f>
        <v>0</v>
      </c>
      <c r="T167" s="26">
        <f t="shared" ref="T167:T170" si="50">C167-Q167</f>
        <v>0</v>
      </c>
    </row>
    <row r="168" spans="1:21" s="8" customFormat="1" ht="15" hidden="1" customHeight="1" x14ac:dyDescent="0.2">
      <c r="A168" s="12" t="s">
        <v>86</v>
      </c>
      <c r="B168" s="47" t="s">
        <v>126</v>
      </c>
      <c r="C168" s="68">
        <v>180000</v>
      </c>
      <c r="D168" s="114">
        <v>15000</v>
      </c>
      <c r="E168" s="114">
        <v>15000</v>
      </c>
      <c r="F168" s="114">
        <v>15000</v>
      </c>
      <c r="G168" s="114">
        <v>15000</v>
      </c>
      <c r="H168" s="114">
        <v>15000</v>
      </c>
      <c r="I168" s="114">
        <v>15000</v>
      </c>
      <c r="J168" s="114">
        <v>15000</v>
      </c>
      <c r="K168" s="114">
        <v>15000</v>
      </c>
      <c r="L168" s="114">
        <v>15000</v>
      </c>
      <c r="M168" s="114">
        <v>15000</v>
      </c>
      <c r="N168" s="114">
        <v>15000</v>
      </c>
      <c r="O168" s="114">
        <v>15000</v>
      </c>
      <c r="P168" s="37">
        <f t="shared" si="48"/>
        <v>180000</v>
      </c>
      <c r="Q168" s="37">
        <f>SUM(D168:O168)</f>
        <v>180000</v>
      </c>
      <c r="R168" s="66">
        <f t="shared" si="49"/>
        <v>0</v>
      </c>
      <c r="S168" s="66">
        <f>R168/12</f>
        <v>0</v>
      </c>
      <c r="T168" s="26">
        <f t="shared" si="50"/>
        <v>0</v>
      </c>
    </row>
    <row r="169" spans="1:21" s="7" customFormat="1" ht="6.95" hidden="1" customHeight="1" x14ac:dyDescent="0.2">
      <c r="A169" s="13"/>
      <c r="B169" s="47"/>
      <c r="C169" s="68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37"/>
      <c r="Q169" s="30"/>
      <c r="R169" s="26">
        <f t="shared" si="49"/>
        <v>0</v>
      </c>
      <c r="S169" s="66">
        <f t="shared" ref="S169:S170" si="51">R169/12</f>
        <v>0</v>
      </c>
      <c r="T169" s="66">
        <f t="shared" si="50"/>
        <v>0</v>
      </c>
    </row>
    <row r="170" spans="1:21" s="8" customFormat="1" ht="15" hidden="1" customHeight="1" x14ac:dyDescent="0.2">
      <c r="A170" s="16" t="str">
        <f>"TOTAL "&amp;A165</f>
        <v>TOTAL EVENTS</v>
      </c>
      <c r="B170" s="51"/>
      <c r="C170" s="77">
        <f>SUM(C167:C169)</f>
        <v>230000</v>
      </c>
      <c r="D170" s="111">
        <f t="shared" ref="D170:O170" si="52">SUM(D167:D168)</f>
        <v>15000</v>
      </c>
      <c r="E170" s="111">
        <f t="shared" si="52"/>
        <v>15000</v>
      </c>
      <c r="F170" s="111">
        <f t="shared" si="52"/>
        <v>15000</v>
      </c>
      <c r="G170" s="111">
        <f t="shared" si="52"/>
        <v>15000</v>
      </c>
      <c r="H170" s="111">
        <f t="shared" si="52"/>
        <v>15000</v>
      </c>
      <c r="I170" s="111">
        <f t="shared" si="52"/>
        <v>40000</v>
      </c>
      <c r="J170" s="111">
        <f t="shared" si="52"/>
        <v>15000</v>
      </c>
      <c r="K170" s="111">
        <f t="shared" si="52"/>
        <v>15000</v>
      </c>
      <c r="L170" s="111">
        <f t="shared" si="52"/>
        <v>15000</v>
      </c>
      <c r="M170" s="111">
        <f t="shared" si="52"/>
        <v>15000</v>
      </c>
      <c r="N170" s="111">
        <f t="shared" si="52"/>
        <v>15000</v>
      </c>
      <c r="O170" s="111">
        <f t="shared" si="52"/>
        <v>40000</v>
      </c>
      <c r="P170" s="35">
        <f t="shared" ref="P170" si="53">SUM(D170:O170)</f>
        <v>230000</v>
      </c>
      <c r="Q170" s="30">
        <f>SUM(Q168:Q168)</f>
        <v>180000</v>
      </c>
      <c r="R170" s="26">
        <f t="shared" si="49"/>
        <v>0</v>
      </c>
      <c r="S170" s="66">
        <f t="shared" si="51"/>
        <v>0</v>
      </c>
      <c r="T170" s="26">
        <f t="shared" si="50"/>
        <v>50000</v>
      </c>
      <c r="U170" s="139">
        <f>SUM(M170:O170)</f>
        <v>70000</v>
      </c>
    </row>
    <row r="171" spans="1:21" s="7" customFormat="1" ht="6.95" hidden="1" customHeight="1" x14ac:dyDescent="0.2">
      <c r="A171" s="11"/>
      <c r="B171" s="53"/>
      <c r="C171" s="79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36"/>
      <c r="Q171" s="36"/>
      <c r="R171" s="26"/>
      <c r="S171" s="66"/>
      <c r="T171" s="66"/>
    </row>
    <row r="172" spans="1:21" s="7" customFormat="1" ht="18" hidden="1" customHeight="1" x14ac:dyDescent="0.2">
      <c r="A172" s="157"/>
      <c r="B172" s="157"/>
      <c r="C172" s="157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26"/>
      <c r="S172" s="66"/>
      <c r="T172" s="66"/>
    </row>
    <row r="173" spans="1:21" s="7" customFormat="1" ht="6.95" hidden="1" customHeight="1" x14ac:dyDescent="0.2">
      <c r="A173" s="10"/>
      <c r="B173" s="50"/>
      <c r="C173" s="76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33"/>
      <c r="Q173" s="33"/>
      <c r="R173" s="26"/>
      <c r="S173" s="66"/>
      <c r="T173" s="66"/>
    </row>
    <row r="174" spans="1:21" s="8" customFormat="1" ht="15" hidden="1" customHeight="1" x14ac:dyDescent="0.2">
      <c r="A174" s="12" t="s">
        <v>87</v>
      </c>
      <c r="B174" s="47" t="s">
        <v>137</v>
      </c>
      <c r="C174" s="68">
        <v>170000</v>
      </c>
      <c r="D174" s="110">
        <v>14166.666666666666</v>
      </c>
      <c r="E174" s="110">
        <v>14166.666666666666</v>
      </c>
      <c r="F174" s="110">
        <v>14166.666666666666</v>
      </c>
      <c r="G174" s="110">
        <v>14166.666666666666</v>
      </c>
      <c r="H174" s="110">
        <v>14166.666666666666</v>
      </c>
      <c r="I174" s="110">
        <v>14166.666666666666</v>
      </c>
      <c r="J174" s="110">
        <v>14166.666666666666</v>
      </c>
      <c r="K174" s="110">
        <v>14166.666666666666</v>
      </c>
      <c r="L174" s="110">
        <v>14166.666666666666</v>
      </c>
      <c r="M174" s="110">
        <v>14166.666666666666</v>
      </c>
      <c r="N174" s="110">
        <v>14166.666666666666</v>
      </c>
      <c r="O174" s="110">
        <v>14166.666666666666</v>
      </c>
      <c r="P174" s="37">
        <f t="shared" ref="P174:P191" si="54">SUM(D174:O174)</f>
        <v>170000</v>
      </c>
      <c r="Q174" s="37">
        <f t="shared" ref="Q174:Q191" si="55">SUM(D174:O174)</f>
        <v>170000</v>
      </c>
      <c r="R174" s="66">
        <f t="shared" ref="R174:R193" si="56">C174-P174</f>
        <v>0</v>
      </c>
      <c r="S174" s="66">
        <f t="shared" ref="S174:S193" si="57">R174/12</f>
        <v>0</v>
      </c>
      <c r="T174" s="26">
        <f t="shared" ref="T174:T187" si="58">C174-Q174</f>
        <v>0</v>
      </c>
    </row>
    <row r="175" spans="1:21" s="8" customFormat="1" ht="15" hidden="1" customHeight="1" x14ac:dyDescent="0.2">
      <c r="A175" s="12" t="s">
        <v>88</v>
      </c>
      <c r="B175" s="47" t="s">
        <v>126</v>
      </c>
      <c r="C175" s="68">
        <v>25000</v>
      </c>
      <c r="D175" s="110">
        <v>2083.3333333333335</v>
      </c>
      <c r="E175" s="110">
        <v>2083.3333333333335</v>
      </c>
      <c r="F175" s="110">
        <v>2083.3333333333335</v>
      </c>
      <c r="G175" s="110">
        <v>2083.3333333333335</v>
      </c>
      <c r="H175" s="110">
        <v>2083.3333333333335</v>
      </c>
      <c r="I175" s="110">
        <v>2083.3333333333335</v>
      </c>
      <c r="J175" s="110">
        <v>2083.3333333333335</v>
      </c>
      <c r="K175" s="110">
        <v>2083.3333333333335</v>
      </c>
      <c r="L175" s="110">
        <v>2083.3333333333335</v>
      </c>
      <c r="M175" s="110">
        <v>2083.3333333333335</v>
      </c>
      <c r="N175" s="110">
        <v>2083.3333333333335</v>
      </c>
      <c r="O175" s="110">
        <v>2083.3333333333335</v>
      </c>
      <c r="P175" s="37">
        <f t="shared" si="54"/>
        <v>24999.999999999996</v>
      </c>
      <c r="Q175" s="37">
        <f t="shared" si="55"/>
        <v>24999.999999999996</v>
      </c>
      <c r="R175" s="66">
        <f t="shared" si="56"/>
        <v>0</v>
      </c>
      <c r="S175" s="66">
        <f t="shared" si="57"/>
        <v>0</v>
      </c>
      <c r="T175" s="26">
        <f t="shared" si="58"/>
        <v>0</v>
      </c>
    </row>
    <row r="176" spans="1:21" s="8" customFormat="1" ht="15" hidden="1" customHeight="1" x14ac:dyDescent="0.2">
      <c r="A176" s="12" t="s">
        <v>74</v>
      </c>
      <c r="B176" s="47" t="s">
        <v>126</v>
      </c>
      <c r="C176" s="68">
        <v>160000</v>
      </c>
      <c r="D176" s="110">
        <v>13333.333333333334</v>
      </c>
      <c r="E176" s="110">
        <v>13333.333333333334</v>
      </c>
      <c r="F176" s="110">
        <v>13333.333333333334</v>
      </c>
      <c r="G176" s="110">
        <v>13333.333333333334</v>
      </c>
      <c r="H176" s="110">
        <v>13333.333333333334</v>
      </c>
      <c r="I176" s="110">
        <v>13333.333333333334</v>
      </c>
      <c r="J176" s="110">
        <v>13333.333333333334</v>
      </c>
      <c r="K176" s="110">
        <v>13333.333333333334</v>
      </c>
      <c r="L176" s="110">
        <v>13333.333333333334</v>
      </c>
      <c r="M176" s="110">
        <v>13333.333333333334</v>
      </c>
      <c r="N176" s="110">
        <v>13333.333333333334</v>
      </c>
      <c r="O176" s="110">
        <v>13333.333333333334</v>
      </c>
      <c r="P176" s="37">
        <f t="shared" si="54"/>
        <v>160000</v>
      </c>
      <c r="Q176" s="37">
        <f t="shared" si="55"/>
        <v>160000</v>
      </c>
      <c r="R176" s="66">
        <f t="shared" si="56"/>
        <v>0</v>
      </c>
      <c r="S176" s="66">
        <f t="shared" si="57"/>
        <v>0</v>
      </c>
      <c r="T176" s="26">
        <f t="shared" si="58"/>
        <v>0</v>
      </c>
    </row>
    <row r="177" spans="1:20" s="8" customFormat="1" ht="15" hidden="1" customHeight="1" x14ac:dyDescent="0.2">
      <c r="A177" s="12" t="s">
        <v>182</v>
      </c>
      <c r="B177" s="47" t="s">
        <v>125</v>
      </c>
      <c r="C177" s="68">
        <v>30000</v>
      </c>
      <c r="D177" s="110"/>
      <c r="E177" s="110"/>
      <c r="F177" s="110">
        <v>15000</v>
      </c>
      <c r="G177" s="110"/>
      <c r="H177" s="110"/>
      <c r="I177" s="110"/>
      <c r="J177" s="110"/>
      <c r="K177" s="110">
        <v>5000</v>
      </c>
      <c r="L177" s="110"/>
      <c r="M177" s="110"/>
      <c r="N177" s="110">
        <v>10000</v>
      </c>
      <c r="O177" s="110"/>
      <c r="P177" s="37">
        <f t="shared" si="54"/>
        <v>30000</v>
      </c>
      <c r="Q177" s="37">
        <f t="shared" si="55"/>
        <v>30000</v>
      </c>
      <c r="R177" s="66">
        <f t="shared" si="56"/>
        <v>0</v>
      </c>
      <c r="S177" s="66">
        <f t="shared" si="57"/>
        <v>0</v>
      </c>
      <c r="T177" s="26">
        <f t="shared" si="58"/>
        <v>0</v>
      </c>
    </row>
    <row r="178" spans="1:20" s="8" customFormat="1" ht="15" hidden="1" customHeight="1" x14ac:dyDescent="0.2">
      <c r="A178" s="12" t="s">
        <v>209</v>
      </c>
      <c r="B178" s="47" t="s">
        <v>125</v>
      </c>
      <c r="C178" s="68">
        <v>50000</v>
      </c>
      <c r="D178" s="110"/>
      <c r="E178" s="110"/>
      <c r="F178" s="110"/>
      <c r="G178" s="110">
        <v>15000</v>
      </c>
      <c r="H178" s="110"/>
      <c r="I178" s="110"/>
      <c r="J178" s="110">
        <v>10000</v>
      </c>
      <c r="K178" s="110"/>
      <c r="L178" s="110"/>
      <c r="M178" s="110">
        <v>10000</v>
      </c>
      <c r="N178" s="110"/>
      <c r="O178" s="110">
        <v>15000</v>
      </c>
      <c r="P178" s="37">
        <f t="shared" si="54"/>
        <v>50000</v>
      </c>
      <c r="Q178" s="37">
        <f t="shared" si="55"/>
        <v>50000</v>
      </c>
      <c r="R178" s="66">
        <f t="shared" si="56"/>
        <v>0</v>
      </c>
      <c r="S178" s="66">
        <f t="shared" si="57"/>
        <v>0</v>
      </c>
      <c r="T178" s="26">
        <f t="shared" si="58"/>
        <v>0</v>
      </c>
    </row>
    <row r="179" spans="1:20" s="8" customFormat="1" ht="15" hidden="1" customHeight="1" x14ac:dyDescent="0.2">
      <c r="A179" s="12" t="s">
        <v>208</v>
      </c>
      <c r="B179" s="47" t="s">
        <v>125</v>
      </c>
      <c r="C179" s="68">
        <v>70000</v>
      </c>
      <c r="D179" s="110"/>
      <c r="E179" s="110">
        <v>10000</v>
      </c>
      <c r="F179" s="110">
        <v>10000</v>
      </c>
      <c r="G179" s="110"/>
      <c r="H179" s="110">
        <v>10000</v>
      </c>
      <c r="I179" s="110">
        <v>10000</v>
      </c>
      <c r="J179" s="110"/>
      <c r="K179" s="110"/>
      <c r="L179" s="110">
        <v>10000</v>
      </c>
      <c r="M179" s="110">
        <v>10000</v>
      </c>
      <c r="N179" s="110"/>
      <c r="O179" s="110">
        <v>10000</v>
      </c>
      <c r="P179" s="37">
        <f t="shared" si="54"/>
        <v>70000</v>
      </c>
      <c r="Q179" s="37">
        <f t="shared" si="55"/>
        <v>70000</v>
      </c>
      <c r="R179" s="66">
        <f t="shared" si="56"/>
        <v>0</v>
      </c>
      <c r="S179" s="66">
        <f t="shared" si="57"/>
        <v>0</v>
      </c>
      <c r="T179" s="26">
        <f t="shared" si="58"/>
        <v>0</v>
      </c>
    </row>
    <row r="180" spans="1:20" s="8" customFormat="1" ht="15" hidden="1" customHeight="1" x14ac:dyDescent="0.2">
      <c r="A180" s="12" t="s">
        <v>210</v>
      </c>
      <c r="B180" s="47" t="s">
        <v>125</v>
      </c>
      <c r="C180" s="68">
        <v>33000</v>
      </c>
      <c r="D180" s="110"/>
      <c r="E180" s="110"/>
      <c r="F180" s="110"/>
      <c r="G180" s="110">
        <f>33000/2</f>
        <v>16500</v>
      </c>
      <c r="H180" s="110"/>
      <c r="I180" s="110"/>
      <c r="J180" s="110"/>
      <c r="K180" s="110"/>
      <c r="L180" s="110"/>
      <c r="M180" s="110">
        <v>16500</v>
      </c>
      <c r="N180" s="110"/>
      <c r="O180" s="110"/>
      <c r="P180" s="37">
        <f t="shared" si="54"/>
        <v>33000</v>
      </c>
      <c r="Q180" s="37">
        <f t="shared" si="55"/>
        <v>33000</v>
      </c>
      <c r="R180" s="66">
        <f t="shared" si="56"/>
        <v>0</v>
      </c>
      <c r="S180" s="66">
        <f t="shared" si="57"/>
        <v>0</v>
      </c>
      <c r="T180" s="26">
        <f t="shared" si="58"/>
        <v>0</v>
      </c>
    </row>
    <row r="181" spans="1:20" s="8" customFormat="1" ht="15" hidden="1" customHeight="1" x14ac:dyDescent="0.2">
      <c r="A181" s="12" t="s">
        <v>89</v>
      </c>
      <c r="B181" s="47" t="s">
        <v>125</v>
      </c>
      <c r="C181" s="68">
        <v>33000</v>
      </c>
      <c r="D181" s="110"/>
      <c r="E181" s="110"/>
      <c r="F181" s="110"/>
      <c r="G181" s="110"/>
      <c r="H181" s="110">
        <v>15000</v>
      </c>
      <c r="I181" s="110"/>
      <c r="J181" s="110"/>
      <c r="K181" s="110"/>
      <c r="L181" s="110"/>
      <c r="M181" s="110"/>
      <c r="N181" s="110">
        <v>18000</v>
      </c>
      <c r="O181" s="110"/>
      <c r="P181" s="37">
        <f t="shared" si="54"/>
        <v>33000</v>
      </c>
      <c r="Q181" s="37">
        <f t="shared" si="55"/>
        <v>33000</v>
      </c>
      <c r="R181" s="66">
        <f t="shared" si="56"/>
        <v>0</v>
      </c>
      <c r="S181" s="66">
        <f t="shared" si="57"/>
        <v>0</v>
      </c>
      <c r="T181" s="26">
        <f t="shared" si="58"/>
        <v>0</v>
      </c>
    </row>
    <row r="182" spans="1:20" s="8" customFormat="1" ht="15" hidden="1" customHeight="1" x14ac:dyDescent="0.2">
      <c r="A182" s="12" t="s">
        <v>140</v>
      </c>
      <c r="B182" s="47" t="s">
        <v>125</v>
      </c>
      <c r="C182" s="68">
        <v>20000</v>
      </c>
      <c r="D182" s="110"/>
      <c r="E182" s="110">
        <v>5000</v>
      </c>
      <c r="F182" s="110"/>
      <c r="G182" s="110"/>
      <c r="H182" s="110"/>
      <c r="I182" s="110">
        <v>5000</v>
      </c>
      <c r="J182" s="110"/>
      <c r="K182" s="110"/>
      <c r="L182" s="110">
        <v>5000</v>
      </c>
      <c r="M182" s="110"/>
      <c r="N182" s="110"/>
      <c r="O182" s="110">
        <v>5000</v>
      </c>
      <c r="P182" s="37">
        <f t="shared" si="54"/>
        <v>20000</v>
      </c>
      <c r="Q182" s="37">
        <f t="shared" si="55"/>
        <v>20000</v>
      </c>
      <c r="R182" s="66">
        <f t="shared" si="56"/>
        <v>0</v>
      </c>
      <c r="S182" s="66">
        <f t="shared" si="57"/>
        <v>0</v>
      </c>
      <c r="T182" s="26">
        <f t="shared" si="58"/>
        <v>0</v>
      </c>
    </row>
    <row r="183" spans="1:20" s="8" customFormat="1" ht="15" hidden="1" customHeight="1" x14ac:dyDescent="0.2">
      <c r="A183" s="12" t="s">
        <v>90</v>
      </c>
      <c r="B183" s="47" t="s">
        <v>125</v>
      </c>
      <c r="C183" s="68">
        <v>3000</v>
      </c>
      <c r="D183" s="110"/>
      <c r="E183" s="110"/>
      <c r="F183" s="110">
        <v>1500</v>
      </c>
      <c r="G183" s="110"/>
      <c r="H183" s="110"/>
      <c r="I183" s="110"/>
      <c r="J183" s="110"/>
      <c r="K183" s="110">
        <v>1500</v>
      </c>
      <c r="L183" s="110"/>
      <c r="M183" s="110"/>
      <c r="N183" s="110"/>
      <c r="O183" s="110"/>
      <c r="P183" s="37">
        <f t="shared" si="54"/>
        <v>3000</v>
      </c>
      <c r="Q183" s="37">
        <f t="shared" si="55"/>
        <v>3000</v>
      </c>
      <c r="R183" s="66">
        <f t="shared" si="56"/>
        <v>0</v>
      </c>
      <c r="S183" s="66">
        <f t="shared" si="57"/>
        <v>0</v>
      </c>
      <c r="T183" s="26">
        <f t="shared" si="58"/>
        <v>0</v>
      </c>
    </row>
    <row r="184" spans="1:20" s="8" customFormat="1" ht="15" hidden="1" customHeight="1" x14ac:dyDescent="0.2">
      <c r="A184" s="12" t="s">
        <v>214</v>
      </c>
      <c r="B184" s="47" t="s">
        <v>125</v>
      </c>
      <c r="C184" s="68">
        <v>4000</v>
      </c>
      <c r="D184" s="110"/>
      <c r="E184" s="110">
        <v>4000</v>
      </c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37">
        <f t="shared" si="54"/>
        <v>4000</v>
      </c>
      <c r="Q184" s="37">
        <f t="shared" si="55"/>
        <v>4000</v>
      </c>
      <c r="R184" s="66">
        <f t="shared" si="56"/>
        <v>0</v>
      </c>
      <c r="S184" s="66">
        <f t="shared" si="57"/>
        <v>0</v>
      </c>
      <c r="T184" s="26">
        <f t="shared" si="58"/>
        <v>0</v>
      </c>
    </row>
    <row r="185" spans="1:20" s="8" customFormat="1" ht="15" hidden="1" customHeight="1" x14ac:dyDescent="0.2">
      <c r="A185" s="12" t="s">
        <v>211</v>
      </c>
      <c r="B185" s="47" t="s">
        <v>125</v>
      </c>
      <c r="C185" s="68">
        <v>60000</v>
      </c>
      <c r="D185" s="110"/>
      <c r="E185" s="110">
        <v>15000</v>
      </c>
      <c r="F185" s="110"/>
      <c r="G185" s="110"/>
      <c r="H185" s="110">
        <v>15000</v>
      </c>
      <c r="I185" s="110"/>
      <c r="J185" s="110"/>
      <c r="K185" s="110">
        <v>15000</v>
      </c>
      <c r="L185" s="110"/>
      <c r="M185" s="110"/>
      <c r="N185" s="110">
        <v>15000</v>
      </c>
      <c r="O185" s="110"/>
      <c r="P185" s="37">
        <f t="shared" si="54"/>
        <v>60000</v>
      </c>
      <c r="Q185" s="37">
        <f t="shared" si="55"/>
        <v>60000</v>
      </c>
      <c r="R185" s="66">
        <f t="shared" si="56"/>
        <v>0</v>
      </c>
      <c r="S185" s="66">
        <f t="shared" si="57"/>
        <v>0</v>
      </c>
      <c r="T185" s="26">
        <f t="shared" si="58"/>
        <v>0</v>
      </c>
    </row>
    <row r="186" spans="1:20" s="8" customFormat="1" ht="15" hidden="1" customHeight="1" x14ac:dyDescent="0.2">
      <c r="A186" s="12" t="s">
        <v>212</v>
      </c>
      <c r="B186" s="47" t="s">
        <v>125</v>
      </c>
      <c r="C186" s="68">
        <v>60000</v>
      </c>
      <c r="D186" s="110">
        <v>15000</v>
      </c>
      <c r="E186" s="110"/>
      <c r="F186" s="110"/>
      <c r="G186" s="110">
        <v>15000</v>
      </c>
      <c r="H186" s="110"/>
      <c r="I186" s="110"/>
      <c r="J186" s="110">
        <v>15000</v>
      </c>
      <c r="K186" s="110"/>
      <c r="L186" s="110"/>
      <c r="M186" s="110">
        <v>15000</v>
      </c>
      <c r="N186" s="110"/>
      <c r="O186" s="110"/>
      <c r="P186" s="37">
        <f t="shared" si="54"/>
        <v>60000</v>
      </c>
      <c r="Q186" s="37">
        <f t="shared" si="55"/>
        <v>60000</v>
      </c>
      <c r="R186" s="66">
        <f t="shared" si="56"/>
        <v>0</v>
      </c>
      <c r="S186" s="66">
        <f t="shared" si="57"/>
        <v>0</v>
      </c>
      <c r="T186" s="26">
        <f t="shared" si="58"/>
        <v>0</v>
      </c>
    </row>
    <row r="187" spans="1:20" s="8" customFormat="1" ht="15" hidden="1" customHeight="1" x14ac:dyDescent="0.2">
      <c r="A187" s="12" t="s">
        <v>213</v>
      </c>
      <c r="B187" s="47" t="s">
        <v>125</v>
      </c>
      <c r="C187" s="68">
        <v>50000</v>
      </c>
      <c r="D187" s="110"/>
      <c r="E187" s="110">
        <v>25000</v>
      </c>
      <c r="F187" s="110"/>
      <c r="G187" s="110"/>
      <c r="H187" s="110"/>
      <c r="I187" s="110"/>
      <c r="J187" s="110"/>
      <c r="K187" s="110"/>
      <c r="L187" s="110"/>
      <c r="M187" s="110"/>
      <c r="N187" s="110">
        <v>25000</v>
      </c>
      <c r="O187" s="110"/>
      <c r="P187" s="37">
        <f t="shared" si="54"/>
        <v>50000</v>
      </c>
      <c r="Q187" s="37">
        <f t="shared" si="55"/>
        <v>50000</v>
      </c>
      <c r="R187" s="66">
        <f t="shared" si="56"/>
        <v>0</v>
      </c>
      <c r="S187" s="66">
        <f t="shared" si="57"/>
        <v>0</v>
      </c>
      <c r="T187" s="26">
        <f t="shared" si="58"/>
        <v>0</v>
      </c>
    </row>
    <row r="188" spans="1:20" s="8" customFormat="1" ht="15" hidden="1" customHeight="1" x14ac:dyDescent="0.2">
      <c r="A188" s="12" t="s">
        <v>220</v>
      </c>
      <c r="B188" s="47" t="s">
        <v>125</v>
      </c>
      <c r="C188" s="68">
        <v>7000</v>
      </c>
      <c r="D188" s="110"/>
      <c r="E188" s="110">
        <v>3000</v>
      </c>
      <c r="F188" s="110"/>
      <c r="G188" s="110"/>
      <c r="H188" s="110"/>
      <c r="I188" s="110">
        <v>2000</v>
      </c>
      <c r="J188" s="110"/>
      <c r="K188" s="110"/>
      <c r="L188" s="110"/>
      <c r="M188" s="110">
        <v>2000</v>
      </c>
      <c r="N188" s="110"/>
      <c r="O188" s="110"/>
      <c r="P188" s="37">
        <f t="shared" si="54"/>
        <v>7000</v>
      </c>
      <c r="Q188" s="37">
        <f t="shared" si="55"/>
        <v>7000</v>
      </c>
      <c r="R188" s="66">
        <f t="shared" si="56"/>
        <v>0</v>
      </c>
      <c r="S188" s="66">
        <f t="shared" si="57"/>
        <v>0</v>
      </c>
      <c r="T188" s="26"/>
    </row>
    <row r="189" spans="1:20" s="8" customFormat="1" ht="15" hidden="1" customHeight="1" x14ac:dyDescent="0.2">
      <c r="A189" s="12" t="s">
        <v>91</v>
      </c>
      <c r="B189" s="47" t="s">
        <v>126</v>
      </c>
      <c r="C189" s="68">
        <v>5000</v>
      </c>
      <c r="D189" s="110">
        <v>416.66666666666669</v>
      </c>
      <c r="E189" s="110">
        <v>416.66666666666669</v>
      </c>
      <c r="F189" s="135">
        <v>416.66666666666669</v>
      </c>
      <c r="G189" s="135">
        <v>416.66666666666669</v>
      </c>
      <c r="H189" s="135">
        <v>416.66666666666669</v>
      </c>
      <c r="I189" s="135">
        <v>416.66666666666669</v>
      </c>
      <c r="J189" s="135">
        <v>416.66666666666669</v>
      </c>
      <c r="K189" s="135">
        <v>416.66666666666669</v>
      </c>
      <c r="L189" s="135">
        <v>416.66666666666669</v>
      </c>
      <c r="M189" s="135">
        <v>416.66666666666669</v>
      </c>
      <c r="N189" s="135">
        <v>416.66666666666669</v>
      </c>
      <c r="O189" s="135">
        <v>416.66666666666669</v>
      </c>
      <c r="P189" s="37">
        <f t="shared" si="54"/>
        <v>5000</v>
      </c>
      <c r="Q189" s="37">
        <f t="shared" si="55"/>
        <v>5000</v>
      </c>
      <c r="R189" s="66">
        <f t="shared" si="56"/>
        <v>0</v>
      </c>
      <c r="S189" s="66">
        <f t="shared" si="57"/>
        <v>0</v>
      </c>
      <c r="T189" s="26">
        <f>C189-Q189</f>
        <v>0</v>
      </c>
    </row>
    <row r="190" spans="1:20" s="7" customFormat="1" ht="15" hidden="1" customHeight="1" x14ac:dyDescent="0.2">
      <c r="A190" s="12" t="s">
        <v>141</v>
      </c>
      <c r="B190" s="47" t="s">
        <v>142</v>
      </c>
      <c r="C190" s="68">
        <v>35000</v>
      </c>
      <c r="D190" s="110">
        <v>2800</v>
      </c>
      <c r="E190" s="110">
        <v>2800</v>
      </c>
      <c r="F190" s="110">
        <v>2800</v>
      </c>
      <c r="G190" s="110">
        <v>2800</v>
      </c>
      <c r="H190" s="110">
        <v>2800</v>
      </c>
      <c r="I190" s="110">
        <v>2800</v>
      </c>
      <c r="J190" s="110">
        <v>2800</v>
      </c>
      <c r="K190" s="110">
        <v>2800</v>
      </c>
      <c r="L190" s="110">
        <v>2800</v>
      </c>
      <c r="M190" s="110">
        <v>2800</v>
      </c>
      <c r="N190" s="110">
        <v>2800</v>
      </c>
      <c r="O190" s="110">
        <v>2800</v>
      </c>
      <c r="P190" s="37">
        <f>SUM(D190:O190)</f>
        <v>33600</v>
      </c>
      <c r="Q190" s="37">
        <f>SUM(D190:O190)</f>
        <v>33600</v>
      </c>
      <c r="R190" s="66">
        <f>C190-P190</f>
        <v>1400</v>
      </c>
      <c r="S190" s="66">
        <f t="shared" si="57"/>
        <v>116.66666666666667</v>
      </c>
      <c r="T190" s="66">
        <f>C190-Q190</f>
        <v>1400</v>
      </c>
    </row>
    <row r="191" spans="1:20" s="7" customFormat="1" ht="15" hidden="1" customHeight="1" x14ac:dyDescent="0.2">
      <c r="A191" s="12" t="s">
        <v>78</v>
      </c>
      <c r="B191" s="47" t="s">
        <v>126</v>
      </c>
      <c r="C191" s="68">
        <v>20000</v>
      </c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>
        <v>20000</v>
      </c>
      <c r="P191" s="37">
        <f t="shared" si="54"/>
        <v>20000</v>
      </c>
      <c r="Q191" s="37">
        <f t="shared" si="55"/>
        <v>20000</v>
      </c>
      <c r="R191" s="66">
        <f t="shared" si="56"/>
        <v>0</v>
      </c>
      <c r="S191" s="66">
        <f t="shared" si="57"/>
        <v>0</v>
      </c>
      <c r="T191" s="66">
        <f>C191-Q191</f>
        <v>0</v>
      </c>
    </row>
    <row r="192" spans="1:20" s="8" customFormat="1" ht="6.95" hidden="1" customHeight="1" x14ac:dyDescent="0.2">
      <c r="A192" s="12"/>
      <c r="B192" s="47"/>
      <c r="C192" s="68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37"/>
      <c r="Q192" s="37"/>
      <c r="R192" s="26">
        <f t="shared" si="56"/>
        <v>0</v>
      </c>
      <c r="S192" s="66">
        <f t="shared" si="57"/>
        <v>0</v>
      </c>
      <c r="T192" s="26">
        <f>C192-Q192</f>
        <v>0</v>
      </c>
    </row>
    <row r="193" spans="1:21" s="7" customFormat="1" ht="15" hidden="1" customHeight="1" x14ac:dyDescent="0.2">
      <c r="A193" s="15" t="str">
        <f>"TOTAL "&amp;A172</f>
        <v xml:space="preserve">TOTAL </v>
      </c>
      <c r="B193" s="51"/>
      <c r="C193" s="77">
        <f>SUM(C174:C192)</f>
        <v>835000</v>
      </c>
      <c r="D193" s="111">
        <f t="shared" ref="D193:O193" si="59">SUM(D174:D191)</f>
        <v>47800</v>
      </c>
      <c r="E193" s="111">
        <f t="shared" si="59"/>
        <v>94800.000000000015</v>
      </c>
      <c r="F193" s="111">
        <f t="shared" si="59"/>
        <v>59300</v>
      </c>
      <c r="G193" s="111">
        <f t="shared" si="59"/>
        <v>79300.000000000015</v>
      </c>
      <c r="H193" s="111">
        <f t="shared" si="59"/>
        <v>72800.000000000015</v>
      </c>
      <c r="I193" s="111">
        <f t="shared" si="59"/>
        <v>49800</v>
      </c>
      <c r="J193" s="111">
        <f t="shared" si="59"/>
        <v>57800</v>
      </c>
      <c r="K193" s="111">
        <f t="shared" si="59"/>
        <v>54300</v>
      </c>
      <c r="L193" s="111">
        <f t="shared" si="59"/>
        <v>47800</v>
      </c>
      <c r="M193" s="111">
        <f t="shared" si="59"/>
        <v>86300.000000000015</v>
      </c>
      <c r="N193" s="111">
        <f t="shared" si="59"/>
        <v>100800.00000000001</v>
      </c>
      <c r="O193" s="111">
        <f t="shared" si="59"/>
        <v>82800</v>
      </c>
      <c r="P193" s="35">
        <f>SUM(D193:O193)</f>
        <v>833600</v>
      </c>
      <c r="Q193" s="30">
        <f>SUM(Q174:Q191)</f>
        <v>833600</v>
      </c>
      <c r="R193" s="38">
        <f t="shared" si="56"/>
        <v>1400</v>
      </c>
      <c r="S193" s="66">
        <f t="shared" si="57"/>
        <v>116.66666666666667</v>
      </c>
      <c r="T193" s="66">
        <f>C193-Q193</f>
        <v>1400</v>
      </c>
      <c r="U193" s="139">
        <f>SUM(M193:O193)</f>
        <v>269900</v>
      </c>
    </row>
    <row r="194" spans="1:21" s="7" customFormat="1" ht="6.95" hidden="1" customHeight="1" x14ac:dyDescent="0.2">
      <c r="A194" s="11"/>
      <c r="B194" s="53"/>
      <c r="C194" s="79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36"/>
      <c r="Q194" s="36"/>
      <c r="R194" s="26"/>
      <c r="S194" s="66"/>
      <c r="T194" s="66"/>
    </row>
    <row r="195" spans="1:21" ht="6.95" hidden="1" customHeight="1" x14ac:dyDescent="0.2">
      <c r="R195" s="26"/>
    </row>
    <row r="196" spans="1:21" s="7" customFormat="1" ht="18" hidden="1" customHeight="1" x14ac:dyDescent="0.2">
      <c r="A196" s="163" t="s">
        <v>150</v>
      </c>
      <c r="B196" s="163"/>
      <c r="C196" s="163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26"/>
      <c r="S196" s="66"/>
      <c r="T196" s="66"/>
    </row>
    <row r="197" spans="1:21" s="7" customFormat="1" ht="6.95" hidden="1" customHeight="1" x14ac:dyDescent="0.2">
      <c r="A197" s="10"/>
      <c r="B197" s="50"/>
      <c r="C197" s="76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33"/>
      <c r="Q197" s="33"/>
      <c r="R197" s="26"/>
      <c r="S197" s="66"/>
      <c r="T197" s="66"/>
    </row>
    <row r="198" spans="1:21" s="8" customFormat="1" ht="15" hidden="1" customHeight="1" x14ac:dyDescent="0.2">
      <c r="A198" s="12" t="s">
        <v>274</v>
      </c>
      <c r="B198" s="47" t="s">
        <v>269</v>
      </c>
      <c r="C198" s="68">
        <v>1000000</v>
      </c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37">
        <f t="shared" ref="P198:P199" si="60">SUM(D198:O198)</f>
        <v>0</v>
      </c>
      <c r="Q198" s="37">
        <f>SUM(D198:O198)</f>
        <v>0</v>
      </c>
      <c r="R198" s="66">
        <f>C198-P198</f>
        <v>1000000</v>
      </c>
      <c r="S198" s="66">
        <f t="shared" ref="S198:S199" si="61">R198/12</f>
        <v>83333.333333333328</v>
      </c>
      <c r="T198" s="26">
        <f>C198-Q198</f>
        <v>1000000</v>
      </c>
    </row>
    <row r="199" spans="1:21" s="7" customFormat="1" ht="15" hidden="1" customHeight="1" x14ac:dyDescent="0.2">
      <c r="A199" s="12" t="s">
        <v>275</v>
      </c>
      <c r="B199" s="47" t="s">
        <v>269</v>
      </c>
      <c r="C199" s="68">
        <v>413940</v>
      </c>
      <c r="D199" s="110">
        <v>34495</v>
      </c>
      <c r="E199" s="110">
        <v>34495</v>
      </c>
      <c r="F199" s="110">
        <v>34495</v>
      </c>
      <c r="G199" s="110">
        <v>34495</v>
      </c>
      <c r="H199" s="110">
        <v>34495</v>
      </c>
      <c r="I199" s="110">
        <v>34495</v>
      </c>
      <c r="J199" s="110">
        <v>34495</v>
      </c>
      <c r="K199" s="110">
        <v>34495</v>
      </c>
      <c r="L199" s="110">
        <v>34495</v>
      </c>
      <c r="M199" s="110">
        <v>34495</v>
      </c>
      <c r="N199" s="110">
        <v>34495</v>
      </c>
      <c r="O199" s="110">
        <v>34495</v>
      </c>
      <c r="P199" s="30">
        <f t="shared" si="60"/>
        <v>413940</v>
      </c>
      <c r="Q199" s="30">
        <f>SUM(D199:O199)</f>
        <v>413940</v>
      </c>
      <c r="R199" s="66">
        <f>C199-P199</f>
        <v>0</v>
      </c>
      <c r="S199" s="66">
        <f t="shared" si="61"/>
        <v>0</v>
      </c>
      <c r="T199" s="66">
        <f>C199-Q199</f>
        <v>0</v>
      </c>
    </row>
    <row r="200" spans="1:21" s="8" customFormat="1" ht="6.95" hidden="1" customHeight="1" x14ac:dyDescent="0.2">
      <c r="A200" s="12"/>
      <c r="B200" s="47"/>
      <c r="C200" s="68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37"/>
      <c r="Q200" s="37"/>
      <c r="R200" s="26">
        <f>C200-P200</f>
        <v>0</v>
      </c>
      <c r="S200" s="66">
        <f t="shared" ref="S200:S201" si="62">R200/3</f>
        <v>0</v>
      </c>
      <c r="T200" s="26">
        <f>C200-Q200</f>
        <v>0</v>
      </c>
    </row>
    <row r="201" spans="1:21" s="7" customFormat="1" ht="15" hidden="1" customHeight="1" x14ac:dyDescent="0.2">
      <c r="A201" s="126" t="str">
        <f>"TOTAL "&amp;A196</f>
        <v>TOTAL OTHERS</v>
      </c>
      <c r="B201" s="127"/>
      <c r="C201" s="128">
        <f>SUM(C198:C200)</f>
        <v>1413940</v>
      </c>
      <c r="D201" s="129">
        <f t="shared" ref="D201:J201" si="63">SUM(D198:D199)</f>
        <v>34495</v>
      </c>
      <c r="E201" s="129">
        <f t="shared" si="63"/>
        <v>34495</v>
      </c>
      <c r="F201" s="129">
        <f t="shared" si="63"/>
        <v>34495</v>
      </c>
      <c r="G201" s="129">
        <f t="shared" si="63"/>
        <v>34495</v>
      </c>
      <c r="H201" s="129">
        <f t="shared" si="63"/>
        <v>34495</v>
      </c>
      <c r="I201" s="129">
        <f t="shared" si="63"/>
        <v>34495</v>
      </c>
      <c r="J201" s="129">
        <f t="shared" si="63"/>
        <v>34495</v>
      </c>
      <c r="K201" s="129">
        <f>SUM(K198:K199)</f>
        <v>34495</v>
      </c>
      <c r="L201" s="129">
        <f>SUM(L198:L199)</f>
        <v>34495</v>
      </c>
      <c r="M201" s="129">
        <f>SUM(M198:M199)</f>
        <v>34495</v>
      </c>
      <c r="N201" s="129">
        <f t="shared" ref="N201:O201" si="64">SUM(N198:N199)</f>
        <v>34495</v>
      </c>
      <c r="O201" s="129">
        <f t="shared" si="64"/>
        <v>34495</v>
      </c>
      <c r="P201" s="130">
        <f>SUM(D201:N201)</f>
        <v>379445</v>
      </c>
      <c r="Q201" s="30">
        <f t="shared" ref="Q201" si="65">SUM(Q198:Q199)</f>
        <v>413940</v>
      </c>
      <c r="R201" s="26">
        <f>C201-P201</f>
        <v>1034495</v>
      </c>
      <c r="S201" s="66">
        <f t="shared" si="62"/>
        <v>344831.66666666669</v>
      </c>
      <c r="T201" s="66">
        <f>C201-Q201</f>
        <v>1000000</v>
      </c>
      <c r="U201" s="139">
        <f>SUM(M201:O201)</f>
        <v>103485</v>
      </c>
    </row>
    <row r="202" spans="1:21" ht="10.5" hidden="1" customHeight="1" x14ac:dyDescent="0.2">
      <c r="R202" s="26"/>
    </row>
    <row r="203" spans="1:21" s="7" customFormat="1" ht="18" hidden="1" customHeight="1" x14ac:dyDescent="0.2">
      <c r="A203" s="157" t="s">
        <v>150</v>
      </c>
      <c r="B203" s="157"/>
      <c r="C203" s="157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26"/>
      <c r="S203" s="66"/>
      <c r="T203" s="66"/>
    </row>
    <row r="204" spans="1:21" s="7" customFormat="1" ht="9.75" hidden="1" customHeight="1" x14ac:dyDescent="0.2">
      <c r="A204" s="63"/>
      <c r="B204" s="63"/>
      <c r="C204" s="82"/>
      <c r="D204" s="117"/>
      <c r="E204" s="117"/>
      <c r="F204" s="117"/>
      <c r="G204" s="117"/>
      <c r="H204" s="117"/>
      <c r="I204" s="117"/>
      <c r="J204" s="117"/>
      <c r="K204" s="137"/>
      <c r="L204" s="137"/>
      <c r="M204" s="137"/>
      <c r="N204" s="137"/>
      <c r="O204" s="137"/>
      <c r="P204" s="64"/>
      <c r="Q204" s="64"/>
      <c r="R204" s="26"/>
      <c r="S204" s="66"/>
      <c r="T204" s="66"/>
    </row>
    <row r="205" spans="1:21" s="8" customFormat="1" ht="15" hidden="1" customHeight="1" x14ac:dyDescent="0.2">
      <c r="A205" s="12" t="s">
        <v>156</v>
      </c>
      <c r="B205" s="47" t="s">
        <v>166</v>
      </c>
      <c r="C205" s="68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34">
        <f t="shared" ref="P205:P206" si="66">SUM(D205:O205)</f>
        <v>0</v>
      </c>
      <c r="Q205" s="37">
        <f>SUM(D205:O205)</f>
        <v>0</v>
      </c>
      <c r="R205" s="26"/>
      <c r="S205" s="66"/>
      <c r="T205" s="26"/>
    </row>
    <row r="206" spans="1:21" s="8" customFormat="1" ht="15" hidden="1" customHeight="1" x14ac:dyDescent="0.2">
      <c r="A206" s="12" t="s">
        <v>146</v>
      </c>
      <c r="B206" s="47" t="s">
        <v>145</v>
      </c>
      <c r="C206" s="68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34">
        <f t="shared" si="66"/>
        <v>0</v>
      </c>
      <c r="Q206" s="37">
        <f>SUM(D206:O206)</f>
        <v>0</v>
      </c>
      <c r="R206" s="26"/>
      <c r="S206" s="66"/>
      <c r="T206" s="26"/>
    </row>
    <row r="207" spans="1:21" s="8" customFormat="1" ht="15" hidden="1" customHeight="1" x14ac:dyDescent="0.2">
      <c r="A207" s="12"/>
      <c r="B207" s="47"/>
      <c r="C207" s="68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37"/>
      <c r="Q207" s="37"/>
      <c r="R207" s="26"/>
      <c r="S207" s="66"/>
      <c r="T207" s="26"/>
    </row>
    <row r="208" spans="1:21" s="7" customFormat="1" ht="15" hidden="1" customHeight="1" x14ac:dyDescent="0.2">
      <c r="A208" s="15" t="str">
        <f>"TOTAL "&amp;A203</f>
        <v>TOTAL OTHERS</v>
      </c>
      <c r="B208" s="15"/>
      <c r="C208" s="77">
        <f>SUM(C205:C207)</f>
        <v>0</v>
      </c>
      <c r="D208" s="118">
        <f>SUM(D205:D206)</f>
        <v>0</v>
      </c>
      <c r="E208" s="118">
        <f t="shared" ref="E208:O208" si="67">SUM(E205:E207)</f>
        <v>0</v>
      </c>
      <c r="F208" s="118">
        <f t="shared" si="67"/>
        <v>0</v>
      </c>
      <c r="G208" s="118">
        <f t="shared" si="67"/>
        <v>0</v>
      </c>
      <c r="H208" s="118">
        <f t="shared" si="67"/>
        <v>0</v>
      </c>
      <c r="I208" s="118">
        <f t="shared" si="67"/>
        <v>0</v>
      </c>
      <c r="J208" s="118">
        <f t="shared" si="67"/>
        <v>0</v>
      </c>
      <c r="K208" s="118">
        <f t="shared" si="67"/>
        <v>0</v>
      </c>
      <c r="L208" s="118">
        <f t="shared" si="67"/>
        <v>0</v>
      </c>
      <c r="M208" s="118">
        <f t="shared" si="67"/>
        <v>0</v>
      </c>
      <c r="N208" s="118">
        <f t="shared" si="67"/>
        <v>0</v>
      </c>
      <c r="O208" s="118">
        <f t="shared" si="67"/>
        <v>0</v>
      </c>
      <c r="P208" s="67">
        <f t="shared" ref="P208" si="68">SUM(D208:O208)</f>
        <v>0</v>
      </c>
      <c r="Q208" s="149">
        <f>SUM(Q205:Q207)</f>
        <v>0</v>
      </c>
      <c r="R208" s="66"/>
      <c r="S208" s="66"/>
      <c r="T208" s="66"/>
    </row>
    <row r="209" spans="1:20" ht="6.95" hidden="1" customHeight="1" x14ac:dyDescent="0.2">
      <c r="R209" s="26"/>
    </row>
    <row r="210" spans="1:20" s="8" customFormat="1" ht="15" hidden="1" customHeight="1" x14ac:dyDescent="0.2">
      <c r="A210" s="24" t="s">
        <v>169</v>
      </c>
      <c r="B210" s="65"/>
      <c r="C210" s="83">
        <f>C65+C81+C90+C99+C136+C163+C170+C193</f>
        <v>8824698.5056500006</v>
      </c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26"/>
      <c r="Q210" s="61">
        <f>Q65+Q81+Q90+Q99+Q136+Q163+Q170+Q193</f>
        <v>8583688.5056500006</v>
      </c>
      <c r="R210" s="26"/>
      <c r="S210" s="66"/>
      <c r="T210" s="26"/>
    </row>
    <row r="211" spans="1:20" s="7" customFormat="1" ht="20.100000000000001" hidden="1" customHeight="1" x14ac:dyDescent="0.2">
      <c r="A211" s="161" t="s">
        <v>14</v>
      </c>
      <c r="B211" s="161"/>
      <c r="C211" s="161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26"/>
      <c r="S211" s="66"/>
      <c r="T211" s="66"/>
    </row>
    <row r="212" spans="1:20" ht="6.95" hidden="1" customHeight="1" x14ac:dyDescent="0.2">
      <c r="A212" s="18"/>
      <c r="B212" s="57"/>
      <c r="C212" s="84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40"/>
      <c r="R212" s="26"/>
    </row>
    <row r="213" spans="1:20" s="8" customFormat="1" ht="15" hidden="1" customHeight="1" x14ac:dyDescent="0.2">
      <c r="A213" s="19" t="s">
        <v>1</v>
      </c>
      <c r="B213" s="58"/>
      <c r="C213" s="85"/>
      <c r="D213" s="121">
        <f>D14</f>
        <v>0</v>
      </c>
      <c r="E213" s="121">
        <f>E14</f>
        <v>0</v>
      </c>
      <c r="F213" s="121"/>
      <c r="G213" s="121"/>
      <c r="H213" s="121"/>
      <c r="I213" s="121">
        <f>I14</f>
        <v>0</v>
      </c>
      <c r="J213" s="121"/>
      <c r="K213" s="121"/>
      <c r="L213" s="121"/>
      <c r="M213" s="121"/>
      <c r="N213" s="121"/>
      <c r="O213" s="121"/>
      <c r="P213" s="41">
        <f t="shared" ref="P213:P215" si="69">SUM(D213:O213)</f>
        <v>0</v>
      </c>
      <c r="Q213" s="26">
        <f>SUM(D213:F213)</f>
        <v>0</v>
      </c>
      <c r="R213" s="26"/>
      <c r="S213" s="66"/>
      <c r="T213" s="26"/>
    </row>
    <row r="214" spans="1:20" s="8" customFormat="1" ht="15" hidden="1" customHeight="1" x14ac:dyDescent="0.2">
      <c r="A214" s="62" t="s">
        <v>224</v>
      </c>
      <c r="B214" s="58"/>
      <c r="C214" s="85"/>
      <c r="D214" s="121">
        <f t="shared" ref="D214:P214" si="70">SUM(D65,D81,D99,D90,D136,D163,D170,D193,D201)</f>
        <v>615029.0417208334</v>
      </c>
      <c r="E214" s="121">
        <f t="shared" si="70"/>
        <v>595923.0417208334</v>
      </c>
      <c r="F214" s="121">
        <f t="shared" si="70"/>
        <v>573023.0417208334</v>
      </c>
      <c r="G214" s="121">
        <f t="shared" si="70"/>
        <v>748673.0417208334</v>
      </c>
      <c r="H214" s="121">
        <f t="shared" si="70"/>
        <v>1013286.3750541669</v>
      </c>
      <c r="I214" s="121">
        <f t="shared" si="70"/>
        <v>1061423.0417208334</v>
      </c>
      <c r="J214" s="121">
        <f t="shared" si="70"/>
        <v>980773.04172083328</v>
      </c>
      <c r="K214" s="121">
        <f t="shared" si="70"/>
        <v>557923.0417208334</v>
      </c>
      <c r="L214" s="121">
        <f t="shared" si="70"/>
        <v>597023.0417208334</v>
      </c>
      <c r="M214" s="121">
        <f t="shared" si="70"/>
        <v>752309.0417208334</v>
      </c>
      <c r="N214" s="121">
        <f t="shared" si="70"/>
        <v>808223.0417208334</v>
      </c>
      <c r="O214" s="121">
        <f t="shared" si="70"/>
        <v>924019.71338749991</v>
      </c>
      <c r="P214" s="121">
        <f t="shared" si="70"/>
        <v>9193133.5056500006</v>
      </c>
      <c r="Q214" s="26">
        <f>SUM(D214:O214)</f>
        <v>9227628.5056500025</v>
      </c>
      <c r="R214" s="26"/>
      <c r="S214" s="66">
        <v>1656718.0950000002</v>
      </c>
      <c r="T214" s="26" t="e">
        <f>#REF!-S214</f>
        <v>#REF!</v>
      </c>
    </row>
    <row r="215" spans="1:20" s="8" customFormat="1" ht="15" hidden="1" customHeight="1" x14ac:dyDescent="0.2">
      <c r="A215" s="62" t="s">
        <v>148</v>
      </c>
      <c r="B215" s="58"/>
      <c r="C215" s="85"/>
      <c r="D215" s="121">
        <f>D206</f>
        <v>0</v>
      </c>
      <c r="E215" s="121">
        <f>E206</f>
        <v>0</v>
      </c>
      <c r="F215" s="121">
        <f t="shared" ref="F215:I215" si="71">F206</f>
        <v>0</v>
      </c>
      <c r="G215" s="121">
        <f t="shared" si="71"/>
        <v>0</v>
      </c>
      <c r="H215" s="121">
        <f t="shared" si="71"/>
        <v>0</v>
      </c>
      <c r="I215" s="121">
        <f t="shared" si="71"/>
        <v>0</v>
      </c>
      <c r="J215" s="121">
        <f>J206</f>
        <v>0</v>
      </c>
      <c r="K215" s="121">
        <f>K206</f>
        <v>0</v>
      </c>
      <c r="L215" s="121">
        <f>L206</f>
        <v>0</v>
      </c>
      <c r="M215" s="121">
        <f t="shared" ref="M215" si="72">M206</f>
        <v>0</v>
      </c>
      <c r="N215" s="121">
        <f>N206</f>
        <v>0</v>
      </c>
      <c r="O215" s="121">
        <f>O206</f>
        <v>0</v>
      </c>
      <c r="P215" s="41">
        <f t="shared" si="69"/>
        <v>0</v>
      </c>
      <c r="Q215" s="26">
        <f>SUM(D215:O215)</f>
        <v>0</v>
      </c>
      <c r="R215" s="26"/>
      <c r="S215" s="66"/>
      <c r="T215" s="26"/>
    </row>
    <row r="216" spans="1:20" x14ac:dyDescent="0.2">
      <c r="A216" s="18"/>
      <c r="B216" s="57"/>
      <c r="C216" s="84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40"/>
      <c r="R216" s="66"/>
    </row>
    <row r="217" spans="1:20" s="8" customFormat="1" ht="18" customHeight="1" x14ac:dyDescent="0.2">
      <c r="A217" s="20" t="s">
        <v>93</v>
      </c>
      <c r="B217" s="59"/>
      <c r="C217" s="86"/>
      <c r="D217" s="122">
        <f>D213-D214-D215</f>
        <v>-615029.0417208334</v>
      </c>
      <c r="E217" s="122">
        <f t="shared" ref="E217:O217" si="73">E213-E214</f>
        <v>-595923.0417208334</v>
      </c>
      <c r="F217" s="122">
        <f t="shared" si="73"/>
        <v>-573023.0417208334</v>
      </c>
      <c r="G217" s="122">
        <f t="shared" ref="G217:H217" si="74">G213-G214</f>
        <v>-748673.0417208334</v>
      </c>
      <c r="H217" s="122">
        <f t="shared" si="74"/>
        <v>-1013286.3750541669</v>
      </c>
      <c r="I217" s="122">
        <f t="shared" si="73"/>
        <v>-1061423.0417208334</v>
      </c>
      <c r="J217" s="122">
        <f t="shared" si="73"/>
        <v>-980773.04172083328</v>
      </c>
      <c r="K217" s="122">
        <f t="shared" si="73"/>
        <v>-557923.0417208334</v>
      </c>
      <c r="L217" s="122">
        <f t="shared" si="73"/>
        <v>-597023.0417208334</v>
      </c>
      <c r="M217" s="122">
        <f t="shared" si="73"/>
        <v>-752309.0417208334</v>
      </c>
      <c r="N217" s="122">
        <f t="shared" si="73"/>
        <v>-808223.0417208334</v>
      </c>
      <c r="O217" s="122">
        <f t="shared" si="73"/>
        <v>-924019.71338749991</v>
      </c>
      <c r="P217" s="42">
        <f>SUM(D217:L217)</f>
        <v>-6743076.7088208348</v>
      </c>
      <c r="Q217" s="61">
        <f>Q213-Q214</f>
        <v>-9227628.5056500025</v>
      </c>
      <c r="R217" s="66"/>
      <c r="S217" s="66"/>
      <c r="T217" s="26"/>
    </row>
    <row r="219" spans="1:20" x14ac:dyDescent="0.2">
      <c r="C219" s="60">
        <f t="shared" ref="C219:O219" si="75">SUBTOTAL(9,C8:C208)</f>
        <v>953000</v>
      </c>
      <c r="D219" s="116">
        <f t="shared" si="75"/>
        <v>90000</v>
      </c>
      <c r="E219" s="116">
        <f t="shared" si="75"/>
        <v>90000</v>
      </c>
      <c r="F219" s="116">
        <f t="shared" si="75"/>
        <v>83000</v>
      </c>
      <c r="G219" s="116">
        <f t="shared" si="75"/>
        <v>130000</v>
      </c>
      <c r="H219" s="116">
        <f t="shared" si="75"/>
        <v>30000</v>
      </c>
      <c r="I219" s="116">
        <f t="shared" si="75"/>
        <v>210000</v>
      </c>
      <c r="J219" s="116">
        <f t="shared" si="75"/>
        <v>60000</v>
      </c>
      <c r="K219" s="116">
        <f t="shared" si="75"/>
        <v>30000</v>
      </c>
      <c r="L219" s="116">
        <f t="shared" si="75"/>
        <v>100000</v>
      </c>
      <c r="M219" s="116">
        <f t="shared" si="75"/>
        <v>130000</v>
      </c>
      <c r="N219" s="116">
        <f t="shared" si="75"/>
        <v>0</v>
      </c>
      <c r="O219" s="116">
        <f t="shared" si="75"/>
        <v>0</v>
      </c>
      <c r="P219" s="39">
        <f>SUM(D219:L219)</f>
        <v>823000</v>
      </c>
      <c r="Q219" s="39">
        <f>SUBTOTAL(9,Q8:Q208)</f>
        <v>773000</v>
      </c>
    </row>
    <row r="220" spans="1:20" x14ac:dyDescent="0.2">
      <c r="D220" s="123"/>
    </row>
    <row r="222" spans="1:20" s="7" customFormat="1" ht="18" customHeight="1" x14ac:dyDescent="0.2">
      <c r="A222" s="159" t="s">
        <v>277</v>
      </c>
      <c r="B222" s="159"/>
      <c r="C222" s="159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66"/>
      <c r="S222" s="66"/>
      <c r="T222" s="66"/>
    </row>
    <row r="223" spans="1:20" s="7" customFormat="1" ht="13.5" customHeight="1" x14ac:dyDescent="0.2">
      <c r="A223" s="63"/>
      <c r="B223" s="63"/>
      <c r="C223" s="82"/>
      <c r="D223" s="117"/>
      <c r="E223" s="117"/>
      <c r="F223" s="117"/>
      <c r="G223" s="117"/>
      <c r="H223" s="117"/>
      <c r="I223" s="117"/>
      <c r="J223" s="117"/>
      <c r="K223" s="137"/>
      <c r="L223" s="137"/>
      <c r="M223" s="137"/>
      <c r="N223" s="137"/>
      <c r="O223" s="137"/>
      <c r="P223" s="64"/>
      <c r="Q223" s="64"/>
      <c r="R223" s="66"/>
      <c r="S223" s="66"/>
      <c r="T223" s="66"/>
    </row>
    <row r="224" spans="1:20" s="8" customFormat="1" ht="15" customHeight="1" x14ac:dyDescent="0.2">
      <c r="A224" s="12" t="s">
        <v>251</v>
      </c>
      <c r="B224" s="47" t="s">
        <v>228</v>
      </c>
      <c r="C224" s="68">
        <v>1000000</v>
      </c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37"/>
      <c r="Q224" s="37"/>
      <c r="R224" s="66"/>
      <c r="S224" s="66"/>
      <c r="T224" s="26"/>
    </row>
    <row r="225" spans="1:20" s="8" customFormat="1" ht="15" customHeight="1" x14ac:dyDescent="0.2">
      <c r="A225" s="12" t="s">
        <v>252</v>
      </c>
      <c r="B225" s="47" t="s">
        <v>228</v>
      </c>
      <c r="C225" s="68">
        <v>460000</v>
      </c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37"/>
      <c r="Q225" s="37"/>
      <c r="R225" s="66"/>
      <c r="S225" s="66"/>
      <c r="T225" s="26"/>
    </row>
    <row r="226" spans="1:20" s="8" customFormat="1" ht="15" customHeight="1" x14ac:dyDescent="0.2">
      <c r="A226" s="12" t="s">
        <v>253</v>
      </c>
      <c r="B226" s="47" t="s">
        <v>228</v>
      </c>
      <c r="C226" s="68">
        <v>100000</v>
      </c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37"/>
      <c r="Q226" s="37"/>
      <c r="R226" s="66"/>
      <c r="S226" s="66"/>
      <c r="T226" s="26"/>
    </row>
    <row r="227" spans="1:20" s="8" customFormat="1" ht="15" customHeight="1" x14ac:dyDescent="0.2">
      <c r="A227" s="12" t="s">
        <v>254</v>
      </c>
      <c r="B227" s="47" t="s">
        <v>228</v>
      </c>
      <c r="C227" s="68">
        <v>40000</v>
      </c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37"/>
      <c r="Q227" s="37"/>
      <c r="R227" s="66"/>
      <c r="S227" s="66"/>
      <c r="T227" s="26"/>
    </row>
    <row r="228" spans="1:20" s="8" customFormat="1" ht="15" customHeight="1" x14ac:dyDescent="0.2">
      <c r="A228" s="12" t="s">
        <v>255</v>
      </c>
      <c r="B228" s="47" t="s">
        <v>228</v>
      </c>
      <c r="C228" s="68">
        <v>360000</v>
      </c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37"/>
      <c r="Q228" s="37"/>
      <c r="R228" s="66"/>
      <c r="S228" s="66"/>
      <c r="T228" s="26"/>
    </row>
    <row r="229" spans="1:20" s="8" customFormat="1" ht="15" customHeight="1" x14ac:dyDescent="0.2">
      <c r="A229" s="12" t="s">
        <v>263</v>
      </c>
      <c r="B229" s="47" t="s">
        <v>228</v>
      </c>
      <c r="C229" s="68">
        <v>30000</v>
      </c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37"/>
      <c r="Q229" s="37"/>
      <c r="R229" s="66"/>
      <c r="S229" s="66"/>
      <c r="T229" s="26"/>
    </row>
    <row r="230" spans="1:20" s="8" customFormat="1" ht="15" customHeight="1" x14ac:dyDescent="0.2">
      <c r="A230" s="12" t="s">
        <v>264</v>
      </c>
      <c r="B230" s="47" t="s">
        <v>228</v>
      </c>
      <c r="C230" s="68">
        <v>300000</v>
      </c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37"/>
      <c r="Q230" s="37"/>
      <c r="R230" s="66"/>
      <c r="S230" s="66"/>
      <c r="T230" s="26"/>
    </row>
    <row r="231" spans="1:20" s="8" customFormat="1" ht="15" customHeight="1" x14ac:dyDescent="0.2">
      <c r="A231" s="12" t="s">
        <v>276</v>
      </c>
      <c r="B231" s="47" t="s">
        <v>228</v>
      </c>
      <c r="C231" s="68">
        <v>100000</v>
      </c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37"/>
      <c r="Q231" s="37"/>
      <c r="R231" s="66"/>
      <c r="S231" s="66"/>
      <c r="T231" s="26"/>
    </row>
    <row r="232" spans="1:20" s="8" customFormat="1" ht="15" customHeight="1" x14ac:dyDescent="0.2">
      <c r="A232" s="12" t="s">
        <v>271</v>
      </c>
      <c r="B232" s="47" t="s">
        <v>228</v>
      </c>
      <c r="C232" s="68">
        <v>700000</v>
      </c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37"/>
      <c r="Q232" s="37"/>
      <c r="R232" s="66"/>
      <c r="S232" s="66"/>
      <c r="T232" s="26"/>
    </row>
    <row r="233" spans="1:20" s="8" customFormat="1" ht="15" customHeight="1" x14ac:dyDescent="0.2">
      <c r="A233" s="12" t="s">
        <v>272</v>
      </c>
      <c r="B233" s="47" t="s">
        <v>228</v>
      </c>
      <c r="C233" s="68">
        <v>1200000</v>
      </c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37"/>
      <c r="Q233" s="37"/>
      <c r="R233" s="66"/>
      <c r="S233" s="66"/>
      <c r="T233" s="26"/>
    </row>
    <row r="234" spans="1:20" s="8" customFormat="1" ht="15" customHeight="1" x14ac:dyDescent="0.2">
      <c r="A234" s="12" t="s">
        <v>273</v>
      </c>
      <c r="B234" s="47" t="s">
        <v>228</v>
      </c>
      <c r="C234" s="68">
        <v>1200000</v>
      </c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37"/>
      <c r="Q234" s="37"/>
      <c r="R234" s="66"/>
      <c r="S234" s="66"/>
      <c r="T234" s="26"/>
    </row>
    <row r="235" spans="1:20" s="7" customFormat="1" ht="18" customHeight="1" x14ac:dyDescent="0.2">
      <c r="A235" s="150"/>
      <c r="B235" s="151"/>
      <c r="C235" s="153">
        <f>SUM(C224:C234)</f>
        <v>5490000</v>
      </c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2"/>
      <c r="O235" s="156"/>
      <c r="P235" s="152"/>
      <c r="Q235" s="152"/>
      <c r="R235" s="66"/>
      <c r="S235" s="66"/>
      <c r="T235" s="66"/>
    </row>
    <row r="236" spans="1:20" s="8" customFormat="1" x14ac:dyDescent="0.2">
      <c r="A236" s="12"/>
      <c r="B236" s="47"/>
      <c r="C236" s="68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37"/>
      <c r="Q236" s="37"/>
      <c r="R236" s="66"/>
      <c r="S236" s="66"/>
      <c r="T236" s="26"/>
    </row>
    <row r="237" spans="1:20" s="7" customFormat="1" ht="18" customHeight="1" x14ac:dyDescent="0.2">
      <c r="A237" s="157" t="s">
        <v>278</v>
      </c>
      <c r="B237" s="157"/>
      <c r="C237" s="157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26"/>
      <c r="S237" s="66"/>
      <c r="T237" s="66"/>
    </row>
    <row r="238" spans="1:20" s="7" customFormat="1" ht="6.95" customHeight="1" x14ac:dyDescent="0.2">
      <c r="A238" s="10"/>
      <c r="B238" s="50"/>
      <c r="C238" s="76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33"/>
      <c r="Q238" s="33"/>
      <c r="R238" s="26"/>
      <c r="S238" s="66"/>
      <c r="T238" s="66"/>
    </row>
    <row r="239" spans="1:20" s="8" customFormat="1" ht="15" customHeight="1" x14ac:dyDescent="0.2">
      <c r="A239" s="12" t="s">
        <v>157</v>
      </c>
      <c r="B239" s="47" t="s">
        <v>228</v>
      </c>
      <c r="C239" s="68">
        <v>75000</v>
      </c>
      <c r="D239" s="110">
        <v>6250</v>
      </c>
      <c r="E239" s="110">
        <v>6250</v>
      </c>
      <c r="F239" s="110">
        <v>6250</v>
      </c>
      <c r="G239" s="110">
        <v>6250</v>
      </c>
      <c r="H239" s="110">
        <v>6250</v>
      </c>
      <c r="I239" s="110">
        <v>6250</v>
      </c>
      <c r="J239" s="110">
        <v>6250</v>
      </c>
      <c r="K239" s="110">
        <v>6250</v>
      </c>
      <c r="L239" s="110">
        <v>6250</v>
      </c>
      <c r="M239" s="110">
        <v>6250</v>
      </c>
      <c r="N239" s="110">
        <v>6250</v>
      </c>
      <c r="O239" s="110">
        <v>6250</v>
      </c>
      <c r="P239" s="37">
        <f t="shared" ref="P239:P240" si="76">SUM(D239:O239)</f>
        <v>75000</v>
      </c>
      <c r="Q239" s="37">
        <f>SUM(D239:O239)</f>
        <v>75000</v>
      </c>
      <c r="R239" s="66">
        <f>C239-P239</f>
        <v>0</v>
      </c>
      <c r="S239" s="66">
        <f>R239/12</f>
        <v>0</v>
      </c>
      <c r="T239" s="26">
        <f>C239-Q239</f>
        <v>0</v>
      </c>
    </row>
    <row r="240" spans="1:20" s="7" customFormat="1" ht="15" customHeight="1" x14ac:dyDescent="0.2">
      <c r="A240" s="12" t="s">
        <v>92</v>
      </c>
      <c r="B240" s="47" t="s">
        <v>228</v>
      </c>
      <c r="C240" s="68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37">
        <f t="shared" si="76"/>
        <v>0</v>
      </c>
      <c r="Q240" s="30">
        <f>SUM(D240:O240)</f>
        <v>0</v>
      </c>
      <c r="R240" s="66">
        <f>C240-P240</f>
        <v>0</v>
      </c>
      <c r="S240" s="66">
        <f t="shared" ref="S240:S242" si="77">R240/3</f>
        <v>0</v>
      </c>
      <c r="T240" s="66">
        <f>C240-Q240</f>
        <v>0</v>
      </c>
    </row>
    <row r="241" spans="1:21" s="8" customFormat="1" ht="6.95" customHeight="1" x14ac:dyDescent="0.2">
      <c r="A241" s="12"/>
      <c r="B241" s="47"/>
      <c r="C241" s="68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37"/>
      <c r="Q241" s="37"/>
      <c r="R241" s="26">
        <f>C241-P241</f>
        <v>0</v>
      </c>
      <c r="S241" s="66">
        <f t="shared" si="77"/>
        <v>0</v>
      </c>
      <c r="T241" s="26">
        <f>C241-Q241</f>
        <v>0</v>
      </c>
    </row>
    <row r="242" spans="1:21" s="7" customFormat="1" ht="15" customHeight="1" x14ac:dyDescent="0.2">
      <c r="A242" s="15" t="str">
        <f>"TOTAL "&amp;A237</f>
        <v>TOTAL PENANG CENTRE OF EDUCATION TOURISM (HOTEL FEE)</v>
      </c>
      <c r="B242" s="51"/>
      <c r="C242" s="77">
        <f>SUM(C239:C241)</f>
        <v>75000</v>
      </c>
      <c r="D242" s="111">
        <f>SUM(D239:D240)</f>
        <v>6250</v>
      </c>
      <c r="E242" s="111">
        <f t="shared" ref="E242:L242" si="78">SUM(E239:E240)</f>
        <v>6250</v>
      </c>
      <c r="F242" s="111">
        <f t="shared" si="78"/>
        <v>6250</v>
      </c>
      <c r="G242" s="111">
        <f t="shared" si="78"/>
        <v>6250</v>
      </c>
      <c r="H242" s="111">
        <f t="shared" si="78"/>
        <v>6250</v>
      </c>
      <c r="I242" s="111">
        <f t="shared" si="78"/>
        <v>6250</v>
      </c>
      <c r="J242" s="111">
        <f t="shared" si="78"/>
        <v>6250</v>
      </c>
      <c r="K242" s="111">
        <f t="shared" si="78"/>
        <v>6250</v>
      </c>
      <c r="L242" s="111">
        <f t="shared" si="78"/>
        <v>6250</v>
      </c>
      <c r="M242" s="111">
        <f>SUM(M239:M240)</f>
        <v>6250</v>
      </c>
      <c r="N242" s="111">
        <f>SUM(N239:N240)</f>
        <v>6250</v>
      </c>
      <c r="O242" s="111">
        <f t="shared" ref="O242:Q242" si="79">SUM(O239:O240)</f>
        <v>6250</v>
      </c>
      <c r="P242" s="35">
        <f>SUM(D242:O242)</f>
        <v>75000</v>
      </c>
      <c r="Q242" s="30">
        <f t="shared" si="79"/>
        <v>75000</v>
      </c>
      <c r="R242" s="26">
        <f>C242-P242</f>
        <v>0</v>
      </c>
      <c r="S242" s="66">
        <f t="shared" si="77"/>
        <v>0</v>
      </c>
      <c r="T242" s="66">
        <f>C242-Q242</f>
        <v>0</v>
      </c>
      <c r="U242" s="139">
        <f>SUM(M242:O242)</f>
        <v>18750</v>
      </c>
    </row>
    <row r="243" spans="1:21" s="7" customFormat="1" ht="6.95" customHeight="1" x14ac:dyDescent="0.2">
      <c r="A243" s="11"/>
      <c r="B243" s="53"/>
      <c r="C243" s="79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36"/>
      <c r="Q243" s="36"/>
      <c r="R243" s="26"/>
      <c r="S243" s="66"/>
      <c r="T243" s="66"/>
    </row>
    <row r="244" spans="1:21" s="7" customFormat="1" ht="18" customHeight="1" x14ac:dyDescent="0.2">
      <c r="A244" s="157" t="s">
        <v>279</v>
      </c>
      <c r="B244" s="157"/>
      <c r="C244" s="157"/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26"/>
      <c r="S244" s="66"/>
      <c r="T244" s="66"/>
    </row>
    <row r="245" spans="1:21" s="7" customFormat="1" ht="6.95" customHeight="1" x14ac:dyDescent="0.2">
      <c r="A245" s="10"/>
      <c r="B245" s="50"/>
      <c r="C245" s="76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33"/>
      <c r="Q245" s="33"/>
      <c r="R245" s="26"/>
      <c r="S245" s="66"/>
      <c r="T245" s="66"/>
    </row>
    <row r="246" spans="1:21" s="8" customFormat="1" ht="15" customHeight="1" x14ac:dyDescent="0.2">
      <c r="A246" s="12" t="s">
        <v>143</v>
      </c>
      <c r="B246" s="47" t="s">
        <v>228</v>
      </c>
      <c r="C246" s="68">
        <v>125000</v>
      </c>
      <c r="D246" s="110">
        <v>10416.666666666666</v>
      </c>
      <c r="E246" s="110">
        <v>10416.666666666666</v>
      </c>
      <c r="F246" s="110">
        <v>10416.666666666666</v>
      </c>
      <c r="G246" s="110">
        <v>10416.666666666666</v>
      </c>
      <c r="H246" s="110">
        <v>10416.666666666666</v>
      </c>
      <c r="I246" s="110">
        <v>10416.666666666666</v>
      </c>
      <c r="J246" s="110">
        <v>10416.666666666666</v>
      </c>
      <c r="K246" s="110">
        <v>10416.666666666666</v>
      </c>
      <c r="L246" s="110">
        <v>10416.666666666666</v>
      </c>
      <c r="M246" s="110">
        <v>10416.666666666666</v>
      </c>
      <c r="N246" s="110">
        <v>10416.666666666666</v>
      </c>
      <c r="O246" s="110">
        <v>10416.666666666666</v>
      </c>
      <c r="P246" s="37">
        <f t="shared" ref="P246:P247" si="80">SUM(D246:O246)</f>
        <v>125000.00000000001</v>
      </c>
      <c r="Q246" s="37">
        <f>SUM(D246:O246)</f>
        <v>125000.00000000001</v>
      </c>
      <c r="R246" s="66">
        <f>C246-P246</f>
        <v>0</v>
      </c>
      <c r="S246" s="66">
        <f>R246/12</f>
        <v>0</v>
      </c>
      <c r="T246" s="26">
        <f>C246-Q246</f>
        <v>0</v>
      </c>
    </row>
    <row r="247" spans="1:21" s="7" customFormat="1" ht="15" customHeight="1" x14ac:dyDescent="0.2">
      <c r="A247" s="12" t="s">
        <v>92</v>
      </c>
      <c r="B247" s="47" t="s">
        <v>228</v>
      </c>
      <c r="C247" s="68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30">
        <f t="shared" si="80"/>
        <v>0</v>
      </c>
      <c r="Q247" s="30">
        <f>SUM(D247:O247)</f>
        <v>0</v>
      </c>
      <c r="R247" s="66">
        <f>C247-P247</f>
        <v>0</v>
      </c>
      <c r="S247" s="66">
        <f t="shared" ref="S247:S249" si="81">R247/3</f>
        <v>0</v>
      </c>
      <c r="T247" s="66">
        <f>C247-Q247</f>
        <v>0</v>
      </c>
    </row>
    <row r="248" spans="1:21" s="8" customFormat="1" ht="6.95" customHeight="1" x14ac:dyDescent="0.2">
      <c r="A248" s="12"/>
      <c r="B248" s="47"/>
      <c r="C248" s="68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37"/>
      <c r="Q248" s="37"/>
      <c r="R248" s="26">
        <f>C248-P248</f>
        <v>0</v>
      </c>
      <c r="S248" s="66">
        <f t="shared" si="81"/>
        <v>0</v>
      </c>
      <c r="T248" s="26">
        <f>C248-Q248</f>
        <v>0</v>
      </c>
    </row>
    <row r="249" spans="1:21" s="7" customFormat="1" ht="15" customHeight="1" x14ac:dyDescent="0.2">
      <c r="A249" s="15" t="str">
        <f>"TOTAL "&amp;A244</f>
        <v>TOTAL PENANG CENTRE MEDICAL TOURISM (HOTEL FEE)</v>
      </c>
      <c r="B249" s="51"/>
      <c r="C249" s="77">
        <f>SUM(C246:C248)</f>
        <v>125000</v>
      </c>
      <c r="D249" s="111">
        <f>SUM(D246:D247)</f>
        <v>10416.666666666666</v>
      </c>
      <c r="E249" s="111">
        <f t="shared" ref="E249:L249" si="82">SUM(E246:E247)</f>
        <v>10416.666666666666</v>
      </c>
      <c r="F249" s="111">
        <f t="shared" si="82"/>
        <v>10416.666666666666</v>
      </c>
      <c r="G249" s="111">
        <f t="shared" si="82"/>
        <v>10416.666666666666</v>
      </c>
      <c r="H249" s="111">
        <f t="shared" si="82"/>
        <v>10416.666666666666</v>
      </c>
      <c r="I249" s="111">
        <f t="shared" si="82"/>
        <v>10416.666666666666</v>
      </c>
      <c r="J249" s="111">
        <f t="shared" si="82"/>
        <v>10416.666666666666</v>
      </c>
      <c r="K249" s="111">
        <f t="shared" si="82"/>
        <v>10416.666666666666</v>
      </c>
      <c r="L249" s="111">
        <f t="shared" si="82"/>
        <v>10416.666666666666</v>
      </c>
      <c r="M249" s="111">
        <f>SUM(M246:M247)</f>
        <v>10416.666666666666</v>
      </c>
      <c r="N249" s="111">
        <f>SUM(N246:N247)</f>
        <v>10416.666666666666</v>
      </c>
      <c r="O249" s="111">
        <f t="shared" ref="O249" si="83">SUM(O246:O247)</f>
        <v>10416.666666666666</v>
      </c>
      <c r="P249" s="35">
        <f t="shared" ref="P249" si="84">SUM(D249:O249)</f>
        <v>125000.00000000001</v>
      </c>
      <c r="Q249" s="30">
        <f t="shared" ref="Q249" si="85">SUM(Q246:Q247)</f>
        <v>125000.00000000001</v>
      </c>
      <c r="R249" s="26">
        <f>C249-P249</f>
        <v>0</v>
      </c>
      <c r="S249" s="66">
        <f t="shared" si="81"/>
        <v>0</v>
      </c>
      <c r="T249" s="66">
        <f>C249-Q249</f>
        <v>0</v>
      </c>
      <c r="U249" s="139">
        <f>SUM(M249:O249)</f>
        <v>31250</v>
      </c>
    </row>
    <row r="250" spans="1:21" s="8" customFormat="1" ht="15" customHeight="1" x14ac:dyDescent="0.2">
      <c r="A250" s="12"/>
      <c r="B250" s="47"/>
      <c r="C250" s="68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37"/>
      <c r="Q250" s="37"/>
      <c r="R250" s="66"/>
      <c r="S250" s="66">
        <f t="shared" ref="S250" si="86">SUM(M250:O250)</f>
        <v>0</v>
      </c>
      <c r="T250" s="26"/>
    </row>
    <row r="251" spans="1:21" ht="13.5" customHeight="1" x14ac:dyDescent="0.2">
      <c r="A251" s="90" t="s">
        <v>270</v>
      </c>
      <c r="B251" s="91"/>
      <c r="C251" s="154">
        <f>C235+C242+C249</f>
        <v>5690000</v>
      </c>
      <c r="D251" s="124">
        <f t="shared" ref="D251:O251" si="87">SUM(D224:D234)+D242+D249</f>
        <v>16666.666666666664</v>
      </c>
      <c r="E251" s="124">
        <f t="shared" si="87"/>
        <v>16666.666666666664</v>
      </c>
      <c r="F251" s="124">
        <f t="shared" si="87"/>
        <v>16666.666666666664</v>
      </c>
      <c r="G251" s="124">
        <f t="shared" si="87"/>
        <v>16666.666666666664</v>
      </c>
      <c r="H251" s="124">
        <f t="shared" si="87"/>
        <v>16666.666666666664</v>
      </c>
      <c r="I251" s="124">
        <f t="shared" si="87"/>
        <v>16666.666666666664</v>
      </c>
      <c r="J251" s="124">
        <f t="shared" si="87"/>
        <v>16666.666666666664</v>
      </c>
      <c r="K251" s="124">
        <f t="shared" si="87"/>
        <v>16666.666666666664</v>
      </c>
      <c r="L251" s="124">
        <f t="shared" si="87"/>
        <v>16666.666666666664</v>
      </c>
      <c r="M251" s="124">
        <f t="shared" si="87"/>
        <v>16666.666666666664</v>
      </c>
      <c r="N251" s="124">
        <f t="shared" si="87"/>
        <v>16666.666666666664</v>
      </c>
      <c r="O251" s="124">
        <f t="shared" si="87"/>
        <v>16666.666666666664</v>
      </c>
      <c r="P251" s="92">
        <f>SUM(D251:O251)</f>
        <v>199999.99999999991</v>
      </c>
      <c r="Q251" s="37">
        <f>SUM(D251:O251)</f>
        <v>199999.99999999991</v>
      </c>
    </row>
    <row r="252" spans="1:21" ht="13.5" customHeight="1" x14ac:dyDescent="0.2">
      <c r="A252" s="12"/>
      <c r="P252" s="37"/>
      <c r="Q252" s="37"/>
    </row>
    <row r="253" spans="1:21" ht="14.25" customHeight="1" x14ac:dyDescent="0.2"/>
    <row r="254" spans="1:21" s="87" customFormat="1" ht="18.75" customHeight="1" thickBot="1" x14ac:dyDescent="0.25">
      <c r="A254" s="87" t="s">
        <v>168</v>
      </c>
      <c r="B254" s="88"/>
      <c r="C254" s="89">
        <f>C210+C251+C201</f>
        <v>15928638.505650001</v>
      </c>
      <c r="D254" s="125">
        <f t="shared" ref="D254:O254" si="88">D214+D251</f>
        <v>631695.70838750002</v>
      </c>
      <c r="E254" s="125">
        <f t="shared" si="88"/>
        <v>612589.70838750002</v>
      </c>
      <c r="F254" s="125">
        <f t="shared" si="88"/>
        <v>589689.70838750002</v>
      </c>
      <c r="G254" s="125">
        <f t="shared" si="88"/>
        <v>765339.70838750002</v>
      </c>
      <c r="H254" s="125">
        <f t="shared" si="88"/>
        <v>1029953.0417208335</v>
      </c>
      <c r="I254" s="125">
        <f t="shared" si="88"/>
        <v>1078089.7083875001</v>
      </c>
      <c r="J254" s="125">
        <f t="shared" si="88"/>
        <v>997439.70838749991</v>
      </c>
      <c r="K254" s="125">
        <f t="shared" si="88"/>
        <v>574589.70838750002</v>
      </c>
      <c r="L254" s="125">
        <f t="shared" si="88"/>
        <v>613689.70838750002</v>
      </c>
      <c r="M254" s="140">
        <f t="shared" si="88"/>
        <v>768975.70838750002</v>
      </c>
      <c r="N254" s="140">
        <f t="shared" si="88"/>
        <v>824889.70838750002</v>
      </c>
      <c r="O254" s="125">
        <f t="shared" si="88"/>
        <v>940686.38005416654</v>
      </c>
      <c r="P254" s="89">
        <f>SUM(D254:L254)</f>
        <v>6893076.7088208329</v>
      </c>
      <c r="Q254" s="89"/>
      <c r="R254" s="89"/>
      <c r="S254" s="89"/>
      <c r="T254" s="89"/>
    </row>
    <row r="257" spans="4:16" x14ac:dyDescent="0.2">
      <c r="D257" s="116">
        <v>1055827.7</v>
      </c>
      <c r="E257" s="116">
        <v>1808627.57</v>
      </c>
      <c r="F257" s="116">
        <v>1142694.8999999999</v>
      </c>
      <c r="G257" s="116">
        <v>1098292.6599999999</v>
      </c>
      <c r="H257" s="116">
        <v>751998.77</v>
      </c>
      <c r="I257" s="116">
        <v>1647088.22</v>
      </c>
      <c r="J257" s="116">
        <v>1364741.14</v>
      </c>
      <c r="K257" s="116">
        <v>1150444.4099999999</v>
      </c>
      <c r="L257" s="116">
        <v>766669.92</v>
      </c>
      <c r="M257" s="116">
        <v>2655144.44</v>
      </c>
      <c r="N257" s="116">
        <v>850258.28</v>
      </c>
      <c r="P257" s="39">
        <f>P251-P242-P246+P201</f>
        <v>379444.99999999988</v>
      </c>
    </row>
    <row r="258" spans="4:16" x14ac:dyDescent="0.2">
      <c r="D258" s="123">
        <f>D254-D257</f>
        <v>-424131.99161249993</v>
      </c>
      <c r="E258" s="123">
        <f t="shared" ref="E258:N258" si="89">E254-E257</f>
        <v>-1196037.8616125002</v>
      </c>
      <c r="F258" s="123">
        <f>F254-F257</f>
        <v>-553005.19161249988</v>
      </c>
      <c r="G258" s="123">
        <f t="shared" si="89"/>
        <v>-332952.95161249989</v>
      </c>
      <c r="H258" s="123">
        <f t="shared" si="89"/>
        <v>277954.27172083349</v>
      </c>
      <c r="I258" s="123">
        <f t="shared" si="89"/>
        <v>-568998.51161249983</v>
      </c>
      <c r="J258" s="123">
        <f>J254-J257</f>
        <v>-367301.43161249999</v>
      </c>
      <c r="K258" s="123">
        <f t="shared" si="89"/>
        <v>-575854.70161249989</v>
      </c>
      <c r="L258" s="123">
        <f t="shared" si="89"/>
        <v>-152980.21161250002</v>
      </c>
      <c r="M258" s="123">
        <f t="shared" si="89"/>
        <v>-1886168.7316124998</v>
      </c>
      <c r="N258" s="123">
        <f t="shared" si="89"/>
        <v>-25368.571612500004</v>
      </c>
      <c r="O258" s="123"/>
    </row>
    <row r="260" spans="4:16" x14ac:dyDescent="0.2">
      <c r="P260" s="131"/>
    </row>
    <row r="263" spans="4:16" x14ac:dyDescent="0.2">
      <c r="P263" s="99"/>
    </row>
  </sheetData>
  <autoFilter ref="A4:Q215" xr:uid="{00000000-0009-0000-0000-000000000000}">
    <filterColumn colId="1">
      <filters>
        <filter val="T. Promotion"/>
        <filter val="T.Promotion"/>
      </filters>
    </filterColumn>
  </autoFilter>
  <mergeCells count="20">
    <mergeCell ref="A244:Q244"/>
    <mergeCell ref="A203:Q203"/>
    <mergeCell ref="A196:Q196"/>
    <mergeCell ref="A1:Q1"/>
    <mergeCell ref="A6:Q6"/>
    <mergeCell ref="A17:Q17"/>
    <mergeCell ref="A19:Q19"/>
    <mergeCell ref="A83:Q83"/>
    <mergeCell ref="A67:Q67"/>
    <mergeCell ref="P3:P4"/>
    <mergeCell ref="Q3:Q4"/>
    <mergeCell ref="D3:O3"/>
    <mergeCell ref="A92:Q92"/>
    <mergeCell ref="A222:Q222"/>
    <mergeCell ref="A211:Q211"/>
    <mergeCell ref="A172:Q172"/>
    <mergeCell ref="A237:Q237"/>
    <mergeCell ref="A101:Q101"/>
    <mergeCell ref="A138:Q138"/>
    <mergeCell ref="A165:Q165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5" max="15" man="1"/>
    <brk id="163" max="16383" man="1"/>
    <brk id="194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B64-0725-411D-B345-C43733448BBC}">
  <dimension ref="A1:R34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25" sqref="H25"/>
    </sheetView>
  </sheetViews>
  <sheetFormatPr defaultRowHeight="12.75" x14ac:dyDescent="0.2"/>
  <cols>
    <col min="1" max="1" width="10.140625" customWidth="1"/>
    <col min="2" max="2" width="20.7109375" customWidth="1"/>
    <col min="3" max="3" width="11.28515625" style="96" bestFit="1" customWidth="1"/>
    <col min="4" max="4" width="12.5703125" customWidth="1"/>
    <col min="7" max="7" width="10.28515625" bestFit="1" customWidth="1"/>
    <col min="8" max="17" width="9.140625" customWidth="1"/>
    <col min="18" max="18" width="11.28515625" style="146" bestFit="1" customWidth="1"/>
  </cols>
  <sheetData>
    <row r="1" spans="1:18" x14ac:dyDescent="0.2">
      <c r="A1" s="97" t="s">
        <v>190</v>
      </c>
      <c r="B1" s="94"/>
      <c r="C1" s="95"/>
    </row>
    <row r="2" spans="1:18" x14ac:dyDescent="0.2">
      <c r="A2" s="148" t="s">
        <v>228</v>
      </c>
      <c r="R2" s="147">
        <f t="shared" ref="R2:R12" si="0">SUM(C2:Q2)</f>
        <v>0</v>
      </c>
    </row>
    <row r="3" spans="1:18" x14ac:dyDescent="0.2">
      <c r="A3" s="141" t="s">
        <v>237</v>
      </c>
      <c r="B3" s="141" t="s">
        <v>229</v>
      </c>
      <c r="C3" s="142">
        <f>25400*4.2</f>
        <v>106680</v>
      </c>
      <c r="D3" s="141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7">
        <f t="shared" si="0"/>
        <v>106680</v>
      </c>
    </row>
    <row r="4" spans="1:18" x14ac:dyDescent="0.2">
      <c r="A4" s="141" t="s">
        <v>235</v>
      </c>
      <c r="B4" s="144" t="s">
        <v>236</v>
      </c>
      <c r="C4" s="142">
        <v>5796</v>
      </c>
      <c r="D4" s="142">
        <v>150000</v>
      </c>
      <c r="E4" s="142"/>
      <c r="F4" s="142"/>
      <c r="G4" s="142"/>
      <c r="H4" s="142"/>
      <c r="I4" s="143"/>
      <c r="J4" s="143"/>
      <c r="K4" s="143"/>
      <c r="L4" s="143"/>
      <c r="M4" s="143"/>
      <c r="N4" s="143"/>
      <c r="O4" s="143"/>
      <c r="P4" s="143"/>
      <c r="Q4" s="143"/>
      <c r="R4" s="147">
        <f t="shared" si="0"/>
        <v>155796</v>
      </c>
    </row>
    <row r="5" spans="1:18" x14ac:dyDescent="0.2">
      <c r="A5" s="141"/>
      <c r="B5" s="141"/>
      <c r="C5" s="142"/>
      <c r="D5" s="141"/>
      <c r="E5" s="143"/>
      <c r="F5" s="141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7">
        <f t="shared" si="0"/>
        <v>0</v>
      </c>
    </row>
    <row r="6" spans="1:18" x14ac:dyDescent="0.2">
      <c r="A6" s="141"/>
      <c r="B6" s="143"/>
      <c r="C6" s="142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7">
        <f t="shared" si="0"/>
        <v>0</v>
      </c>
    </row>
    <row r="7" spans="1:18" x14ac:dyDescent="0.2">
      <c r="A7" s="143"/>
      <c r="B7" s="143"/>
      <c r="C7" s="142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7">
        <f>SUM(R2:R6)</f>
        <v>262476</v>
      </c>
    </row>
    <row r="8" spans="1:18" x14ac:dyDescent="0.2">
      <c r="A8" s="141"/>
      <c r="B8" s="144"/>
      <c r="C8" s="142"/>
      <c r="D8" s="142"/>
      <c r="E8" s="142"/>
      <c r="F8" s="142"/>
      <c r="G8" s="142"/>
      <c r="H8" s="142"/>
      <c r="I8" s="143"/>
      <c r="J8" s="143"/>
      <c r="K8" s="143"/>
      <c r="L8" s="143"/>
      <c r="M8" s="143"/>
      <c r="N8" s="143"/>
      <c r="O8" s="143"/>
      <c r="P8" s="143"/>
      <c r="Q8" s="143"/>
      <c r="R8" s="147">
        <f t="shared" si="0"/>
        <v>0</v>
      </c>
    </row>
    <row r="9" spans="1:18" x14ac:dyDescent="0.2">
      <c r="A9" s="141"/>
      <c r="B9" s="144"/>
      <c r="C9" s="142"/>
      <c r="D9" s="142"/>
      <c r="E9" s="142"/>
      <c r="F9" s="142"/>
      <c r="G9" s="142"/>
      <c r="H9" s="142"/>
      <c r="I9" s="143"/>
      <c r="J9" s="143"/>
      <c r="K9" s="143"/>
      <c r="L9" s="143"/>
      <c r="M9" s="143"/>
      <c r="N9" s="143"/>
      <c r="O9" s="143"/>
      <c r="P9" s="143"/>
      <c r="Q9" s="143"/>
      <c r="R9" s="147">
        <f t="shared" si="0"/>
        <v>0</v>
      </c>
    </row>
    <row r="10" spans="1:18" x14ac:dyDescent="0.2">
      <c r="A10" s="141" t="s">
        <v>200</v>
      </c>
      <c r="B10" s="141" t="s">
        <v>137</v>
      </c>
      <c r="C10" s="142">
        <v>40</v>
      </c>
      <c r="D10" s="142">
        <v>1958</v>
      </c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7">
        <f t="shared" si="0"/>
        <v>1998</v>
      </c>
    </row>
    <row r="11" spans="1:18" x14ac:dyDescent="0.2">
      <c r="A11" s="141" t="s">
        <v>232</v>
      </c>
      <c r="B11" s="141" t="s">
        <v>230</v>
      </c>
      <c r="C11" s="142">
        <v>37100</v>
      </c>
      <c r="D11" s="142">
        <v>6625</v>
      </c>
      <c r="E11" s="142"/>
      <c r="F11" s="142"/>
      <c r="G11" s="142"/>
      <c r="H11" s="142"/>
      <c r="I11" s="143"/>
      <c r="J11" s="143"/>
      <c r="K11" s="143"/>
      <c r="L11" s="143"/>
      <c r="M11" s="143"/>
      <c r="N11" s="143"/>
      <c r="O11" s="143"/>
      <c r="P11" s="143"/>
      <c r="Q11" s="143"/>
      <c r="R11" s="147">
        <f t="shared" si="0"/>
        <v>43725</v>
      </c>
    </row>
    <row r="12" spans="1:18" x14ac:dyDescent="0.2">
      <c r="A12" s="141" t="s">
        <v>233</v>
      </c>
      <c r="B12" s="141" t="s">
        <v>231</v>
      </c>
      <c r="C12" s="142">
        <v>37100</v>
      </c>
      <c r="D12" s="142"/>
      <c r="E12" s="142"/>
      <c r="F12" s="142"/>
      <c r="G12" s="142"/>
      <c r="H12" s="142"/>
      <c r="I12" s="143"/>
      <c r="J12" s="143"/>
      <c r="K12" s="143"/>
      <c r="L12" s="143"/>
      <c r="M12" s="143"/>
      <c r="N12" s="143"/>
      <c r="O12" s="143"/>
      <c r="P12" s="143"/>
      <c r="Q12" s="143"/>
      <c r="R12" s="147">
        <f t="shared" si="0"/>
        <v>37100</v>
      </c>
    </row>
    <row r="13" spans="1:18" x14ac:dyDescent="0.2">
      <c r="A13" s="141" t="s">
        <v>197</v>
      </c>
      <c r="B13" s="141" t="s">
        <v>198</v>
      </c>
      <c r="C13" s="142">
        <v>9964</v>
      </c>
      <c r="D13" s="142"/>
      <c r="E13" s="142"/>
      <c r="F13" s="142"/>
      <c r="G13" s="142"/>
      <c r="H13" s="142"/>
      <c r="I13" s="143"/>
      <c r="J13" s="143"/>
      <c r="K13" s="143"/>
      <c r="L13" s="143"/>
      <c r="M13" s="143"/>
      <c r="N13" s="143"/>
      <c r="O13" s="143"/>
      <c r="P13" s="143"/>
      <c r="Q13" s="143"/>
      <c r="R13" s="147">
        <f t="shared" ref="R13:R32" si="1">SUM(C13:Q13)</f>
        <v>9964</v>
      </c>
    </row>
    <row r="14" spans="1:18" x14ac:dyDescent="0.2">
      <c r="A14" s="141" t="s">
        <v>195</v>
      </c>
      <c r="B14" s="144" t="s">
        <v>234</v>
      </c>
      <c r="C14" s="142">
        <v>1225</v>
      </c>
      <c r="D14" s="142">
        <v>190.8</v>
      </c>
      <c r="E14" s="142">
        <v>7000</v>
      </c>
      <c r="F14" s="142"/>
      <c r="G14" s="142"/>
      <c r="H14" s="142"/>
      <c r="I14" s="143"/>
      <c r="J14" s="143"/>
      <c r="K14" s="143"/>
      <c r="L14" s="141"/>
      <c r="M14" s="143"/>
      <c r="N14" s="143"/>
      <c r="O14" s="143"/>
      <c r="P14" s="143"/>
      <c r="Q14" s="143"/>
      <c r="R14" s="147">
        <f t="shared" si="1"/>
        <v>8415.7999999999993</v>
      </c>
    </row>
    <row r="15" spans="1:18" x14ac:dyDescent="0.2">
      <c r="A15" s="141" t="s">
        <v>194</v>
      </c>
      <c r="B15" s="144" t="s">
        <v>196</v>
      </c>
      <c r="C15" s="142">
        <v>480</v>
      </c>
      <c r="D15" s="142">
        <v>10000</v>
      </c>
      <c r="E15" s="142">
        <v>240</v>
      </c>
      <c r="F15" s="142">
        <v>600</v>
      </c>
      <c r="G15" s="142">
        <v>6000</v>
      </c>
      <c r="H15" s="142"/>
      <c r="I15" s="143"/>
      <c r="J15" s="143"/>
      <c r="K15" s="143"/>
      <c r="L15" s="143"/>
      <c r="M15" s="143"/>
      <c r="N15" s="143"/>
      <c r="O15" s="143"/>
      <c r="P15" s="143"/>
      <c r="Q15" s="143"/>
      <c r="R15" s="147">
        <f t="shared" si="1"/>
        <v>17320</v>
      </c>
    </row>
    <row r="16" spans="1:18" x14ac:dyDescent="0.2">
      <c r="A16" s="141" t="s">
        <v>238</v>
      </c>
      <c r="B16" s="144" t="s">
        <v>239</v>
      </c>
      <c r="C16" s="142">
        <f>550*4.2</f>
        <v>2310</v>
      </c>
      <c r="D16" s="142"/>
      <c r="E16" s="142"/>
      <c r="F16" s="142"/>
      <c r="G16" s="142"/>
      <c r="H16" s="142"/>
      <c r="I16" s="143"/>
      <c r="J16" s="143"/>
      <c r="K16" s="143"/>
      <c r="L16" s="143"/>
      <c r="M16" s="143"/>
      <c r="N16" s="143"/>
      <c r="O16" s="143"/>
      <c r="P16" s="143"/>
      <c r="Q16" s="143"/>
      <c r="R16" s="147">
        <f t="shared" si="1"/>
        <v>2310</v>
      </c>
    </row>
    <row r="17" spans="1:18" x14ac:dyDescent="0.2">
      <c r="A17" s="141" t="s">
        <v>191</v>
      </c>
      <c r="B17" s="144" t="s">
        <v>240</v>
      </c>
      <c r="C17" s="142">
        <v>90000</v>
      </c>
      <c r="D17" s="142"/>
      <c r="E17" s="142"/>
      <c r="F17" s="142"/>
      <c r="G17" s="142"/>
      <c r="H17" s="142"/>
      <c r="I17" s="143"/>
      <c r="J17" s="143"/>
      <c r="K17" s="143"/>
      <c r="L17" s="143"/>
      <c r="M17" s="143"/>
      <c r="N17" s="143"/>
      <c r="O17" s="143"/>
      <c r="P17" s="143"/>
      <c r="Q17" s="143"/>
      <c r="R17" s="147">
        <f t="shared" si="1"/>
        <v>90000</v>
      </c>
    </row>
    <row r="18" spans="1:18" s="98" customFormat="1" x14ac:dyDescent="0.2">
      <c r="A18" s="141" t="s">
        <v>199</v>
      </c>
      <c r="B18" s="144" t="s">
        <v>241</v>
      </c>
      <c r="C18" s="142">
        <v>540</v>
      </c>
      <c r="D18" s="142"/>
      <c r="E18" s="142"/>
      <c r="F18" s="142"/>
      <c r="G18" s="142"/>
      <c r="H18" s="142"/>
      <c r="I18" s="143"/>
      <c r="J18" s="143"/>
      <c r="K18" s="143"/>
      <c r="L18" s="143"/>
      <c r="M18" s="143"/>
      <c r="N18" s="143"/>
      <c r="O18" s="143"/>
      <c r="P18" s="143"/>
      <c r="Q18" s="143"/>
      <c r="R18" s="147">
        <f t="shared" si="1"/>
        <v>540</v>
      </c>
    </row>
    <row r="19" spans="1:18" x14ac:dyDescent="0.2">
      <c r="A19" s="141" t="s">
        <v>242</v>
      </c>
      <c r="B19" s="144" t="s">
        <v>201</v>
      </c>
      <c r="C19" s="142">
        <v>7865.2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7">
        <f t="shared" si="1"/>
        <v>7865.2</v>
      </c>
    </row>
    <row r="20" spans="1:18" s="98" customFormat="1" x14ac:dyDescent="0.2">
      <c r="A20" s="141" t="s">
        <v>243</v>
      </c>
      <c r="B20" s="144" t="s">
        <v>213</v>
      </c>
      <c r="C20" s="142">
        <v>280</v>
      </c>
      <c r="D20" s="142"/>
      <c r="E20" s="142"/>
      <c r="F20" s="142"/>
      <c r="G20" s="142"/>
      <c r="H20" s="142"/>
      <c r="I20" s="143"/>
      <c r="J20" s="143"/>
      <c r="K20" s="143"/>
      <c r="L20" s="143"/>
      <c r="M20" s="143"/>
      <c r="N20" s="143"/>
      <c r="O20" s="143"/>
      <c r="P20" s="143"/>
      <c r="Q20" s="143"/>
      <c r="R20" s="147">
        <f t="shared" si="1"/>
        <v>280</v>
      </c>
    </row>
    <row r="21" spans="1:18" x14ac:dyDescent="0.2">
      <c r="A21" s="141" t="s">
        <v>244</v>
      </c>
      <c r="B21" s="144" t="s">
        <v>140</v>
      </c>
      <c r="C21" s="142">
        <v>2645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7">
        <f t="shared" si="1"/>
        <v>2645</v>
      </c>
    </row>
    <row r="22" spans="1:18" x14ac:dyDescent="0.2">
      <c r="A22" s="141" t="s">
        <v>245</v>
      </c>
      <c r="B22" s="145" t="s">
        <v>246</v>
      </c>
      <c r="C22" s="142">
        <v>37000</v>
      </c>
      <c r="D22" s="142"/>
      <c r="E22" s="142"/>
      <c r="F22" s="142"/>
      <c r="G22" s="142"/>
      <c r="H22" s="142"/>
      <c r="I22" s="143"/>
      <c r="J22" s="143"/>
      <c r="K22" s="143"/>
      <c r="L22" s="143"/>
      <c r="M22" s="143"/>
      <c r="N22" s="143"/>
      <c r="O22" s="143"/>
      <c r="P22" s="143"/>
      <c r="Q22" s="143"/>
      <c r="R22" s="147">
        <f t="shared" si="1"/>
        <v>37000</v>
      </c>
    </row>
    <row r="23" spans="1:18" x14ac:dyDescent="0.2">
      <c r="A23" s="141"/>
      <c r="B23" s="144"/>
      <c r="C23" s="142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7"/>
    </row>
    <row r="24" spans="1:18" x14ac:dyDescent="0.2">
      <c r="A24" s="141"/>
      <c r="B24" s="144"/>
      <c r="C24" s="142"/>
      <c r="D24" s="142"/>
      <c r="E24" s="142"/>
      <c r="F24" s="142"/>
      <c r="G24" s="142"/>
      <c r="H24" s="142"/>
      <c r="I24" s="143"/>
      <c r="J24" s="143"/>
      <c r="K24" s="143"/>
      <c r="L24" s="143"/>
      <c r="M24" s="143"/>
      <c r="N24" s="143"/>
      <c r="O24" s="143"/>
      <c r="P24" s="143"/>
      <c r="Q24" s="143"/>
      <c r="R24" s="147">
        <f t="shared" si="1"/>
        <v>0</v>
      </c>
    </row>
    <row r="25" spans="1:18" x14ac:dyDescent="0.2">
      <c r="A25" s="141"/>
      <c r="B25" s="144"/>
      <c r="C25" s="142"/>
      <c r="D25" s="142"/>
      <c r="E25" s="142"/>
      <c r="F25" s="142"/>
      <c r="G25" s="142"/>
      <c r="H25" s="142"/>
      <c r="I25" s="143"/>
      <c r="J25" s="143"/>
      <c r="K25" s="143"/>
      <c r="L25" s="143"/>
      <c r="M25" s="143"/>
      <c r="N25" s="143"/>
      <c r="O25" s="143"/>
      <c r="P25" s="143"/>
      <c r="Q25" s="143"/>
      <c r="R25" s="147">
        <f t="shared" si="1"/>
        <v>0</v>
      </c>
    </row>
    <row r="26" spans="1:18" x14ac:dyDescent="0.2">
      <c r="A26" s="141"/>
      <c r="B26" s="144"/>
      <c r="C26" s="142"/>
      <c r="D26" s="142"/>
      <c r="E26" s="142"/>
      <c r="F26" s="142"/>
      <c r="G26" s="142"/>
      <c r="H26" s="142"/>
      <c r="I26" s="143"/>
      <c r="J26" s="143"/>
      <c r="K26" s="143"/>
      <c r="L26" s="143"/>
      <c r="M26" s="143"/>
      <c r="N26" s="143"/>
      <c r="O26" s="143"/>
      <c r="P26" s="143"/>
      <c r="Q26" s="143"/>
      <c r="R26" s="147">
        <f t="shared" si="1"/>
        <v>0</v>
      </c>
    </row>
    <row r="27" spans="1:18" x14ac:dyDescent="0.2">
      <c r="A27" s="141"/>
      <c r="B27" s="145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3"/>
      <c r="P27" s="143"/>
      <c r="Q27" s="143"/>
      <c r="R27" s="147">
        <f t="shared" si="1"/>
        <v>0</v>
      </c>
    </row>
    <row r="28" spans="1:18" x14ac:dyDescent="0.2">
      <c r="A28" s="141"/>
      <c r="B28" s="145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7">
        <f>SUM(C28:Q28)</f>
        <v>0</v>
      </c>
    </row>
    <row r="29" spans="1:18" x14ac:dyDescent="0.2">
      <c r="A29" s="141"/>
      <c r="B29" s="144"/>
      <c r="C29" s="142"/>
      <c r="D29" s="142"/>
      <c r="E29" s="142"/>
      <c r="F29" s="142"/>
      <c r="G29" s="142"/>
      <c r="H29" s="142"/>
      <c r="I29" s="143"/>
      <c r="J29" s="143"/>
      <c r="K29" s="143"/>
      <c r="L29" s="143"/>
      <c r="M29" s="143"/>
      <c r="N29" s="143"/>
      <c r="O29" s="143"/>
      <c r="P29" s="143"/>
      <c r="Q29" s="143"/>
      <c r="R29" s="147">
        <f t="shared" si="1"/>
        <v>0</v>
      </c>
    </row>
    <row r="30" spans="1:18" x14ac:dyDescent="0.2">
      <c r="A30" s="141"/>
      <c r="B30" s="144"/>
      <c r="C30" s="142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7">
        <f t="shared" si="1"/>
        <v>0</v>
      </c>
    </row>
    <row r="31" spans="1:18" x14ac:dyDescent="0.2">
      <c r="A31" s="141"/>
      <c r="B31" s="144"/>
      <c r="C31" s="142"/>
      <c r="D31" s="142"/>
      <c r="E31" s="142"/>
      <c r="F31" s="142"/>
      <c r="G31" s="142"/>
      <c r="H31" s="142"/>
      <c r="I31" s="143"/>
      <c r="J31" s="143"/>
      <c r="K31" s="143"/>
      <c r="L31" s="143"/>
      <c r="M31" s="143"/>
      <c r="N31" s="143"/>
      <c r="O31" s="143"/>
      <c r="P31" s="143"/>
      <c r="Q31" s="143"/>
      <c r="R31" s="147">
        <f>SUM(C31:Q31)</f>
        <v>0</v>
      </c>
    </row>
    <row r="32" spans="1:18" x14ac:dyDescent="0.2">
      <c r="A32" s="141"/>
      <c r="B32" s="145"/>
      <c r="C32" s="142"/>
      <c r="D32" s="142"/>
      <c r="E32" s="142"/>
      <c r="F32" s="142"/>
      <c r="G32" s="142"/>
      <c r="H32" s="142"/>
      <c r="I32" s="143"/>
      <c r="J32" s="143"/>
      <c r="K32" s="143"/>
      <c r="L32" s="143"/>
      <c r="M32" s="143"/>
      <c r="N32" s="143"/>
      <c r="O32" s="143"/>
      <c r="P32" s="143"/>
      <c r="Q32" s="143"/>
      <c r="R32" s="147">
        <f t="shared" si="1"/>
        <v>0</v>
      </c>
    </row>
    <row r="33" spans="1:18" x14ac:dyDescent="0.2">
      <c r="A33" s="141"/>
      <c r="B33" s="144"/>
      <c r="C33" s="142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7">
        <f t="shared" ref="R33" si="2">SUM(C33:Q33)</f>
        <v>0</v>
      </c>
    </row>
    <row r="34" spans="1:18" x14ac:dyDescent="0.2">
      <c r="A34" s="141"/>
      <c r="B34" s="144"/>
      <c r="C34" s="142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7">
        <f>SUM(R9:R32)</f>
        <v>259163</v>
      </c>
    </row>
  </sheetData>
  <sortState ref="A8:R32">
    <sortCondition ref="A8:A32"/>
  </sortState>
  <pageMargins left="0.70866141732283472" right="0.70866141732283472" top="0.74803149606299213" bottom="0.74803149606299213" header="0.31496062992125984" footer="0.31496062992125984"/>
  <pageSetup paperSize="9" scale="6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17"/>
  <sheetViews>
    <sheetView showGridLines="0" topLeftCell="A13" zoomScale="85" zoomScaleNormal="85" workbookViewId="0">
      <selection activeCell="S28" sqref="S28"/>
    </sheetView>
  </sheetViews>
  <sheetFormatPr defaultRowHeight="12.75" x14ac:dyDescent="0.2"/>
  <cols>
    <col min="1" max="1" width="9.140625" style="2"/>
    <col min="2" max="2" width="32.5703125" style="2" customWidth="1"/>
    <col min="3" max="4" width="11.5703125" style="2" bestFit="1" customWidth="1"/>
    <col min="5" max="5" width="9.140625" style="2" customWidth="1"/>
    <col min="6" max="16384" width="9.140625" style="2"/>
  </cols>
  <sheetData>
    <row r="1" spans="1:17" ht="35.1" customHeight="1" x14ac:dyDescent="0.2">
      <c r="A1" s="165" t="s">
        <v>13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 s="3" customFormat="1" x14ac:dyDescent="0.2">
      <c r="A2" s="174"/>
      <c r="B2" s="174"/>
      <c r="C2" s="174"/>
      <c r="D2" s="174"/>
      <c r="E2" s="174"/>
      <c r="F2" s="174"/>
      <c r="G2" s="174"/>
      <c r="H2" s="174"/>
      <c r="Q2" s="4"/>
    </row>
    <row r="4" spans="1:17" s="21" customFormat="1" ht="20.100000000000001" customHeight="1" x14ac:dyDescent="0.2">
      <c r="A4" s="173" t="s">
        <v>1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22" spans="1:17" s="21" customFormat="1" ht="20.100000000000001" customHeight="1" x14ac:dyDescent="0.2">
      <c r="A22" s="173" t="s">
        <v>2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</row>
    <row r="25" spans="1:17" x14ac:dyDescent="0.2">
      <c r="C25" s="22" t="str">
        <f>'Budget Tracking for 2020'!D4</f>
        <v>JAN</v>
      </c>
      <c r="D25" s="22" t="str">
        <f>'Budget Tracking for 2020'!E4</f>
        <v>FEB</v>
      </c>
      <c r="E25" s="22" t="e">
        <f>'Budget Tracking for 2020'!#REF!</f>
        <v>#REF!</v>
      </c>
      <c r="F25" s="22" t="str">
        <f>'Budget Tracking for 2020'!G4</f>
        <v>APR</v>
      </c>
      <c r="G25" s="22" t="str">
        <f>'Budget Tracking for 2020'!H4</f>
        <v>MAY</v>
      </c>
      <c r="H25" s="22" t="str">
        <f>'Budget Tracking for 2020'!I4</f>
        <v>JUN</v>
      </c>
      <c r="I25" s="22" t="e">
        <f>'Budget Tracking for 2020'!#REF!</f>
        <v>#REF!</v>
      </c>
      <c r="J25" s="22" t="e">
        <f>'Budget Tracking for 2020'!#REF!</f>
        <v>#REF!</v>
      </c>
      <c r="K25" s="22" t="e">
        <f>'Budget Tracking for 2020'!#REF!</f>
        <v>#REF!</v>
      </c>
      <c r="L25" s="22" t="e">
        <f>'Budget Tracking for 2020'!#REF!</f>
        <v>#REF!</v>
      </c>
      <c r="M25" s="22" t="e">
        <f>'Budget Tracking for 2020'!#REF!</f>
        <v>#REF!</v>
      </c>
      <c r="N25" s="22" t="e">
        <f>'Budget Tracking for 2020'!#REF!</f>
        <v>#REF!</v>
      </c>
      <c r="O25" s="22" t="str">
        <f>'Budget Tracking for 2020'!Q3</f>
        <v>TOTAL (YEARLY)</v>
      </c>
    </row>
    <row r="26" spans="1:17" x14ac:dyDescent="0.2">
      <c r="B26" s="2" t="str">
        <f>'Budget Tracking for 2020'!A19</f>
        <v>OPERATING EXPENSES (OPEX) - PGT</v>
      </c>
      <c r="C26" s="23">
        <f>'Budget Tracking for 2020'!D65+'Budget Tracking for 2020'!D81</f>
        <v>204734.0417208334</v>
      </c>
      <c r="D26" s="23">
        <f>'Budget Tracking for 2020'!E65+'Budget Tracking for 2020'!E81</f>
        <v>160728.0417208334</v>
      </c>
      <c r="E26" s="23">
        <f>'Budget Tracking for 2020'!F65+'Budget Tracking for 2020'!F81</f>
        <v>160728.0417208334</v>
      </c>
      <c r="F26" s="23">
        <f>'Budget Tracking for 2020'!G65+'Budget Tracking for 2020'!G81</f>
        <v>166478.0417208334</v>
      </c>
      <c r="G26" s="23">
        <f>'Budget Tracking for 2020'!H65+'Budget Tracking for 2020'!H81</f>
        <v>216991.37505416671</v>
      </c>
      <c r="H26" s="23">
        <f>'Budget Tracking for 2020'!I65+'Budget Tracking for 2020'!I81</f>
        <v>163728.0417208334</v>
      </c>
      <c r="I26" s="23">
        <f>'Budget Tracking for 2020'!J65+'Budget Tracking for 2020'!J81</f>
        <v>170478.0417208334</v>
      </c>
      <c r="J26" s="23" t="e">
        <f>'Budget Tracking for 2020'!#REF!+'Budget Tracking for 2020'!#REF!</f>
        <v>#REF!</v>
      </c>
      <c r="K26" s="23" t="e">
        <f>'Budget Tracking for 2020'!#REF!+'Budget Tracking for 2020'!#REF!</f>
        <v>#REF!</v>
      </c>
      <c r="L26" s="23" t="e">
        <f>'Budget Tracking for 2020'!#REF!+'Budget Tracking for 2020'!#REF!</f>
        <v>#REF!</v>
      </c>
      <c r="M26" s="23" t="e">
        <f>'Budget Tracking for 2020'!#REF!+'Budget Tracking for 2020'!#REF!</f>
        <v>#REF!</v>
      </c>
      <c r="N26" s="23" t="e">
        <f>'Budget Tracking for 2020'!#REF!+'Budget Tracking for 2020'!#REF!</f>
        <v>#REF!</v>
      </c>
      <c r="O26" s="23">
        <f>'Budget Tracking for 2020'!Q65</f>
        <v>1952312.5000000002</v>
      </c>
    </row>
    <row r="27" spans="1:17" x14ac:dyDescent="0.2">
      <c r="B27" s="2" t="str">
        <f>'Budget Tracking for 2020'!A83</f>
        <v>CAPITAL EXPENDITURE (CAPEX) - PGT</v>
      </c>
      <c r="C27" s="23">
        <f>'Budget Tracking for 2020'!D90</f>
        <v>0</v>
      </c>
      <c r="D27" s="23">
        <f>'Budget Tracking for 2020'!E90</f>
        <v>0</v>
      </c>
      <c r="E27" s="23" t="e">
        <f>'Budget Tracking for 2020'!#REF!</f>
        <v>#REF!</v>
      </c>
      <c r="F27" s="23">
        <f>'Budget Tracking for 2020'!G90</f>
        <v>0</v>
      </c>
      <c r="G27" s="23">
        <f>'Budget Tracking for 2020'!H90</f>
        <v>0</v>
      </c>
      <c r="H27" s="23">
        <f>'Budget Tracking for 2020'!I90</f>
        <v>0</v>
      </c>
      <c r="I27" s="23" t="e">
        <f>'Budget Tracking for 2020'!#REF!</f>
        <v>#REF!</v>
      </c>
      <c r="J27" s="23" t="e">
        <f>'Budget Tracking for 2020'!#REF!</f>
        <v>#REF!</v>
      </c>
      <c r="K27" s="23" t="e">
        <f>'Budget Tracking for 2020'!#REF!</f>
        <v>#REF!</v>
      </c>
      <c r="L27" s="23" t="e">
        <f>'Budget Tracking for 2020'!#REF!</f>
        <v>#REF!</v>
      </c>
      <c r="M27" s="23" t="e">
        <f>'Budget Tracking for 2020'!#REF!</f>
        <v>#REF!</v>
      </c>
      <c r="N27" s="23" t="e">
        <f>'Budget Tracking for 2020'!#REF!</f>
        <v>#REF!</v>
      </c>
      <c r="O27" s="23">
        <f>'Budget Tracking for 2020'!Q90</f>
        <v>28500</v>
      </c>
    </row>
    <row r="28" spans="1:17" x14ac:dyDescent="0.2">
      <c r="B28" s="2" t="str">
        <f>'Budget Tracking for 2020'!A101</f>
        <v>MARKETING/TOURISM PROMOTION</v>
      </c>
      <c r="C28" s="23">
        <f>'Budget Tracking for 2020'!D136</f>
        <v>121333.33333333333</v>
      </c>
      <c r="D28" s="23">
        <f>'Budget Tracking for 2020'!E136</f>
        <v>121733.33333333333</v>
      </c>
      <c r="E28" s="23" t="e">
        <f>'Budget Tracking for 2020'!#REF!</f>
        <v>#REF!</v>
      </c>
      <c r="F28" s="23">
        <f>'Budget Tracking for 2020'!G136</f>
        <v>281733.33333333331</v>
      </c>
      <c r="G28" s="23">
        <f>'Budget Tracking for 2020'!H136</f>
        <v>462333.33333333337</v>
      </c>
      <c r="H28" s="23">
        <f>'Budget Tracking for 2020'!I136</f>
        <v>401733.33333333337</v>
      </c>
      <c r="I28" s="23" t="e">
        <f>'Budget Tracking for 2020'!#REF!</f>
        <v>#REF!</v>
      </c>
      <c r="J28" s="23" t="e">
        <f>'Budget Tracking for 2020'!#REF!</f>
        <v>#REF!</v>
      </c>
      <c r="K28" s="23" t="e">
        <f>'Budget Tracking for 2020'!#REF!</f>
        <v>#REF!</v>
      </c>
      <c r="L28" s="23" t="e">
        <f>'Budget Tracking for 2020'!#REF!</f>
        <v>#REF!</v>
      </c>
      <c r="M28" s="23" t="e">
        <f>'Budget Tracking for 2020'!#REF!</f>
        <v>#REF!</v>
      </c>
      <c r="N28" s="23" t="e">
        <f>'Budget Tracking for 2020'!#REF!</f>
        <v>#REF!</v>
      </c>
      <c r="O28" s="23">
        <f>'Budget Tracking for 2020'!Q136</f>
        <v>2973000</v>
      </c>
    </row>
    <row r="29" spans="1:17" x14ac:dyDescent="0.2">
      <c r="B29" s="2" t="str">
        <f>'Budget Tracking for 2020'!A138</f>
        <v>COMMUNICATIONS</v>
      </c>
      <c r="C29" s="23">
        <f>'Budget Tracking for 2020'!D163</f>
        <v>191666.66666666666</v>
      </c>
      <c r="D29" s="23">
        <f>'Budget Tracking for 2020'!E163</f>
        <v>169166.66666666669</v>
      </c>
      <c r="E29" s="23" t="e">
        <f>'Budget Tracking for 2020'!#REF!</f>
        <v>#REF!</v>
      </c>
      <c r="F29" s="23">
        <f>'Budget Tracking for 2020'!G163</f>
        <v>171666.66666666666</v>
      </c>
      <c r="G29" s="23">
        <f>'Budget Tracking for 2020'!H163</f>
        <v>211666.66666666669</v>
      </c>
      <c r="H29" s="23">
        <f>'Budget Tracking for 2020'!I163</f>
        <v>371666.66666666663</v>
      </c>
      <c r="I29" s="23" t="e">
        <f>'Budget Tracking for 2020'!#REF!</f>
        <v>#REF!</v>
      </c>
      <c r="J29" s="23" t="e">
        <f>'Budget Tracking for 2020'!#REF!</f>
        <v>#REF!</v>
      </c>
      <c r="K29" s="23" t="e">
        <f>'Budget Tracking for 2020'!#REF!</f>
        <v>#REF!</v>
      </c>
      <c r="L29" s="23" t="e">
        <f>'Budget Tracking for 2020'!#REF!</f>
        <v>#REF!</v>
      </c>
      <c r="M29" s="23" t="e">
        <f>'Budget Tracking for 2020'!#REF!</f>
        <v>#REF!</v>
      </c>
      <c r="N29" s="23" t="e">
        <f>'Budget Tracking for 2020'!#REF!</f>
        <v>#REF!</v>
      </c>
      <c r="O29" s="23">
        <f>'Budget Tracking for 2020'!Q163</f>
        <v>2315636</v>
      </c>
    </row>
    <row r="30" spans="1:17" x14ac:dyDescent="0.2">
      <c r="B30" s="2" t="str">
        <f>'Budget Tracking for 2020'!A165</f>
        <v>EVENTS</v>
      </c>
      <c r="C30" s="23">
        <f>'Budget Tracking for 2020'!D170</f>
        <v>15000</v>
      </c>
      <c r="D30" s="23">
        <f>'Budget Tracking for 2020'!E170</f>
        <v>15000</v>
      </c>
      <c r="E30" s="23" t="e">
        <f>'Budget Tracking for 2020'!#REF!</f>
        <v>#REF!</v>
      </c>
      <c r="F30" s="23">
        <f>'Budget Tracking for 2020'!G170</f>
        <v>15000</v>
      </c>
      <c r="G30" s="23">
        <f>'Budget Tracking for 2020'!H170</f>
        <v>15000</v>
      </c>
      <c r="H30" s="23">
        <f>'Budget Tracking for 2020'!I170</f>
        <v>40000</v>
      </c>
      <c r="I30" s="23" t="e">
        <f>'Budget Tracking for 2020'!#REF!</f>
        <v>#REF!</v>
      </c>
      <c r="J30" s="23" t="e">
        <f>'Budget Tracking for 2020'!#REF!</f>
        <v>#REF!</v>
      </c>
      <c r="K30" s="23" t="e">
        <f>'Budget Tracking for 2020'!#REF!</f>
        <v>#REF!</v>
      </c>
      <c r="L30" s="23" t="e">
        <f>'Budget Tracking for 2020'!#REF!</f>
        <v>#REF!</v>
      </c>
      <c r="M30" s="23" t="e">
        <f>'Budget Tracking for 2020'!#REF!</f>
        <v>#REF!</v>
      </c>
      <c r="N30" s="23" t="e">
        <f>'Budget Tracking for 2020'!#REF!</f>
        <v>#REF!</v>
      </c>
      <c r="O30" s="23">
        <f>'Budget Tracking for 2020'!Q170</f>
        <v>180000</v>
      </c>
    </row>
    <row r="31" spans="1:17" x14ac:dyDescent="0.2">
      <c r="B31" s="2">
        <f>'Budget Tracking for 2020'!A172</f>
        <v>0</v>
      </c>
      <c r="C31" s="23">
        <f>'Budget Tracking for 2020'!D193</f>
        <v>47800</v>
      </c>
      <c r="D31" s="23">
        <f>'Budget Tracking for 2020'!E193</f>
        <v>94800.000000000015</v>
      </c>
      <c r="E31" s="23" t="e">
        <f>'Budget Tracking for 2020'!#REF!</f>
        <v>#REF!</v>
      </c>
      <c r="F31" s="23">
        <f>'Budget Tracking for 2020'!G193</f>
        <v>79300.000000000015</v>
      </c>
      <c r="G31" s="23">
        <f>'Budget Tracking for 2020'!H193</f>
        <v>72800.000000000015</v>
      </c>
      <c r="H31" s="23">
        <f>'Budget Tracking for 2020'!I193</f>
        <v>49800</v>
      </c>
      <c r="I31" s="23" t="e">
        <f>'Budget Tracking for 2020'!#REF!</f>
        <v>#REF!</v>
      </c>
      <c r="J31" s="23" t="e">
        <f>'Budget Tracking for 2020'!#REF!</f>
        <v>#REF!</v>
      </c>
      <c r="K31" s="23" t="e">
        <f>'Budget Tracking for 2020'!#REF!</f>
        <v>#REF!</v>
      </c>
      <c r="L31" s="23" t="e">
        <f>'Budget Tracking for 2020'!#REF!</f>
        <v>#REF!</v>
      </c>
      <c r="M31" s="23" t="e">
        <f>'Budget Tracking for 2020'!#REF!</f>
        <v>#REF!</v>
      </c>
      <c r="N31" s="23" t="e">
        <f>'Budget Tracking for 2020'!#REF!</f>
        <v>#REF!</v>
      </c>
      <c r="O31" s="23">
        <f>'Budget Tracking for 2020'!Q193</f>
        <v>833600</v>
      </c>
    </row>
    <row r="32" spans="1:17" x14ac:dyDescent="0.2">
      <c r="B32" s="2" t="str">
        <f>'Budget Tracking for 2020'!A237</f>
        <v>PENANG CENTRE OF EDUCATION TOURISM (HOTEL FEE)</v>
      </c>
      <c r="C32" s="23">
        <f>'Budget Tracking for 2020'!D242</f>
        <v>6250</v>
      </c>
      <c r="D32" s="23">
        <f>'Budget Tracking for 2020'!E242</f>
        <v>6250</v>
      </c>
      <c r="E32" s="23" t="e">
        <f>'Budget Tracking for 2020'!#REF!</f>
        <v>#REF!</v>
      </c>
      <c r="F32" s="23">
        <f>'Budget Tracking for 2020'!G242</f>
        <v>6250</v>
      </c>
      <c r="G32" s="23">
        <f>'Budget Tracking for 2020'!H242</f>
        <v>6250</v>
      </c>
      <c r="H32" s="23">
        <f>'Budget Tracking for 2020'!I242</f>
        <v>6250</v>
      </c>
      <c r="I32" s="23" t="e">
        <f>'Budget Tracking for 2020'!#REF!</f>
        <v>#REF!</v>
      </c>
      <c r="J32" s="23" t="e">
        <f>'Budget Tracking for 2020'!#REF!</f>
        <v>#REF!</v>
      </c>
      <c r="K32" s="23" t="e">
        <f>'Budget Tracking for 2020'!#REF!</f>
        <v>#REF!</v>
      </c>
      <c r="L32" s="23" t="e">
        <f>'Budget Tracking for 2020'!#REF!</f>
        <v>#REF!</v>
      </c>
      <c r="M32" s="23" t="e">
        <f>'Budget Tracking for 2020'!#REF!</f>
        <v>#REF!</v>
      </c>
      <c r="N32" s="23" t="e">
        <f>'Budget Tracking for 2020'!#REF!</f>
        <v>#REF!</v>
      </c>
      <c r="O32" s="23">
        <f>'Budget Tracking for 2020'!Q242</f>
        <v>75000</v>
      </c>
    </row>
    <row r="33" spans="2:15" x14ac:dyDescent="0.2">
      <c r="B33" s="2" t="str">
        <f>'Budget Tracking for 2020'!A244</f>
        <v>PENANG CENTRE MEDICAL TOURISM (HOTEL FEE)</v>
      </c>
      <c r="C33" s="23">
        <f>'Budget Tracking for 2020'!D249</f>
        <v>10416.666666666666</v>
      </c>
      <c r="D33" s="23">
        <f>'Budget Tracking for 2020'!E249</f>
        <v>10416.666666666666</v>
      </c>
      <c r="E33" s="23" t="e">
        <f>'Budget Tracking for 2020'!#REF!</f>
        <v>#REF!</v>
      </c>
      <c r="F33" s="23">
        <f>'Budget Tracking for 2020'!G249</f>
        <v>10416.666666666666</v>
      </c>
      <c r="G33" s="23">
        <f>'Budget Tracking for 2020'!H249</f>
        <v>10416.666666666666</v>
      </c>
      <c r="H33" s="23">
        <f>'Budget Tracking for 2020'!I249</f>
        <v>10416.666666666666</v>
      </c>
      <c r="I33" s="23" t="e">
        <f>'Budget Tracking for 2020'!#REF!</f>
        <v>#REF!</v>
      </c>
      <c r="J33" s="23" t="e">
        <f>'Budget Tracking for 2020'!#REF!</f>
        <v>#REF!</v>
      </c>
      <c r="K33" s="23" t="e">
        <f>'Budget Tracking for 2020'!#REF!</f>
        <v>#REF!</v>
      </c>
      <c r="L33" s="23" t="e">
        <f>'Budget Tracking for 2020'!#REF!</f>
        <v>#REF!</v>
      </c>
      <c r="M33" s="23" t="e">
        <f>'Budget Tracking for 2020'!#REF!</f>
        <v>#REF!</v>
      </c>
      <c r="N33" s="23" t="e">
        <f>'Budget Tracking for 2020'!#REF!</f>
        <v>#REF!</v>
      </c>
      <c r="O33" s="23">
        <f>'Budget Tracking for 2020'!Q249</f>
        <v>125000.00000000001</v>
      </c>
    </row>
    <row r="34" spans="2:15" x14ac:dyDescent="0.2">
      <c r="B34" s="22" t="str">
        <f>'Budget Tracking for 2020'!A203</f>
        <v>OTHERS</v>
      </c>
      <c r="C34" s="23">
        <f>'Budget Tracking for 2020'!D208</f>
        <v>0</v>
      </c>
      <c r="D34" s="23">
        <f>'Budget Tracking for 2020'!E208</f>
        <v>0</v>
      </c>
      <c r="E34" s="23" t="e">
        <f>'Budget Tracking for 2020'!#REF!</f>
        <v>#REF!</v>
      </c>
      <c r="F34" s="23">
        <f>'Budget Tracking for 2020'!G208</f>
        <v>0</v>
      </c>
      <c r="G34" s="23">
        <f>'Budget Tracking for 2020'!H208</f>
        <v>0</v>
      </c>
      <c r="H34" s="23">
        <f>'Budget Tracking for 2020'!I208</f>
        <v>0</v>
      </c>
      <c r="I34" s="23" t="e">
        <f>'Budget Tracking for 2020'!#REF!</f>
        <v>#REF!</v>
      </c>
      <c r="J34" s="23" t="e">
        <f>'Budget Tracking for 2020'!#REF!</f>
        <v>#REF!</v>
      </c>
      <c r="K34" s="23" t="e">
        <f>'Budget Tracking for 2020'!#REF!</f>
        <v>#REF!</v>
      </c>
      <c r="L34" s="23" t="e">
        <f>'Budget Tracking for 2020'!#REF!</f>
        <v>#REF!</v>
      </c>
      <c r="M34" s="23" t="e">
        <f>'Budget Tracking for 2020'!#REF!</f>
        <v>#REF!</v>
      </c>
      <c r="N34" s="23" t="e">
        <f>'Budget Tracking for 2020'!#REF!</f>
        <v>#REF!</v>
      </c>
      <c r="O34" s="23">
        <f>'Budget Tracking for 2020'!Q208</f>
        <v>0</v>
      </c>
    </row>
    <row r="35" spans="2:15" x14ac:dyDescent="0.2">
      <c r="B35" s="2" t="e">
        <f>'Budget Tracking for 2020'!#REF!</f>
        <v>#REF!</v>
      </c>
      <c r="C35" s="23" t="e">
        <f>'Budget Tracking for 2020'!#REF!</f>
        <v>#REF!</v>
      </c>
      <c r="D35" s="23" t="e">
        <f>'Budget Tracking for 2020'!#REF!</f>
        <v>#REF!</v>
      </c>
      <c r="E35" s="23" t="e">
        <f>'Budget Tracking for 2020'!#REF!</f>
        <v>#REF!</v>
      </c>
      <c r="F35" s="23" t="e">
        <f>'Budget Tracking for 2020'!#REF!</f>
        <v>#REF!</v>
      </c>
      <c r="G35" s="23" t="e">
        <f>'Budget Tracking for 2020'!#REF!</f>
        <v>#REF!</v>
      </c>
      <c r="H35" s="23" t="e">
        <f>'Budget Tracking for 2020'!#REF!</f>
        <v>#REF!</v>
      </c>
      <c r="I35" s="23" t="e">
        <f>'Budget Tracking for 2020'!#REF!</f>
        <v>#REF!</v>
      </c>
      <c r="J35" s="23" t="e">
        <f>'Budget Tracking for 2020'!#REF!</f>
        <v>#REF!</v>
      </c>
      <c r="K35" s="23" t="e">
        <f>'Budget Tracking for 2020'!#REF!</f>
        <v>#REF!</v>
      </c>
      <c r="L35" s="23" t="e">
        <f>'Budget Tracking for 2020'!#REF!</f>
        <v>#REF!</v>
      </c>
      <c r="M35" s="23" t="e">
        <f>'Budget Tracking for 2020'!#REF!</f>
        <v>#REF!</v>
      </c>
      <c r="N35" s="23" t="e">
        <f>'Budget Tracking for 2020'!#REF!</f>
        <v>#REF!</v>
      </c>
      <c r="O35" s="23" t="e">
        <f>'Budget Tracking for 2020'!#REF!</f>
        <v>#REF!</v>
      </c>
    </row>
    <row r="36" spans="2:15" x14ac:dyDescent="0.2">
      <c r="B36" s="2" t="e">
        <f>'Budget Tracking for 2020'!#REF!</f>
        <v>#REF!</v>
      </c>
      <c r="C36" s="23" t="e">
        <f>'Budget Tracking for 2020'!#REF!</f>
        <v>#REF!</v>
      </c>
      <c r="D36" s="23" t="e">
        <f>'Budget Tracking for 2020'!#REF!</f>
        <v>#REF!</v>
      </c>
      <c r="E36" s="23" t="e">
        <f>'Budget Tracking for 2020'!#REF!</f>
        <v>#REF!</v>
      </c>
      <c r="F36" s="23" t="e">
        <f>'Budget Tracking for 2020'!#REF!</f>
        <v>#REF!</v>
      </c>
      <c r="G36" s="23" t="e">
        <f>'Budget Tracking for 2020'!#REF!</f>
        <v>#REF!</v>
      </c>
      <c r="H36" s="23" t="e">
        <f>'Budget Tracking for 2020'!#REF!</f>
        <v>#REF!</v>
      </c>
      <c r="I36" s="23" t="e">
        <f>'Budget Tracking for 2020'!#REF!</f>
        <v>#REF!</v>
      </c>
      <c r="J36" s="23" t="e">
        <f>'Budget Tracking for 2020'!#REF!</f>
        <v>#REF!</v>
      </c>
      <c r="K36" s="23" t="e">
        <f>'Budget Tracking for 2020'!#REF!</f>
        <v>#REF!</v>
      </c>
      <c r="L36" s="23" t="e">
        <f>'Budget Tracking for 2020'!#REF!</f>
        <v>#REF!</v>
      </c>
      <c r="M36" s="23" t="e">
        <f>'Budget Tracking for 2020'!#REF!</f>
        <v>#REF!</v>
      </c>
      <c r="N36" s="23" t="e">
        <f>'Budget Tracking for 2020'!#REF!</f>
        <v>#REF!</v>
      </c>
      <c r="O36" s="23" t="e">
        <f>'Budget Tracking for 2020'!#REF!</f>
        <v>#REF!</v>
      </c>
    </row>
    <row r="93" spans="1:17" s="21" customFormat="1" ht="20.100000000000001" customHeight="1" x14ac:dyDescent="0.2">
      <c r="A93" s="173" t="s">
        <v>15</v>
      </c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</row>
    <row r="117" spans="1:17" s="21" customFormat="1" ht="20.100000000000001" customHeight="1" x14ac:dyDescent="0.2">
      <c r="A117" s="173" t="s">
        <v>94</v>
      </c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Tracking for 2020</vt:lpstr>
      <vt:lpstr>Sheet1</vt:lpstr>
      <vt:lpstr>Dashboards</vt:lpstr>
      <vt:lpstr>'Budget Tracking for 2020'!Print_Area</vt:lpstr>
      <vt:lpstr>Dashboards!Print_Area</vt:lpstr>
      <vt:lpstr>'Budget Tracking for 2020'!Print_Titles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2018-12-12T04:58:23Z</cp:lastPrinted>
  <dcterms:created xsi:type="dcterms:W3CDTF">2001-05-18T00:29:33Z</dcterms:created>
  <dcterms:modified xsi:type="dcterms:W3CDTF">2020-02-06T10:28:05Z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