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8\"/>
    </mc:Choice>
  </mc:AlternateContent>
  <xr:revisionPtr revIDLastSave="0" documentId="13_ncr:1_{A6440C92-B1B3-4724-AE4D-B975D707B907}" xr6:coauthVersionLast="40" xr6:coauthVersionMax="40" xr10:uidLastSave="{00000000-0000-0000-0000-000000000000}"/>
  <bookViews>
    <workbookView xWindow="300" yWindow="4980" windowWidth="23970" windowHeight="5250" xr2:uid="{00000000-000D-0000-FFFF-FFFF00000000}"/>
  </bookViews>
  <sheets>
    <sheet name="Budget Tracking for 2018" sheetId="3" r:id="rId1"/>
    <sheet name="Sheet1" sheetId="5" r:id="rId2"/>
    <sheet name="Dashboards" sheetId="4" r:id="rId3"/>
  </sheets>
  <definedNames>
    <definedName name="_xlnm._FilterDatabase" localSheetId="0" hidden="1">'Budget Tracking for 2018'!$A$4:$R$262</definedName>
    <definedName name="_xlnm.Print_Area" localSheetId="0">'Budget Tracking for 2018'!$A$1:$Q$289</definedName>
    <definedName name="_xlnm.Print_Area" localSheetId="2">Dashboards!$A$1:$Q$138</definedName>
    <definedName name="_xlnm.Print_Titles" localSheetId="0">'Budget Tracking for 2018'!$1:$4</definedName>
  </definedNames>
  <calcPr calcId="181029"/>
  <fileRecoveryPr autoRecover="0"/>
</workbook>
</file>

<file path=xl/calcChain.xml><?xml version="1.0" encoding="utf-8"?>
<calcChain xmlns="http://schemas.openxmlformats.org/spreadsheetml/2006/main">
  <c r="Q283" i="3" l="1"/>
  <c r="Q298" i="3" l="1"/>
  <c r="O262" i="3"/>
  <c r="Q85" i="3"/>
  <c r="K255" i="3"/>
  <c r="L255" i="3"/>
  <c r="M255" i="3"/>
  <c r="N255" i="3"/>
  <c r="O255" i="3"/>
  <c r="P255" i="3"/>
  <c r="R212" i="3"/>
  <c r="O245" i="3"/>
  <c r="O238" i="3"/>
  <c r="O231" i="3"/>
  <c r="O208" i="3"/>
  <c r="O194" i="3"/>
  <c r="O159" i="3"/>
  <c r="O99" i="3"/>
  <c r="O90" i="3"/>
  <c r="O81" i="3"/>
  <c r="O65" i="3"/>
  <c r="Q272" i="3"/>
  <c r="Q242" i="3"/>
  <c r="Q278" i="3"/>
  <c r="Q284" i="3"/>
  <c r="Q282" i="3"/>
  <c r="Q281" i="3"/>
  <c r="Q280" i="3"/>
  <c r="Q279" i="3"/>
  <c r="Q277" i="3"/>
  <c r="Q276" i="3"/>
  <c r="Q275" i="3"/>
  <c r="Q274" i="3"/>
  <c r="Q273" i="3"/>
  <c r="Q271" i="3"/>
  <c r="Q253" i="3"/>
  <c r="Q252" i="3"/>
  <c r="Q251" i="3"/>
  <c r="Q250" i="3"/>
  <c r="Q243" i="3"/>
  <c r="Q236" i="3"/>
  <c r="Q235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06" i="3"/>
  <c r="Q205" i="3"/>
  <c r="Q204" i="3"/>
  <c r="Q203" i="3"/>
  <c r="Q202" i="3"/>
  <c r="Q201" i="3"/>
  <c r="Q200" i="3"/>
  <c r="Q199" i="3"/>
  <c r="Q198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57" i="3"/>
  <c r="Q155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97" i="3"/>
  <c r="Q96" i="3"/>
  <c r="Q95" i="3"/>
  <c r="Q94" i="3"/>
  <c r="Q88" i="3"/>
  <c r="Q87" i="3"/>
  <c r="Q86" i="3"/>
  <c r="Q79" i="3"/>
  <c r="Q78" i="3"/>
  <c r="Q77" i="3"/>
  <c r="Q76" i="3"/>
  <c r="Q75" i="3"/>
  <c r="Q74" i="3"/>
  <c r="Q73" i="3"/>
  <c r="Q72" i="3"/>
  <c r="Q71" i="3"/>
  <c r="Q70" i="3"/>
  <c r="Q69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3" i="3"/>
  <c r="Q24" i="3"/>
  <c r="Q25" i="3"/>
  <c r="Q26" i="3"/>
  <c r="Q27" i="3"/>
  <c r="Q28" i="3"/>
  <c r="Q29" i="3"/>
  <c r="Q22" i="3"/>
  <c r="O286" i="3" l="1"/>
  <c r="O261" i="3"/>
  <c r="O266" i="3"/>
  <c r="R223" i="3"/>
  <c r="N262" i="3"/>
  <c r="O289" i="3" l="1"/>
  <c r="O293" i="3" s="1"/>
  <c r="O264" i="3"/>
  <c r="R29" i="5"/>
  <c r="R32" i="5" l="1"/>
  <c r="P105" i="3" l="1"/>
  <c r="P208" i="3"/>
  <c r="P194" i="3"/>
  <c r="P43" i="3" l="1"/>
  <c r="P224" i="3" l="1"/>
  <c r="P138" i="3" l="1"/>
  <c r="P117" i="3"/>
  <c r="P114" i="3"/>
  <c r="P108" i="3"/>
  <c r="R18" i="5"/>
  <c r="R17" i="5"/>
  <c r="R26" i="5"/>
  <c r="R30" i="5"/>
  <c r="R25" i="5"/>
  <c r="R20" i="5"/>
  <c r="R22" i="5"/>
  <c r="R24" i="5"/>
  <c r="R31" i="5"/>
  <c r="R10" i="5"/>
  <c r="R34" i="5"/>
  <c r="R35" i="5"/>
  <c r="R28" i="5"/>
  <c r="R33" i="5"/>
  <c r="R23" i="5"/>
  <c r="R13" i="5"/>
  <c r="R27" i="5"/>
  <c r="R9" i="5"/>
  <c r="R16" i="5"/>
  <c r="R15" i="5"/>
  <c r="R21" i="5"/>
  <c r="R14" i="5"/>
  <c r="R11" i="5"/>
  <c r="R12" i="5"/>
  <c r="R8" i="5"/>
  <c r="R19" i="5"/>
  <c r="P226" i="3"/>
  <c r="P231" i="3" s="1"/>
  <c r="P70" i="3"/>
  <c r="P24" i="3"/>
  <c r="P65" i="3" s="1"/>
  <c r="P159" i="3" l="1"/>
  <c r="R86" i="3"/>
  <c r="N81" i="3"/>
  <c r="N65" i="3"/>
  <c r="M65" i="3"/>
  <c r="M81" i="3"/>
  <c r="M159" i="3"/>
  <c r="M194" i="3"/>
  <c r="M208" i="3"/>
  <c r="M231" i="3"/>
  <c r="M238" i="3"/>
  <c r="M245" i="3"/>
  <c r="N159" i="3"/>
  <c r="N231" i="3"/>
  <c r="M262" i="3"/>
  <c r="N245" i="3"/>
  <c r="N238" i="3"/>
  <c r="N208" i="3"/>
  <c r="N194" i="3"/>
  <c r="M99" i="3"/>
  <c r="N99" i="3"/>
  <c r="M90" i="3"/>
  <c r="N90" i="3"/>
  <c r="R153" i="3"/>
  <c r="M286" i="3" l="1"/>
  <c r="N286" i="3"/>
  <c r="M261" i="3"/>
  <c r="M264" i="3" s="1"/>
  <c r="N261" i="3"/>
  <c r="N266" i="3"/>
  <c r="M266" i="3"/>
  <c r="N289" i="3" l="1"/>
  <c r="N293" i="3" s="1"/>
  <c r="M289" i="3"/>
  <c r="M293" i="3" s="1"/>
  <c r="N264" i="3"/>
  <c r="R224" i="3"/>
  <c r="S224" i="3" s="1"/>
  <c r="R22" i="3"/>
  <c r="S22" i="3" s="1"/>
  <c r="R271" i="3" l="1"/>
  <c r="R152" i="3"/>
  <c r="S152" i="3" s="1"/>
  <c r="L262" i="3"/>
  <c r="L231" i="3"/>
  <c r="L208" i="3"/>
  <c r="L194" i="3"/>
  <c r="L159" i="3"/>
  <c r="L99" i="3"/>
  <c r="K99" i="3"/>
  <c r="L90" i="3"/>
  <c r="L81" i="3"/>
  <c r="L65" i="3"/>
  <c r="L238" i="3"/>
  <c r="L245" i="3"/>
  <c r="L261" i="3" l="1"/>
  <c r="L286" i="3"/>
  <c r="L266" i="3"/>
  <c r="S212" i="3"/>
  <c r="L289" i="3" l="1"/>
  <c r="L293" i="3" s="1"/>
  <c r="L264" i="3"/>
  <c r="R191" i="3"/>
  <c r="S191" i="3" s="1"/>
  <c r="R176" i="3" l="1"/>
  <c r="R175" i="3"/>
  <c r="R272" i="3"/>
  <c r="S272" i="3" s="1"/>
  <c r="R273" i="3"/>
  <c r="S273" i="3" s="1"/>
  <c r="R274" i="3"/>
  <c r="S274" i="3" s="1"/>
  <c r="R275" i="3"/>
  <c r="S275" i="3" s="1"/>
  <c r="R276" i="3"/>
  <c r="S276" i="3" s="1"/>
  <c r="R279" i="3"/>
  <c r="S279" i="3" s="1"/>
  <c r="R280" i="3"/>
  <c r="S280" i="3" s="1"/>
  <c r="R281" i="3"/>
  <c r="S281" i="3" s="1"/>
  <c r="R282" i="3"/>
  <c r="S282" i="3" s="1"/>
  <c r="R283" i="3"/>
  <c r="S283" i="3" s="1"/>
  <c r="R284" i="3"/>
  <c r="K262" i="3"/>
  <c r="K245" i="3"/>
  <c r="K238" i="3"/>
  <c r="K231" i="3"/>
  <c r="K208" i="3"/>
  <c r="K194" i="3"/>
  <c r="K159" i="3"/>
  <c r="K90" i="3"/>
  <c r="K81" i="3"/>
  <c r="K65" i="3"/>
  <c r="K286" i="3" l="1"/>
  <c r="K261" i="3"/>
  <c r="K289" i="3" s="1"/>
  <c r="K293" i="3" s="1"/>
  <c r="K266" i="3"/>
  <c r="C188" i="3"/>
  <c r="K264" i="3" l="1"/>
  <c r="R129" i="3"/>
  <c r="R130" i="3"/>
  <c r="R131" i="3"/>
  <c r="R132" i="3"/>
  <c r="S132" i="3" s="1"/>
  <c r="R133" i="3"/>
  <c r="S133" i="3" s="1"/>
  <c r="R134" i="3"/>
  <c r="S134" i="3" s="1"/>
  <c r="R135" i="3"/>
  <c r="R136" i="3"/>
  <c r="R137" i="3"/>
  <c r="R138" i="3"/>
  <c r="S138" i="3" s="1"/>
  <c r="R139" i="3"/>
  <c r="R140" i="3"/>
  <c r="R141" i="3"/>
  <c r="R142" i="3"/>
  <c r="R143" i="3"/>
  <c r="R144" i="3"/>
  <c r="S144" i="3" s="1"/>
  <c r="R145" i="3"/>
  <c r="R146" i="3"/>
  <c r="R147" i="3"/>
  <c r="R148" i="3"/>
  <c r="R149" i="3"/>
  <c r="R150" i="3"/>
  <c r="R151" i="3"/>
  <c r="R154" i="3"/>
  <c r="R155" i="3"/>
  <c r="R157" i="3"/>
  <c r="R109" i="3"/>
  <c r="S109" i="3" s="1"/>
  <c r="R110" i="3"/>
  <c r="S110" i="3" s="1"/>
  <c r="R111" i="3"/>
  <c r="S111" i="3" s="1"/>
  <c r="R112" i="3"/>
  <c r="S112" i="3" s="1"/>
  <c r="R113" i="3"/>
  <c r="S113" i="3" s="1"/>
  <c r="R114" i="3"/>
  <c r="S114" i="3" s="1"/>
  <c r="R115" i="3"/>
  <c r="S115" i="3" s="1"/>
  <c r="R116" i="3"/>
  <c r="S116" i="3" s="1"/>
  <c r="R117" i="3"/>
  <c r="S117" i="3" s="1"/>
  <c r="R118" i="3"/>
  <c r="S118" i="3" s="1"/>
  <c r="R119" i="3"/>
  <c r="S119" i="3" s="1"/>
  <c r="R120" i="3"/>
  <c r="S120" i="3" s="1"/>
  <c r="R121" i="3"/>
  <c r="S121" i="3" s="1"/>
  <c r="R122" i="3"/>
  <c r="C159" i="3"/>
  <c r="S271" i="3" l="1"/>
  <c r="E25" i="4"/>
  <c r="F25" i="4"/>
  <c r="G25" i="4"/>
  <c r="H25" i="4"/>
  <c r="I25" i="4"/>
  <c r="J25" i="4"/>
  <c r="K25" i="4"/>
  <c r="L25" i="4"/>
  <c r="M25" i="4"/>
  <c r="N25" i="4"/>
  <c r="O25" i="4"/>
  <c r="D25" i="4"/>
  <c r="J262" i="3"/>
  <c r="J255" i="3" l="1"/>
  <c r="J245" i="3"/>
  <c r="J238" i="3"/>
  <c r="J286" i="3" s="1"/>
  <c r="J231" i="3"/>
  <c r="I208" i="3"/>
  <c r="J208" i="3"/>
  <c r="J194" i="3"/>
  <c r="J159" i="3"/>
  <c r="J99" i="3"/>
  <c r="J90" i="3"/>
  <c r="J81" i="3"/>
  <c r="J65" i="3"/>
  <c r="J261" i="3" l="1"/>
  <c r="J289" i="3" s="1"/>
  <c r="J293" i="3" s="1"/>
  <c r="I26" i="4"/>
  <c r="J266" i="3"/>
  <c r="J264" i="3" l="1"/>
  <c r="F262" i="3"/>
  <c r="G262" i="3"/>
  <c r="H262" i="3"/>
  <c r="I262" i="3"/>
  <c r="R216" i="3"/>
  <c r="S216" i="3" s="1"/>
  <c r="R217" i="3"/>
  <c r="S217" i="3" s="1"/>
  <c r="R187" i="3"/>
  <c r="S187" i="3" s="1"/>
  <c r="S137" i="3"/>
  <c r="S139" i="3"/>
  <c r="S142" i="3"/>
  <c r="S143" i="3"/>
  <c r="S145" i="3"/>
  <c r="S146" i="3"/>
  <c r="R126" i="3"/>
  <c r="S126" i="3" s="1"/>
  <c r="R127" i="3"/>
  <c r="S127" i="3" s="1"/>
  <c r="R128" i="3"/>
  <c r="S128" i="3" s="1"/>
  <c r="S147" i="3"/>
  <c r="S148" i="3"/>
  <c r="S149" i="3"/>
  <c r="S150" i="3"/>
  <c r="S151" i="3"/>
  <c r="S154" i="3"/>
  <c r="S155" i="3"/>
  <c r="S156" i="3"/>
  <c r="S157" i="3"/>
  <c r="G65" i="3" l="1"/>
  <c r="H255" i="3"/>
  <c r="G255" i="3"/>
  <c r="H245" i="3"/>
  <c r="G245" i="3"/>
  <c r="H238" i="3"/>
  <c r="G238" i="3"/>
  <c r="H231" i="3"/>
  <c r="G231" i="3"/>
  <c r="H208" i="3"/>
  <c r="G208" i="3"/>
  <c r="H194" i="3"/>
  <c r="G194" i="3"/>
  <c r="H159" i="3"/>
  <c r="G159" i="3"/>
  <c r="H99" i="3"/>
  <c r="G99" i="3"/>
  <c r="H90" i="3"/>
  <c r="G90" i="3"/>
  <c r="H81" i="3"/>
  <c r="G81" i="3"/>
  <c r="H65" i="3"/>
  <c r="F255" i="3"/>
  <c r="H286" i="3" l="1"/>
  <c r="G286" i="3"/>
  <c r="H261" i="3"/>
  <c r="G261" i="3"/>
  <c r="G289" i="3" s="1"/>
  <c r="G26" i="4"/>
  <c r="F26" i="4"/>
  <c r="G266" i="3"/>
  <c r="H266" i="3"/>
  <c r="F245" i="3"/>
  <c r="F238" i="3"/>
  <c r="F231" i="3"/>
  <c r="F208" i="3"/>
  <c r="F194" i="3"/>
  <c r="F159" i="3"/>
  <c r="F99" i="3"/>
  <c r="F90" i="3"/>
  <c r="F81" i="3"/>
  <c r="F65" i="3"/>
  <c r="F286" i="3" l="1"/>
  <c r="H289" i="3"/>
  <c r="H293" i="3" s="1"/>
  <c r="F261" i="3"/>
  <c r="G293" i="3"/>
  <c r="E26" i="4"/>
  <c r="H264" i="3"/>
  <c r="G264" i="3"/>
  <c r="F266" i="3"/>
  <c r="F264" i="3" l="1"/>
  <c r="F289" i="3"/>
  <c r="F293" i="3" s="1"/>
  <c r="C286" i="3" l="1"/>
  <c r="R23" i="3"/>
  <c r="R24" i="3"/>
  <c r="R25" i="3"/>
  <c r="R26" i="3"/>
  <c r="R27" i="3"/>
  <c r="S27" i="3" s="1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C65" i="3"/>
  <c r="R73" i="3"/>
  <c r="S73" i="3" s="1"/>
  <c r="R74" i="3"/>
  <c r="S74" i="3" s="1"/>
  <c r="R85" i="3"/>
  <c r="S85" i="3" s="1"/>
  <c r="R97" i="3"/>
  <c r="R96" i="3"/>
  <c r="R95" i="3"/>
  <c r="R94" i="3"/>
  <c r="R88" i="3"/>
  <c r="R87" i="3"/>
  <c r="R69" i="3"/>
  <c r="D262" i="3" l="1"/>
  <c r="D255" i="3"/>
  <c r="D238" i="3"/>
  <c r="D231" i="3"/>
  <c r="D208" i="3"/>
  <c r="D194" i="3"/>
  <c r="D159" i="3"/>
  <c r="D65" i="3"/>
  <c r="D81" i="3"/>
  <c r="C26" i="4" l="1"/>
  <c r="R227" i="3"/>
  <c r="R192" i="3" l="1"/>
  <c r="S192" i="3" s="1"/>
  <c r="R125" i="3"/>
  <c r="S131" i="3" l="1"/>
  <c r="S135" i="3"/>
  <c r="S130" i="3"/>
  <c r="S129" i="3"/>
  <c r="S125" i="3"/>
  <c r="S141" i="3"/>
  <c r="S140" i="3"/>
  <c r="S136" i="3"/>
  <c r="R213" i="3"/>
  <c r="S213" i="3" s="1"/>
  <c r="R214" i="3"/>
  <c r="R215" i="3"/>
  <c r="R218" i="3"/>
  <c r="S218" i="3" s="1"/>
  <c r="R219" i="3"/>
  <c r="R220" i="3"/>
  <c r="R221" i="3"/>
  <c r="R222" i="3"/>
  <c r="R225" i="3"/>
  <c r="R228" i="3"/>
  <c r="R229" i="3"/>
  <c r="R230" i="3"/>
  <c r="R226" i="3"/>
  <c r="R103" i="3"/>
  <c r="Q9" i="3"/>
  <c r="Q11" i="3"/>
  <c r="Q12" i="3"/>
  <c r="Q13" i="3"/>
  <c r="Q8" i="3"/>
  <c r="S103" i="3" l="1"/>
  <c r="N26" i="4" l="1"/>
  <c r="M26" i="4" l="1"/>
  <c r="R78" i="3" l="1"/>
  <c r="S62" i="3" l="1"/>
  <c r="R168" i="3"/>
  <c r="S168" i="3" s="1"/>
  <c r="L26" i="4" l="1"/>
  <c r="R9" i="3" l="1"/>
  <c r="R250" i="3" l="1"/>
  <c r="R8" i="3"/>
  <c r="I245" i="3"/>
  <c r="C245" i="3" l="1"/>
  <c r="C238" i="3"/>
  <c r="C231" i="3"/>
  <c r="C208" i="3"/>
  <c r="C194" i="3"/>
  <c r="C99" i="3"/>
  <c r="C90" i="3"/>
  <c r="C81" i="3"/>
  <c r="R124" i="3"/>
  <c r="S124" i="3" s="1"/>
  <c r="R123" i="3"/>
  <c r="S123" i="3" l="1"/>
  <c r="T123" i="3"/>
  <c r="C257" i="3"/>
  <c r="C289" i="3" s="1"/>
  <c r="P81" i="3"/>
  <c r="P90" i="3"/>
  <c r="P99" i="3"/>
  <c r="E262" i="3" l="1"/>
  <c r="Q262" i="3" s="1"/>
  <c r="Q10" i="3"/>
  <c r="R262" i="3" l="1"/>
  <c r="S284" i="3"/>
  <c r="S250" i="3" l="1"/>
  <c r="D15" i="3"/>
  <c r="E15" i="3"/>
  <c r="E260" i="3" s="1"/>
  <c r="D260" i="3" l="1"/>
  <c r="R173" i="3"/>
  <c r="R188" i="3" l="1"/>
  <c r="S214" i="3"/>
  <c r="S215" i="3"/>
  <c r="S225" i="3"/>
  <c r="R186" i="3"/>
  <c r="S186" i="3" s="1"/>
  <c r="R189" i="3" l="1"/>
  <c r="S189" i="3" s="1"/>
  <c r="R253" i="3" l="1"/>
  <c r="R252" i="3"/>
  <c r="R251" i="3"/>
  <c r="R243" i="3"/>
  <c r="S243" i="3" s="1"/>
  <c r="R242" i="3"/>
  <c r="S242" i="3" s="1"/>
  <c r="R236" i="3"/>
  <c r="S236" i="3" s="1"/>
  <c r="R235" i="3"/>
  <c r="S235" i="3" s="1"/>
  <c r="R231" i="3"/>
  <c r="R206" i="3"/>
  <c r="R205" i="3"/>
  <c r="S205" i="3" s="1"/>
  <c r="R204" i="3"/>
  <c r="R203" i="3"/>
  <c r="S203" i="3" s="1"/>
  <c r="R202" i="3"/>
  <c r="S202" i="3" s="1"/>
  <c r="R201" i="3"/>
  <c r="S201" i="3" s="1"/>
  <c r="R200" i="3"/>
  <c r="S200" i="3" s="1"/>
  <c r="R199" i="3"/>
  <c r="S199" i="3" s="1"/>
  <c r="R198" i="3"/>
  <c r="S198" i="3" s="1"/>
  <c r="R190" i="3"/>
  <c r="S190" i="3" s="1"/>
  <c r="R185" i="3"/>
  <c r="R184" i="3"/>
  <c r="R183" i="3"/>
  <c r="R182" i="3"/>
  <c r="R181" i="3"/>
  <c r="R180" i="3"/>
  <c r="R179" i="3"/>
  <c r="R178" i="3"/>
  <c r="R177" i="3"/>
  <c r="R174" i="3"/>
  <c r="R172" i="3"/>
  <c r="R171" i="3"/>
  <c r="R170" i="3"/>
  <c r="R169" i="3"/>
  <c r="S169" i="3" s="1"/>
  <c r="R167" i="3"/>
  <c r="R166" i="3"/>
  <c r="R165" i="3"/>
  <c r="R164" i="3"/>
  <c r="R108" i="3"/>
  <c r="R107" i="3"/>
  <c r="R106" i="3"/>
  <c r="S106" i="3" s="1"/>
  <c r="R105" i="3"/>
  <c r="R104" i="3"/>
  <c r="S104" i="3" s="1"/>
  <c r="R79" i="3"/>
  <c r="R77" i="3"/>
  <c r="R76" i="3"/>
  <c r="R75" i="3"/>
  <c r="R72" i="3"/>
  <c r="R71" i="3"/>
  <c r="R70" i="3"/>
  <c r="S24" i="3"/>
  <c r="R81" i="3" l="1"/>
  <c r="S108" i="3"/>
  <c r="S107" i="3"/>
  <c r="S105" i="3"/>
  <c r="R159" i="3"/>
  <c r="S122" i="3"/>
  <c r="S204" i="3"/>
  <c r="R255" i="3"/>
  <c r="R245" i="3"/>
  <c r="R99" i="3"/>
  <c r="R238" i="3"/>
  <c r="R208" i="3"/>
  <c r="S229" i="3"/>
  <c r="S228" i="3"/>
  <c r="S226" i="3"/>
  <c r="S223" i="3"/>
  <c r="S222" i="3"/>
  <c r="S221" i="3"/>
  <c r="S220" i="3"/>
  <c r="S219" i="3"/>
  <c r="S206" i="3"/>
  <c r="S188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7" i="3"/>
  <c r="S166" i="3"/>
  <c r="S165" i="3"/>
  <c r="S164" i="3"/>
  <c r="S97" i="3"/>
  <c r="S96" i="3"/>
  <c r="S95" i="3"/>
  <c r="S94" i="3"/>
  <c r="S88" i="3"/>
  <c r="S87" i="3"/>
  <c r="S79" i="3"/>
  <c r="S78" i="3"/>
  <c r="S77" i="3"/>
  <c r="S76" i="3"/>
  <c r="S75" i="3"/>
  <c r="S72" i="3"/>
  <c r="S71" i="3"/>
  <c r="S70" i="3"/>
  <c r="S69" i="3"/>
  <c r="S64" i="3"/>
  <c r="S63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6" i="3"/>
  <c r="S25" i="3"/>
  <c r="S23" i="3"/>
  <c r="S159" i="3" l="1"/>
  <c r="S231" i="3"/>
  <c r="S208" i="3"/>
  <c r="S238" i="3"/>
  <c r="S245" i="3"/>
  <c r="E245" i="3"/>
  <c r="E255" i="3"/>
  <c r="I255" i="3"/>
  <c r="Q255" i="3" l="1"/>
  <c r="R163" i="3"/>
  <c r="R194" i="3" s="1"/>
  <c r="E208" i="3"/>
  <c r="Q208" i="3" s="1"/>
  <c r="S163" i="3" l="1"/>
  <c r="S194" i="3" l="1"/>
  <c r="R10" i="3"/>
  <c r="B34" i="4" l="1"/>
  <c r="B33" i="4"/>
  <c r="A255" i="3"/>
  <c r="C34" i="4"/>
  <c r="D34" i="4"/>
  <c r="E34" i="4"/>
  <c r="F34" i="4"/>
  <c r="G34" i="4"/>
  <c r="H34" i="4"/>
  <c r="I34" i="4"/>
  <c r="J34" i="4"/>
  <c r="K34" i="4"/>
  <c r="L34" i="4"/>
  <c r="M34" i="4"/>
  <c r="N34" i="4"/>
  <c r="C255" i="3"/>
  <c r="A245" i="3"/>
  <c r="C25" i="4"/>
  <c r="D33" i="4" l="1"/>
  <c r="D245" i="3"/>
  <c r="D286" i="3" s="1"/>
  <c r="E238" i="3"/>
  <c r="E286" i="3" l="1"/>
  <c r="Q245" i="3"/>
  <c r="C32" i="4"/>
  <c r="C33" i="4"/>
  <c r="D32" i="4"/>
  <c r="C31" i="4"/>
  <c r="E231" i="3"/>
  <c r="D30" i="4"/>
  <c r="C30" i="4"/>
  <c r="E194" i="3"/>
  <c r="E159" i="3"/>
  <c r="E99" i="3"/>
  <c r="D99" i="3"/>
  <c r="E90" i="3"/>
  <c r="D27" i="4" s="1"/>
  <c r="D90" i="3"/>
  <c r="E81" i="3"/>
  <c r="E65" i="3"/>
  <c r="E261" i="3" l="1"/>
  <c r="E289" i="3" s="1"/>
  <c r="E293" i="3" s="1"/>
  <c r="D261" i="3"/>
  <c r="D26" i="4"/>
  <c r="D31" i="4"/>
  <c r="D266" i="3"/>
  <c r="C27" i="4"/>
  <c r="C29" i="4"/>
  <c r="E266" i="3"/>
  <c r="C28" i="4"/>
  <c r="D28" i="4"/>
  <c r="D29" i="4"/>
  <c r="D289" i="3" l="1"/>
  <c r="D293" i="3" s="1"/>
  <c r="D264" i="3"/>
  <c r="E264" i="3"/>
  <c r="R11" i="3" l="1"/>
  <c r="R12" i="3"/>
  <c r="R13" i="3"/>
  <c r="O34" i="4" l="1"/>
  <c r="I231" i="3" l="1"/>
  <c r="Q231" i="3" s="1"/>
  <c r="C266" i="3"/>
  <c r="P245" i="3"/>
  <c r="M33" i="4"/>
  <c r="L33" i="4"/>
  <c r="K33" i="4"/>
  <c r="J33" i="4"/>
  <c r="I33" i="4"/>
  <c r="H33" i="4"/>
  <c r="G33" i="4"/>
  <c r="E33" i="4"/>
  <c r="N33" i="4" l="1"/>
  <c r="F33" i="4"/>
  <c r="O33" i="4"/>
  <c r="I65" i="3" l="1"/>
  <c r="A159" i="3"/>
  <c r="I99" i="3"/>
  <c r="Q99" i="3" s="1"/>
  <c r="A99" i="3"/>
  <c r="I81" i="3"/>
  <c r="Q81" i="3" s="1"/>
  <c r="J26" i="4"/>
  <c r="A81" i="3"/>
  <c r="A65" i="3"/>
  <c r="Q65" i="3" l="1"/>
  <c r="H26" i="4"/>
  <c r="K26" i="4"/>
  <c r="I90" i="3"/>
  <c r="Q90" i="3" s="1"/>
  <c r="I159" i="3"/>
  <c r="Q159" i="3" s="1"/>
  <c r="F29" i="4"/>
  <c r="G29" i="4"/>
  <c r="I194" i="3"/>
  <c r="Q194" i="3" s="1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238" i="3"/>
  <c r="I32" i="4"/>
  <c r="J32" i="4"/>
  <c r="K32" i="4"/>
  <c r="L32" i="4"/>
  <c r="M32" i="4"/>
  <c r="P238" i="3"/>
  <c r="P15" i="3"/>
  <c r="P266" i="3" s="1"/>
  <c r="N35" i="4"/>
  <c r="N36" i="4"/>
  <c r="M35" i="4"/>
  <c r="M36" i="4"/>
  <c r="L35" i="4"/>
  <c r="L36" i="4"/>
  <c r="K35" i="4"/>
  <c r="K36" i="4"/>
  <c r="J35" i="4"/>
  <c r="J36" i="4"/>
  <c r="I35" i="4"/>
  <c r="I36" i="4"/>
  <c r="I15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38" i="3"/>
  <c r="A231" i="3"/>
  <c r="A208" i="3"/>
  <c r="A194" i="3"/>
  <c r="A90" i="3"/>
  <c r="A15" i="3"/>
  <c r="P286" i="3" l="1"/>
  <c r="P261" i="3"/>
  <c r="U261" i="3" s="1"/>
  <c r="I261" i="3"/>
  <c r="Q261" i="3" s="1"/>
  <c r="I286" i="3"/>
  <c r="Q238" i="3"/>
  <c r="H32" i="4"/>
  <c r="I266" i="3"/>
  <c r="Q266" i="3" s="1"/>
  <c r="I29" i="4"/>
  <c r="H29" i="4"/>
  <c r="Q15" i="3"/>
  <c r="K29" i="4"/>
  <c r="N32" i="4"/>
  <c r="G32" i="4"/>
  <c r="K30" i="4"/>
  <c r="K27" i="4"/>
  <c r="J27" i="4"/>
  <c r="I27" i="4"/>
  <c r="L27" i="4"/>
  <c r="H27" i="4"/>
  <c r="I260" i="3"/>
  <c r="P260" i="3"/>
  <c r="E29" i="4"/>
  <c r="F28" i="4"/>
  <c r="H28" i="4"/>
  <c r="K28" i="4"/>
  <c r="N28" i="4"/>
  <c r="J28" i="4"/>
  <c r="L28" i="4"/>
  <c r="G28" i="4"/>
  <c r="M28" i="4"/>
  <c r="I28" i="4"/>
  <c r="E28" i="4"/>
  <c r="O36" i="4"/>
  <c r="R90" i="3"/>
  <c r="M27" i="4"/>
  <c r="O29" i="4"/>
  <c r="E27" i="4"/>
  <c r="R15" i="3"/>
  <c r="O35" i="4"/>
  <c r="F27" i="4"/>
  <c r="N27" i="4"/>
  <c r="O31" i="4"/>
  <c r="G27" i="4"/>
  <c r="R261" i="3" l="1"/>
  <c r="P289" i="3"/>
  <c r="R286" i="3"/>
  <c r="Q286" i="3"/>
  <c r="Q294" i="3" s="1"/>
  <c r="I289" i="3"/>
  <c r="Q289" i="3" s="1"/>
  <c r="Q260" i="3"/>
  <c r="R260" i="3"/>
  <c r="P264" i="3"/>
  <c r="O30" i="4"/>
  <c r="O32" i="4"/>
  <c r="O27" i="4"/>
  <c r="I264" i="3"/>
  <c r="Q264" i="3" s="1"/>
  <c r="O28" i="4"/>
  <c r="I293" i="3" l="1"/>
  <c r="R65" i="3"/>
  <c r="R266" i="3" s="1"/>
  <c r="R264" i="3"/>
  <c r="R257" i="3" l="1"/>
  <c r="O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K109" authorId="0" shapeId="0" xr:uid="{89062AEB-7A09-4A4F-8D5B-2C1986D9E1FB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AA Malaysia Digital Campaign RM100k
</t>
        </r>
      </text>
    </comment>
    <comment ref="L115" authorId="0" shapeId="0" xr:uid="{58E42C6A-505E-40FB-8122-89B9674F89D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Partnership campaign with MAS Kingdom &amp; Europe</t>
        </r>
      </text>
    </comment>
    <comment ref="P115" authorId="0" shapeId="0" xr:uid="{BE349B5D-D744-47A4-8A38-C12A82CB18B9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Partnership campaign with MAS Kingdom &amp; Europe</t>
        </r>
      </text>
    </comment>
    <comment ref="K116" authorId="0" shapeId="0" xr:uid="{0D579863-A059-41EA-A0A8-93926B38C37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Penang Seminar @ HK RM80k</t>
        </r>
      </text>
    </comment>
    <comment ref="L116" authorId="0" shapeId="0" xr:uid="{51EA35FD-06F4-43D5-92EC-4735A0DEA9D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Hong Kong Seminar</t>
        </r>
      </text>
    </comment>
    <comment ref="K117" authorId="0" shapeId="0" xr:uid="{B0DC0262-9525-4DBA-A83F-A7E30D4E704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AA HK &amp; Macau Joint Promotion Campaign</t>
        </r>
      </text>
    </comment>
    <comment ref="P117" authorId="0" shapeId="0" xr:uid="{C5F7F0DE-82EE-4567-9DDC-C1D472AD1A3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HK Tac Campaign ??
AA HK &amp; Macau Joint Promotion Campaign - RM27000
</t>
        </r>
      </text>
    </comment>
    <comment ref="N118" authorId="0" shapeId="0" xr:uid="{7A7EBF92-E5EC-4AA3-A641-CAEA69F1D44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Tripzilla</t>
        </r>
      </text>
    </comment>
    <comment ref="L121" authorId="0" shapeId="0" xr:uid="{5840E4FE-D0FD-42A7-AF60-3462579CD5C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Penang Fair @ AUS RM124,200</t>
        </r>
      </text>
    </comment>
    <comment ref="P122" authorId="0" shapeId="0" xr:uid="{AFDD5834-555E-48BA-BB7E-DBE32767F34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PR Company</t>
        </r>
      </text>
    </comment>
    <comment ref="K123" authorId="0" shapeId="0" xr:uid="{99DFC4D7-A30E-4622-959F-9BF2A299574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TW Tactical with Wholesaler Travel Agent
Total RM41,950</t>
        </r>
      </text>
    </comment>
    <comment ref="P123" authorId="0" shapeId="0" xr:uid="{FA4502B6-1DBD-4A02-AF33-5E2D7E26347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TW Tactical with Wholesaler Travel Agent
Total RM41,950</t>
        </r>
      </text>
    </comment>
    <comment ref="P125" authorId="0" shapeId="0" xr:uid="{B78A2639-13D4-41B5-8B24-103990C3E8C9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Partnership with AA Indo RM71k</t>
        </r>
      </text>
    </comment>
    <comment ref="K126" authorId="0" shapeId="0" xr:uid="{C27EDD8F-137B-49FC-B803-FA24989F451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Penang Fair @ JKT
RM250K</t>
        </r>
      </text>
    </comment>
    <comment ref="P129" authorId="0" shapeId="0" xr:uid="{BF92EF01-69E3-4C77-8179-8811ACA1648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AA Thailand &amp; TM TV Media Campaign RM65k</t>
        </r>
      </text>
    </comment>
    <comment ref="K130" authorId="0" shapeId="0" xr:uid="{CAE1EFA0-1A69-4FA7-B9CC-61ECC6AB512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PR Shooting UOB</t>
        </r>
      </text>
    </comment>
    <comment ref="K132" authorId="0" shapeId="0" xr:uid="{FB2F3203-9072-4291-861A-B3414B3CF4D2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TITF Sponsorship
</t>
        </r>
      </text>
    </comment>
    <comment ref="P136" authorId="0" shapeId="0" xr:uid="{AB956ECB-0D24-49AA-9E7C-DA8ABE29E1B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Korea Content Marketing RM81,500 (Mode Tour)</t>
        </r>
      </text>
    </comment>
    <comment ref="P138" authorId="0" shapeId="0" xr:uid="{63357CD0-7BBE-4C7A-BC7F-5EBE37D233A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Penang Fair @ Japan RM150k</t>
        </r>
      </text>
    </comment>
    <comment ref="K139" authorId="0" shapeId="0" xr:uid="{0FD7B4C9-CBE9-4AB1-8113-B21452D8FA1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ST Wotld Japan Travel + Emotion </t>
        </r>
      </text>
    </comment>
    <comment ref="K140" authorId="0" shapeId="0" xr:uid="{44578DAF-C367-4101-B2E0-2DC7D2338F4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JTB World Vacations Joint Campaign </t>
        </r>
      </text>
    </comment>
    <comment ref="P140" authorId="0" shapeId="0" xr:uid="{AAF051E5-12C4-4205-83F0-191F08A9117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JTB World Vacations Joint Campaign
</t>
        </r>
      </text>
    </comment>
    <comment ref="C15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May not utilised
</t>
        </r>
      </text>
    </comment>
    <comment ref="P173" authorId="0" shapeId="0" xr:uid="{A03BCBE4-5646-4DE1-8677-29810B76D93C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Mediacorp 
Singapore - RM150k</t>
        </r>
      </text>
    </comment>
    <comment ref="P174" authorId="0" shapeId="0" xr:uid="{28CFE10B-EE5D-484B-9336-B9A4C0086DC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Qatar
</t>
        </r>
      </text>
    </comment>
    <comment ref="P177" authorId="0" shapeId="0" xr:uid="{D6BCEB31-4B70-4F13-ADF3-A87FC03D7AB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Thai Smile</t>
        </r>
      </text>
    </comment>
    <comment ref="P178" authorId="0" shapeId="0" xr:uid="{F02E1330-2256-406F-9529-3083D2CD000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Citilink Inflight Magazine - RM41k</t>
        </r>
      </text>
    </comment>
    <comment ref="P179" authorId="0" shapeId="0" xr:uid="{EE28E0F0-29EF-4AE8-97D6-A19DB7E52A2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Qantas</t>
        </r>
      </text>
    </comment>
    <comment ref="P183" authorId="0" shapeId="0" xr:uid="{013C8FC1-8028-426E-9ED8-F8B1ED79263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HAB Kick Start for 2019</t>
        </r>
      </text>
    </comment>
    <comment ref="P191" authorId="0" shapeId="0" xr:uid="{6929E51B-4124-4485-AFF8-9693A7D00779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GTLF </t>
        </r>
      </text>
    </comment>
  </commentList>
</comments>
</file>

<file path=xl/sharedStrings.xml><?xml version="1.0" encoding="utf-8"?>
<sst xmlns="http://schemas.openxmlformats.org/spreadsheetml/2006/main" count="502" uniqueCount="349">
  <si>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</si>
  <si>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</si>
  <si>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</si>
  <si>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</si>
  <si>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</si>
  <si>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</si>
  <si>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</si>
  <si>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</si>
  <si>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</si>
  <si>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</si>
  <si>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</si>
  <si>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</si>
  <si>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</si>
  <si>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</si>
  <si>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</si>
  <si>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</si>
  <si>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</si>
  <si>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</si>
  <si>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</si>
  <si>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</si>
  <si>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</si>
  <si>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</si>
  <si>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</si>
  <si>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</si>
  <si>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</si>
  <si>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</si>
  <si>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</si>
  <si>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</si>
  <si>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</si>
  <si>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</si>
  <si>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</si>
  <si>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</si>
  <si>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</si>
  <si>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</si>
  <si>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</si>
  <si>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</si>
  <si>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</si>
  <si>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</si>
  <si>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</si>
  <si>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</si>
  <si>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</si>
  <si>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</si>
  <si>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</si>
  <si>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</si>
  <si>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</si>
  <si>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</si>
  <si>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</si>
  <si>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</si>
  <si>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</si>
  <si>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</si>
  <si>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</si>
  <si>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</si>
  <si>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</si>
  <si>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</si>
  <si>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</si>
  <si>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</si>
  <si>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</si>
  <si>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</si>
  <si>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</si>
  <si>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</si>
  <si>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</si>
  <si>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</si>
  <si>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</si>
  <si>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</si>
  <si>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</si>
  <si>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</si>
  <si>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</si>
  <si>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</si>
  <si>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</si>
  <si>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</si>
  <si>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</si>
  <si>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</si>
  <si>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</si>
  <si>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</si>
  <si>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</si>
  <si>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</si>
  <si>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</si>
  <si>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</si>
  <si>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</si>
  <si>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</si>
  <si>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>Arabian Travel Market (ATM), Dubai</t>
  </si>
  <si>
    <t xml:space="preserve">Provisional </t>
  </si>
  <si>
    <t>COMMUNICATIONS</t>
  </si>
  <si>
    <t>New Brochures (2014 : Trade Show Booklet)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</si>
  <si>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</si>
  <si>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</si>
  <si>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</si>
  <si>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</si>
  <si>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</si>
  <si>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</si>
  <si>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</si>
  <si>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</si>
  <si>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</si>
  <si>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</si>
  <si>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In Between Art Festival</t>
  </si>
  <si>
    <t>Hot Air Balloon Festival</t>
  </si>
  <si>
    <t>Raja Muda S'gor International Regatta</t>
  </si>
  <si>
    <t>Souvenirs/Gifts</t>
  </si>
  <si>
    <t xml:space="preserve">Heritage walk &amp; tour / Car Free Day Event </t>
  </si>
  <si>
    <t xml:space="preserve">Marking Georgetown Brochure (3 Languages) 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</si>
  <si>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</si>
  <si>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</si>
  <si>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</si>
  <si>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</si>
  <si>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PGT Networking with Tourism Players</t>
  </si>
  <si>
    <t xml:space="preserve">Development of surveys 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</si>
  <si>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</si>
  <si>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</si>
  <si>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</si>
  <si>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</si>
  <si>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</si>
  <si>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</si>
  <si>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</si>
  <si>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</si>
  <si>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</si>
  <si>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</si>
  <si>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</si>
  <si>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</si>
  <si>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</si>
  <si>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</si>
  <si>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</si>
  <si>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</si>
  <si>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</si>
  <si>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</si>
  <si>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</si>
  <si>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</si>
  <si>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</si>
  <si>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</si>
  <si>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</si>
  <si>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</si>
  <si>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</si>
  <si>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</si>
  <si>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</si>
  <si>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</si>
  <si>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</si>
  <si>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</si>
  <si>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</si>
  <si>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</si>
  <si>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</si>
  <si>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</si>
  <si>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</si>
  <si>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</si>
  <si>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</si>
  <si>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</si>
  <si>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</si>
  <si>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</si>
  <si>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</si>
  <si>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</si>
  <si>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</si>
  <si>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</si>
  <si>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</si>
  <si>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</si>
  <si>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</si>
  <si>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</si>
  <si>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</si>
  <si>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</si>
  <si>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Fund from State Govt - 2016</t>
  </si>
  <si>
    <t>Indonesia - Tactical Campaign</t>
  </si>
  <si>
    <t>Vietnam - ITE Vietnam</t>
  </si>
  <si>
    <t>State Exco - Trade fairs &amp; Roadshow (by Isabella)</t>
  </si>
  <si>
    <t>Ebuzz - EDMs/ Newsletter</t>
  </si>
  <si>
    <t>Penang Anime Matsuri - Summer Party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</si>
  <si>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</si>
  <si>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</si>
  <si>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</si>
  <si>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</si>
  <si>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</si>
  <si>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</si>
  <si>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</si>
  <si>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</si>
  <si>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</si>
  <si>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</si>
  <si>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</si>
  <si>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</si>
  <si>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ACCRUAL</t>
  </si>
  <si>
    <t>Gain</t>
  </si>
  <si>
    <t>OTHERS</t>
  </si>
  <si>
    <t>Publicity - Penang Yosakoi Parade</t>
  </si>
  <si>
    <t>Publicity - 10 Days 3 Festivals' - GTLF, TIBF &amp; Jazz Festival</t>
  </si>
  <si>
    <t>Fund from Levy</t>
  </si>
  <si>
    <t>UK - World Travel Mart London</t>
  </si>
  <si>
    <t>Tactical Campaign - Wholesaler</t>
  </si>
  <si>
    <t>LEVY FUND</t>
  </si>
  <si>
    <t>KLIA Billboard (KLIA &amp; KLIA2)</t>
  </si>
  <si>
    <t>Levy</t>
  </si>
  <si>
    <t xml:space="preserve">Allowance - BOD </t>
  </si>
  <si>
    <t>Allowance - BOD</t>
  </si>
  <si>
    <t>Hot Air Balloon Mini Fiesta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</si>
  <si>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</si>
  <si>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</si>
  <si>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</si>
  <si>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</si>
  <si>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</si>
  <si>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Taiwan - Tactical Campaign B2B</t>
  </si>
  <si>
    <t>Thailand - Thai International Travel Fair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</si>
  <si>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</si>
  <si>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</si>
  <si>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</si>
  <si>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</si>
  <si>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</si>
  <si>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UAE - Tactical Campaign B2B</t>
  </si>
  <si>
    <t>Website Revamp</t>
  </si>
  <si>
    <t>Indonesia Media Campaign</t>
  </si>
  <si>
    <t>Publicity - PAM</t>
  </si>
  <si>
    <t>Publicity - George Town Heritage Celebration</t>
  </si>
  <si>
    <t>Publicity - George Town Festival</t>
  </si>
  <si>
    <t>Publicity - Comic Fiesta Mini</t>
  </si>
  <si>
    <t xml:space="preserve">Welcomng - Trade Shows / Special Sponsorship Arrengement </t>
  </si>
  <si>
    <t>Publicity - Hot Air Balloon</t>
  </si>
  <si>
    <t xml:space="preserve">  Sponsorship for Hot Air Balloon Fiesta</t>
  </si>
  <si>
    <t>Trishaw Entourage (Domestic)</t>
  </si>
  <si>
    <t>Prepayment</t>
  </si>
  <si>
    <t>Australia Media Campaign</t>
  </si>
  <si>
    <t>Fund from State Govt - 2017</t>
  </si>
  <si>
    <t>China Roadshow/Trade show</t>
  </si>
  <si>
    <t>Recce (HAB)</t>
  </si>
  <si>
    <t>Grand Total (PGT + Levy)</t>
  </si>
  <si>
    <t>TOTAL LEVY</t>
  </si>
  <si>
    <t>TOTAL PGT BUDGET</t>
  </si>
  <si>
    <t>TOTAL (YEARLY)</t>
  </si>
  <si>
    <t>China Campaign</t>
  </si>
  <si>
    <t>Ads - Billboard</t>
  </si>
  <si>
    <t>State Exco</t>
  </si>
  <si>
    <t xml:space="preserve">Taiwan - Destination Seminar </t>
  </si>
  <si>
    <t>Depreciate</t>
  </si>
  <si>
    <t>Mobile Apps</t>
  </si>
  <si>
    <t>Hong Kong - Tactical Campaign B2B</t>
  </si>
  <si>
    <t>Fixed Asset Written off</t>
  </si>
  <si>
    <t xml:space="preserve">Fixed Asset </t>
  </si>
  <si>
    <t>SEPT</t>
  </si>
  <si>
    <t>NOV</t>
  </si>
  <si>
    <t>Hong Kong - Destination Seminar</t>
  </si>
  <si>
    <t>Singapore  - ITB Asia (Travelling Expenses)</t>
  </si>
  <si>
    <t>India - India Roadshow with PCEB</t>
  </si>
  <si>
    <t>India - Tactical Campaign B2B</t>
  </si>
  <si>
    <t>Wedding Tourism</t>
  </si>
  <si>
    <t>Ebuzz</t>
  </si>
  <si>
    <t xml:space="preserve">Hong Kong Media Campaign </t>
  </si>
  <si>
    <t>Europe/US Media Campaign</t>
  </si>
  <si>
    <t>Japan Media Campaign</t>
  </si>
  <si>
    <t>Taiwan Media Campaign</t>
  </si>
  <si>
    <t xml:space="preserve">Thailand Media Campaign </t>
  </si>
  <si>
    <t>Production Cost for Halal Travel Guide</t>
  </si>
  <si>
    <t>Penang International Wedding Expo</t>
  </si>
  <si>
    <t>Korea - Sales Mission</t>
  </si>
  <si>
    <t>New Zealand Destination Seminar</t>
  </si>
  <si>
    <t>Penang Hot Air Balloon</t>
  </si>
  <si>
    <t>EIS</t>
  </si>
  <si>
    <t>Mini Hot Air Balloon</t>
  </si>
  <si>
    <t>New Brochures</t>
  </si>
  <si>
    <t>Social Media</t>
  </si>
  <si>
    <t>Publicity - Other Events</t>
  </si>
  <si>
    <t>E-Coupon</t>
  </si>
  <si>
    <t>Online Ads</t>
  </si>
  <si>
    <t>BUDGET TRACKING FOR 2018</t>
  </si>
  <si>
    <t>Penang International Food Festival</t>
  </si>
  <si>
    <t>Penang Fair @ HCM</t>
  </si>
  <si>
    <t>ITB Asia Singapore</t>
  </si>
  <si>
    <t>Trade Investment Mission to Qatar</t>
  </si>
  <si>
    <t>Vietnam - Penang Fair @ HCM</t>
  </si>
  <si>
    <t>Indonesia -Medan Business Dialogue</t>
  </si>
  <si>
    <t>Domestic Campaign</t>
  </si>
  <si>
    <t>Indonesia -Penang Fair @ Jakarta</t>
  </si>
  <si>
    <t>PCET</t>
  </si>
  <si>
    <t>PMED</t>
  </si>
  <si>
    <t>Copywriting/Translation</t>
  </si>
  <si>
    <t>Vietnam - Penang Seminar @ Hanoi</t>
  </si>
  <si>
    <t>ITB Full page Ads &amp; MATTA Backdrop Sponsored</t>
  </si>
  <si>
    <t>Thailand -  Joint Promotion with TM &amp; UOB bank</t>
  </si>
  <si>
    <t>Thailand - AA New Flight to Phuket Campaign</t>
  </si>
  <si>
    <t>Thailand - AA Thailand TV &amp; Media Campaign</t>
  </si>
  <si>
    <t>Thailand - TITF Sponsorship</t>
  </si>
  <si>
    <t>Japan - Travel Tradeshow</t>
  </si>
  <si>
    <t>Japan - Tactical Campaign</t>
  </si>
  <si>
    <t>Vietnam - Tactical Campaign (New flight to Hanoi Campaign)</t>
  </si>
  <si>
    <t>Australia -   Tactical Promotion - OTA/Wholesaler</t>
  </si>
  <si>
    <t>Trade Show Booklet&amp;Brochure  (4 Languages)</t>
  </si>
  <si>
    <t>Penang Street Food Festival</t>
  </si>
  <si>
    <t>Hari Raya Celebration</t>
  </si>
  <si>
    <t xml:space="preserve">PATA Travel Mart </t>
  </si>
  <si>
    <t>PATA Travel Fair (Travelling Expenses)</t>
  </si>
  <si>
    <t>Australia - Penang Seminar</t>
  </si>
  <si>
    <t>FORECAST</t>
  </si>
  <si>
    <t>Penang Travellers Map</t>
  </si>
  <si>
    <t>Taiwan - AA Tw Joint Promotional Content Campaign</t>
  </si>
  <si>
    <t>Penang Seminar @ Guangzhou</t>
  </si>
  <si>
    <t>Commitment in Dec</t>
  </si>
  <si>
    <t>Cheese Advertising Co Ltd</t>
  </si>
  <si>
    <t>PR Seminar Taipei</t>
  </si>
  <si>
    <t>9400/150</t>
  </si>
  <si>
    <t>9221/008</t>
  </si>
  <si>
    <t>Tac Campaign - Korea</t>
  </si>
  <si>
    <t>Mode Tour (Korea)</t>
  </si>
  <si>
    <t>9221/009</t>
  </si>
  <si>
    <t>Tac Campaign - UK</t>
  </si>
  <si>
    <t>Malaysia Airlines</t>
  </si>
  <si>
    <t>(Partnership Campaign with MAS)</t>
  </si>
  <si>
    <t>Motor Vechile</t>
  </si>
  <si>
    <t>M/V</t>
  </si>
  <si>
    <t>9300/005</t>
  </si>
  <si>
    <t>9300/004</t>
  </si>
  <si>
    <t>9400/152</t>
  </si>
  <si>
    <t>9218/002</t>
  </si>
  <si>
    <t>Welcoming Reception</t>
  </si>
  <si>
    <t>FAM</t>
  </si>
  <si>
    <t>Penang Seminar @ Japan</t>
  </si>
  <si>
    <t>Publicity - GTLF</t>
  </si>
  <si>
    <t>9108/001</t>
  </si>
  <si>
    <t>9300/002</t>
  </si>
  <si>
    <t>Heritage Walkabout Tour</t>
  </si>
  <si>
    <t>9102/000</t>
  </si>
  <si>
    <t>Postage</t>
  </si>
  <si>
    <t>9201/006</t>
  </si>
  <si>
    <t>9201/005</t>
  </si>
  <si>
    <t>9400/034</t>
  </si>
  <si>
    <t>AirAsia Bazaar</t>
  </si>
  <si>
    <t>9201/001</t>
  </si>
  <si>
    <t>9212/011</t>
  </si>
  <si>
    <t>US Market</t>
  </si>
  <si>
    <t>Ads - Magazine</t>
  </si>
  <si>
    <t>9106/000</t>
  </si>
  <si>
    <t>9108/000</t>
  </si>
  <si>
    <t>Office Upkeep - TIC</t>
  </si>
  <si>
    <t>9016/000</t>
  </si>
  <si>
    <t xml:space="preserve">Trainig </t>
  </si>
  <si>
    <t>9212/001</t>
  </si>
  <si>
    <t>9204/000</t>
  </si>
  <si>
    <t>9202/004</t>
  </si>
  <si>
    <t>9224/000</t>
  </si>
  <si>
    <t>9300/024</t>
  </si>
  <si>
    <t>LFSS</t>
  </si>
  <si>
    <t>Thai Media Campaign</t>
  </si>
  <si>
    <t>9212/010</t>
  </si>
  <si>
    <t>Aus Media Campaign</t>
  </si>
  <si>
    <t>9215/000</t>
  </si>
  <si>
    <t>Dev of Website</t>
  </si>
  <si>
    <t>9218/009</t>
  </si>
  <si>
    <t xml:space="preserve">Publicity - Others </t>
  </si>
  <si>
    <t>9300/053</t>
  </si>
  <si>
    <t>Hot Air Balloon</t>
  </si>
  <si>
    <t>9105/000</t>
  </si>
  <si>
    <t xml:space="preserve">Stationery </t>
  </si>
  <si>
    <t>WTM London</t>
  </si>
  <si>
    <t>9400/121</t>
  </si>
  <si>
    <t>9015/000</t>
  </si>
  <si>
    <t xml:space="preserve"> </t>
  </si>
  <si>
    <t>TOTAL 
(TILL DEC)</t>
  </si>
  <si>
    <t>Qatar Marketing Campaign</t>
  </si>
  <si>
    <t>China Airlines Marketing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</si>
</sst>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i/>
      <sz val="10"/>
      <name val="Arial"/>
      <family val="2"/>
    </font>
    <font>
      <sz val="10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12"/>
      <color theme="3" tint="-0.499984740745262"/>
      <name val="Arial"/>
      <family val="2"/>
    </font>
    <font>
      <strike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3" fillId="0" borderId="0"/>
  </cellStyleXfs>
  <cellXfs count="188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26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7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28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2" fillId="0" borderId="0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8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30" fillId="0" borderId="0" xfId="2" applyNumberFormat="1" applyFont="1" applyFill="1" applyBorder="1" applyAlignment="1">
      <alignment vertical="center"/>
    </xf>
    <xf numFmtId="165" fontId="28" fillId="8" borderId="0" xfId="2" applyNumberFormat="1" applyFont="1" applyFill="1" applyBorder="1"/>
    <xf numFmtId="165" fontId="28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2" fillId="0" borderId="4" xfId="2" applyNumberFormat="1" applyFont="1" applyFill="1" applyBorder="1"/>
    <xf numFmtId="37" fontId="34" fillId="0" borderId="0" xfId="3" applyNumberFormat="1" applyFont="1" applyFill="1"/>
    <xf numFmtId="0" fontId="6" fillId="12" borderId="0" xfId="0" applyFont="1" applyFill="1" applyBorder="1" applyAlignment="1" applyProtection="1">
      <alignment horizontal="left" vertical="center" indent="1"/>
      <protection locked="0" hidden="1"/>
    </xf>
    <xf numFmtId="0" fontId="3" fillId="12" borderId="0" xfId="0" applyFont="1" applyFill="1" applyBorder="1"/>
    <xf numFmtId="165" fontId="28" fillId="12" borderId="0" xfId="2" applyNumberFormat="1" applyFont="1" applyFill="1" applyBorder="1"/>
    <xf numFmtId="165" fontId="6" fillId="12" borderId="0" xfId="2" applyNumberFormat="1" applyFont="1" applyFill="1" applyBorder="1"/>
    <xf numFmtId="165" fontId="9" fillId="12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165" fontId="6" fillId="0" borderId="0" xfId="0" applyNumberFormat="1" applyFont="1" applyFill="1" applyBorder="1"/>
    <xf numFmtId="165" fontId="35" fillId="0" borderId="0" xfId="2" applyNumberFormat="1" applyFont="1" applyFill="1" applyBorder="1" applyAlignment="1">
      <alignment vertical="center"/>
    </xf>
    <xf numFmtId="165" fontId="35" fillId="0" borderId="5" xfId="2" applyNumberFormat="1" applyFont="1" applyFill="1" applyBorder="1" applyAlignment="1">
      <alignment horizontal="centerContinuous" vertical="center"/>
    </xf>
    <xf numFmtId="165" fontId="35" fillId="0" borderId="9" xfId="2" applyNumberFormat="1" applyFont="1" applyFill="1" applyBorder="1" applyAlignment="1">
      <alignment horizontal="centerContinuous" vertical="center"/>
    </xf>
    <xf numFmtId="165" fontId="35" fillId="0" borderId="0" xfId="2" applyNumberFormat="1" applyFont="1" applyFill="1" applyBorder="1" applyAlignment="1">
      <alignment horizontal="centerContinuous" vertical="center"/>
    </xf>
    <xf numFmtId="165" fontId="37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locked="0" hidden="1"/>
    </xf>
    <xf numFmtId="165" fontId="38" fillId="6" borderId="0" xfId="2" applyNumberFormat="1" applyFont="1" applyFill="1" applyBorder="1" applyAlignment="1" applyProtection="1">
      <alignment horizontal="right" vertical="center"/>
      <protection hidden="1"/>
    </xf>
    <xf numFmtId="165" fontId="38" fillId="0" borderId="0" xfId="2" applyNumberFormat="1" applyFont="1" applyFill="1" applyBorder="1" applyAlignment="1" applyProtection="1">
      <alignment vertical="center"/>
      <protection hidden="1"/>
    </xf>
    <xf numFmtId="165" fontId="39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locked="0" hidden="1"/>
    </xf>
    <xf numFmtId="165" fontId="35" fillId="0" borderId="1" xfId="2" applyNumberFormat="1" applyFont="1" applyFill="1" applyBorder="1" applyAlignment="1" applyProtection="1">
      <alignment horizontal="center" vertical="center"/>
      <protection locked="0" hidden="1"/>
    </xf>
    <xf numFmtId="165" fontId="35" fillId="0" borderId="1" xfId="2" applyNumberFormat="1" applyFont="1" applyFill="1" applyBorder="1" applyAlignment="1">
      <alignment vertical="center"/>
    </xf>
    <xf numFmtId="165" fontId="38" fillId="7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165" fontId="35" fillId="0" borderId="2" xfId="2" applyNumberFormat="1" applyFont="1" applyFill="1" applyBorder="1" applyAlignment="1" applyProtection="1">
      <alignment vertical="center"/>
      <protection locked="0" hidden="1"/>
    </xf>
    <xf numFmtId="165" fontId="35" fillId="0" borderId="3" xfId="2" applyNumberFormat="1" applyFont="1" applyFill="1" applyBorder="1" applyAlignment="1" applyProtection="1">
      <alignment vertical="center"/>
      <protection locked="0" hidden="1"/>
    </xf>
    <xf numFmtId="165" fontId="35" fillId="0" borderId="1" xfId="2" applyNumberFormat="1" applyFont="1" applyFill="1" applyBorder="1" applyAlignment="1" applyProtection="1">
      <alignment vertical="center"/>
      <protection hidden="1"/>
    </xf>
    <xf numFmtId="165" fontId="35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5" fillId="0" borderId="0" xfId="2" applyNumberFormat="1" applyFont="1" applyFill="1" applyBorder="1"/>
    <xf numFmtId="165" fontId="39" fillId="0" borderId="0" xfId="2" applyNumberFormat="1" applyFont="1" applyFill="1" applyBorder="1" applyAlignment="1">
      <alignment horizontal="left" vertical="center" indent="1"/>
    </xf>
    <xf numFmtId="165" fontId="35" fillId="8" borderId="0" xfId="2" applyNumberFormat="1" applyFont="1" applyFill="1" applyBorder="1"/>
    <xf numFmtId="165" fontId="35" fillId="8" borderId="0" xfId="2" applyNumberFormat="1" applyFont="1" applyFill="1" applyBorder="1" applyAlignment="1">
      <alignment vertical="center"/>
    </xf>
    <xf numFmtId="165" fontId="38" fillId="9" borderId="0" xfId="2" applyNumberFormat="1" applyFont="1" applyFill="1" applyBorder="1" applyAlignment="1">
      <alignment vertical="center"/>
    </xf>
    <xf numFmtId="165" fontId="38" fillId="0" borderId="4" xfId="2" applyNumberFormat="1" applyFont="1" applyFill="1" applyBorder="1"/>
    <xf numFmtId="0" fontId="27" fillId="0" borderId="0" xfId="0" applyFont="1" applyFill="1" applyBorder="1" applyAlignment="1">
      <alignment horizontal="left" vertical="center" indent="1"/>
    </xf>
    <xf numFmtId="165" fontId="6" fillId="14" borderId="0" xfId="0" applyNumberFormat="1" applyFont="1" applyFill="1" applyBorder="1" applyAlignment="1">
      <alignment vertical="center"/>
    </xf>
    <xf numFmtId="43" fontId="6" fillId="0" borderId="1" xfId="0" applyNumberFormat="1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Continuous" vertical="center"/>
    </xf>
    <xf numFmtId="165" fontId="6" fillId="0" borderId="7" xfId="2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 applyProtection="1">
      <alignment horizontal="left" vertical="center" indent="1"/>
      <protection locked="0" hidden="1"/>
    </xf>
    <xf numFmtId="165" fontId="6" fillId="0" borderId="1" xfId="0" applyNumberFormat="1" applyFont="1" applyFill="1" applyBorder="1" applyAlignment="1">
      <alignment vertical="center"/>
    </xf>
    <xf numFmtId="165" fontId="27" fillId="0" borderId="0" xfId="0" applyNumberFormat="1" applyFont="1" applyFill="1" applyBorder="1" applyAlignment="1">
      <alignment horizontal="left" vertical="center" indent="1"/>
    </xf>
    <xf numFmtId="0" fontId="6" fillId="10" borderId="0" xfId="0" applyFont="1" applyFill="1" applyBorder="1" applyAlignment="1" applyProtection="1">
      <alignment horizontal="left" vertical="center" indent="1"/>
      <protection locked="0" hidden="1"/>
    </xf>
    <xf numFmtId="165" fontId="36" fillId="13" borderId="8" xfId="2" applyNumberFormat="1" applyFont="1" applyFill="1" applyBorder="1" applyAlignment="1">
      <alignment vertical="center"/>
    </xf>
    <xf numFmtId="43" fontId="2" fillId="0" borderId="4" xfId="2" applyNumberFormat="1" applyFont="1" applyFill="1" applyBorder="1"/>
    <xf numFmtId="0" fontId="6" fillId="0" borderId="0" xfId="0" applyFont="1"/>
    <xf numFmtId="43" fontId="6" fillId="0" borderId="0" xfId="2" applyFont="1"/>
    <xf numFmtId="43" fontId="0" fillId="0" borderId="0" xfId="2" applyFont="1"/>
    <xf numFmtId="43" fontId="6" fillId="0" borderId="0" xfId="2" applyFont="1" applyAlignment="1">
      <alignment wrapText="1"/>
    </xf>
    <xf numFmtId="165" fontId="6" fillId="15" borderId="1" xfId="2" applyNumberFormat="1" applyFont="1" applyFill="1" applyBorder="1" applyAlignment="1" applyProtection="1">
      <alignment vertical="center"/>
      <protection locked="0" hidden="1"/>
    </xf>
    <xf numFmtId="165" fontId="35" fillId="15" borderId="1" xfId="2" applyNumberFormat="1" applyFont="1" applyFill="1" applyBorder="1" applyAlignment="1" applyProtection="1">
      <alignment vertical="center"/>
      <protection locked="0" hidden="1"/>
    </xf>
    <xf numFmtId="0" fontId="2" fillId="0" borderId="0" xfId="0" applyFont="1"/>
    <xf numFmtId="43" fontId="2" fillId="0" borderId="0" xfId="0" applyNumberFormat="1" applyFont="1"/>
    <xf numFmtId="0" fontId="6" fillId="15" borderId="0" xfId="0" applyFont="1" applyFill="1"/>
    <xf numFmtId="43" fontId="0" fillId="15" borderId="0" xfId="2" applyFont="1" applyFill="1"/>
    <xf numFmtId="0" fontId="0" fillId="15" borderId="0" xfId="0" applyFill="1"/>
    <xf numFmtId="43" fontId="2" fillId="15" borderId="0" xfId="0" applyNumberFormat="1" applyFont="1" applyFill="1"/>
    <xf numFmtId="0" fontId="6" fillId="0" borderId="0" xfId="2" applyNumberFormat="1" applyFont="1" applyAlignment="1">
      <alignment horizontal="left"/>
    </xf>
    <xf numFmtId="0" fontId="6" fillId="15" borderId="0" xfId="2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15" borderId="0" xfId="0" applyFont="1" applyFill="1" applyBorder="1" applyAlignment="1" applyProtection="1">
      <alignment horizontal="left" vertical="center" indent="1"/>
      <protection locked="0" hidden="1"/>
    </xf>
    <xf numFmtId="165" fontId="13" fillId="10" borderId="8" xfId="2" applyNumberFormat="1" applyFont="1" applyFill="1" applyBorder="1" applyAlignment="1">
      <alignment horizontal="center" vertical="center" wrapText="1"/>
    </xf>
    <xf numFmtId="43" fontId="10" fillId="0" borderId="0" xfId="2" applyNumberFormat="1" applyFont="1" applyFill="1" applyBorder="1"/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165" fontId="13" fillId="10" borderId="10" xfId="2" applyNumberFormat="1" applyFont="1" applyFill="1" applyBorder="1" applyAlignment="1">
      <alignment horizontal="center" vertical="center" wrapText="1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2018'!$A$8:$A$13</c:f>
              <c:strCache>
                <c:ptCount val="6"/>
                <c:pt idx="0">
                  <c:v>Fund from State Govt - 2016</c:v>
                </c:pt>
                <c:pt idx="1">
                  <c:v>Fund from State Govt - 2017</c:v>
                </c:pt>
                <c:pt idx="2">
                  <c:v>Fund from Levy</c:v>
                </c:pt>
                <c:pt idx="3">
                  <c:v>Sales - TIC</c:v>
                </c:pt>
                <c:pt idx="4">
                  <c:v>Other Income</c:v>
                </c:pt>
                <c:pt idx="5">
                  <c:v>Dividen Income</c:v>
                </c:pt>
              </c:strCache>
            </c:strRef>
          </c:cat>
          <c:val>
            <c:numRef>
              <c:f>'Budget Tracking for 2018'!$R$8:$R$13</c:f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149000</c:v>
                </c:pt>
                <c:pt idx="2">
                  <c:v>455657.72499999998</c:v>
                </c:pt>
                <c:pt idx="3">
                  <c:v>522320.91000000003</c:v>
                </c:pt>
                <c:pt idx="4">
                  <c:v>25000</c:v>
                </c:pt>
                <c:pt idx="5">
                  <c:v>270342</c:v>
                </c:pt>
                <c:pt idx="6">
                  <c:v>43950.019999999975</c:v>
                </c:pt>
                <c:pt idx="7">
                  <c:v>101632.69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2018'!$A$260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2018'!$D$260:$P$260</c:f>
              <c:numCache>
                <c:formatCode>_(* #,##0_);_(* \(#,##0\);_(* "-"??_);_(@_)</c:formatCode>
                <c:ptCount val="13"/>
                <c:pt idx="0">
                  <c:v>0</c:v>
                </c:pt>
                <c:pt idx="1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2018'!$D$4:$R$4</c15:sqref>
                        </c15:formulaRef>
                      </c:ext>
                    </c:extLst>
                    <c:strCache>
                      <c:ptCount val="13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  <c:pt idx="12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2018'!$A$261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2018'!$D$261:$P$261</c:f>
              <c:numCache>
                <c:formatCode>_(* #,##0_);_(* \(#,##0\);_(* "-"??_);_(@_)</c:formatCode>
                <c:ptCount val="13"/>
                <c:pt idx="0">
                  <c:v>353004.12999999995</c:v>
                </c:pt>
                <c:pt idx="1">
                  <c:v>489666.08999999997</c:v>
                </c:pt>
                <c:pt idx="2">
                  <c:v>480088.92999999988</c:v>
                </c:pt>
                <c:pt idx="3">
                  <c:v>371402.88</c:v>
                </c:pt>
                <c:pt idx="4">
                  <c:v>193098.78000000003</c:v>
                </c:pt>
                <c:pt idx="5">
                  <c:v>934588.04999999993</c:v>
                </c:pt>
                <c:pt idx="6">
                  <c:v>966770.90999999992</c:v>
                </c:pt>
                <c:pt idx="7">
                  <c:v>723323.49000000011</c:v>
                </c:pt>
                <c:pt idx="8">
                  <c:v>540933.03</c:v>
                </c:pt>
                <c:pt idx="9">
                  <c:v>723486.66</c:v>
                </c:pt>
                <c:pt idx="10">
                  <c:v>681596.81</c:v>
                </c:pt>
                <c:pt idx="11">
                  <c:v>1208868.23</c:v>
                </c:pt>
                <c:pt idx="12">
                  <c:v>1829947.2138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2018'!$D$4:$R$4</c15:sqref>
                        </c15:formulaRef>
                      </c:ext>
                    </c:extLst>
                    <c:strCache>
                      <c:ptCount val="13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  <c:pt idx="12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2018'!$A$264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2018'!$D$264:$P$264</c:f>
              <c:numCache>
                <c:formatCode>_(* #,##0_);_(* \(#,##0\);_(* "-"??_);_(@_)</c:formatCode>
                <c:ptCount val="13"/>
                <c:pt idx="0">
                  <c:v>-844659.02</c:v>
                </c:pt>
                <c:pt idx="1">
                  <c:v>-489666.08999999997</c:v>
                </c:pt>
                <c:pt idx="2">
                  <c:v>-480088.92999999988</c:v>
                </c:pt>
                <c:pt idx="3">
                  <c:v>-371402.88</c:v>
                </c:pt>
                <c:pt idx="4">
                  <c:v>-193098.78000000003</c:v>
                </c:pt>
                <c:pt idx="5">
                  <c:v>-934588.04999999993</c:v>
                </c:pt>
                <c:pt idx="6">
                  <c:v>-966770.90999999992</c:v>
                </c:pt>
                <c:pt idx="7">
                  <c:v>-723323.49000000011</c:v>
                </c:pt>
                <c:pt idx="8">
                  <c:v>-540933.03</c:v>
                </c:pt>
                <c:pt idx="9">
                  <c:v>-723486.66</c:v>
                </c:pt>
                <c:pt idx="10">
                  <c:v>-681596.81</c:v>
                </c:pt>
                <c:pt idx="11">
                  <c:v>-1208868.23</c:v>
                </c:pt>
                <c:pt idx="12">
                  <c:v>-1829947.2138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2018'!$D$4:$R$4</c15:sqref>
                        </c15:formulaRef>
                      </c:ext>
                    </c:extLst>
                    <c:strCache>
                      <c:ptCount val="13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  <c:pt idx="12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1769895.9287999999</c:v>
                </c:pt>
                <c:pt idx="1">
                  <c:v>153358</c:v>
                </c:pt>
                <c:pt idx="2">
                  <c:v>2813746.5050000013</c:v>
                </c:pt>
                <c:pt idx="3">
                  <c:v>2791304.8</c:v>
                </c:pt>
                <c:pt idx="4">
                  <c:v>669075.45000000007</c:v>
                </c:pt>
                <c:pt idx="5">
                  <c:v>909273.98999999987</c:v>
                </c:pt>
                <c:pt idx="6">
                  <c:v>183674.53999999998</c:v>
                </c:pt>
                <c:pt idx="7">
                  <c:v>201439.12</c:v>
                </c:pt>
                <c:pt idx="8">
                  <c:v>1288904.6500000001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126761.90999999997</c:v>
                </c:pt>
                <c:pt idx="1">
                  <c:v>138368.31999999998</c:v>
                </c:pt>
                <c:pt idx="2">
                  <c:v>177885.34999999995</c:v>
                </c:pt>
                <c:pt idx="3">
                  <c:v>144542.24</c:v>
                </c:pt>
                <c:pt idx="4">
                  <c:v>128720.66</c:v>
                </c:pt>
                <c:pt idx="5">
                  <c:v>159948.47999999995</c:v>
                </c:pt>
                <c:pt idx="6">
                  <c:v>138387.76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4358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149000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31871.62</c:v>
                </c:pt>
                <c:pt idx="1">
                  <c:v>160464.41</c:v>
                </c:pt>
                <c:pt idx="2">
                  <c:v>0</c:v>
                </c:pt>
                <c:pt idx="3">
                  <c:v>117054.22999999998</c:v>
                </c:pt>
                <c:pt idx="4">
                  <c:v>39092.490000000005</c:v>
                </c:pt>
                <c:pt idx="5">
                  <c:v>71849.78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455657.72499999998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188799.9</c:v>
                </c:pt>
                <c:pt idx="1">
                  <c:v>106993.02</c:v>
                </c:pt>
                <c:pt idx="2">
                  <c:v>0</c:v>
                </c:pt>
                <c:pt idx="3">
                  <c:v>62369.96</c:v>
                </c:pt>
                <c:pt idx="4">
                  <c:v>5184.9400000000005</c:v>
                </c:pt>
                <c:pt idx="5">
                  <c:v>230189.09000000003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522320.91000000003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2014</c:v>
                </c:pt>
                <c:pt idx="2">
                  <c:v>0</c:v>
                </c:pt>
                <c:pt idx="3">
                  <c:v>5618</c:v>
                </c:pt>
                <c:pt idx="4">
                  <c:v>2120</c:v>
                </c:pt>
                <c:pt idx="5">
                  <c:v>419252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5570.7</c:v>
                </c:pt>
                <c:pt idx="1">
                  <c:v>77468.34</c:v>
                </c:pt>
                <c:pt idx="2">
                  <c:v>0</c:v>
                </c:pt>
                <c:pt idx="3">
                  <c:v>41818.449999999997</c:v>
                </c:pt>
                <c:pt idx="4">
                  <c:v>17980.689999999999</c:v>
                </c:pt>
                <c:pt idx="5">
                  <c:v>53348.7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270342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-2928.85</c:v>
                </c:pt>
                <c:pt idx="1">
                  <c:v>750</c:v>
                </c:pt>
                <c:pt idx="2">
                  <c:v>0</c:v>
                </c:pt>
                <c:pt idx="3">
                  <c:v>1615.04</c:v>
                </c:pt>
                <c:pt idx="4">
                  <c:v>4611.0499999999993</c:v>
                </c:pt>
                <c:pt idx="5">
                  <c:v>1030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43950.019999999975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-8927.6</c:v>
                </c:pt>
                <c:pt idx="1">
                  <c:v>-2500</c:v>
                </c:pt>
                <c:pt idx="2">
                  <c:v>0</c:v>
                </c:pt>
                <c:pt idx="3">
                  <c:v>-2016</c:v>
                </c:pt>
                <c:pt idx="4">
                  <c:v>2066.8999999999996</c:v>
                </c:pt>
                <c:pt idx="5">
                  <c:v>2007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101632.69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491654.89000000007</c:v>
                </c:pt>
                <c:pt idx="1">
                  <c:v>602185.69999999995</c:v>
                </c:pt>
                <c:pt idx="2">
                  <c:v>0</c:v>
                </c:pt>
                <c:pt idx="3">
                  <c:v>143191.96000000002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126761.90999999997</c:v>
                </c:pt>
                <c:pt idx="1">
                  <c:v>0</c:v>
                </c:pt>
                <c:pt idx="2">
                  <c:v>31871.62</c:v>
                </c:pt>
                <c:pt idx="3">
                  <c:v>188799.9</c:v>
                </c:pt>
                <c:pt idx="4">
                  <c:v>0</c:v>
                </c:pt>
                <c:pt idx="5">
                  <c:v>5570.7</c:v>
                </c:pt>
                <c:pt idx="6">
                  <c:v>-2928.85</c:v>
                </c:pt>
                <c:pt idx="7">
                  <c:v>-8927.6</c:v>
                </c:pt>
                <c:pt idx="8">
                  <c:v>491654.89000000007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126761.90999999997</c:v>
                </c:pt>
                <c:pt idx="1">
                  <c:v>0</c:v>
                </c:pt>
                <c:pt idx="2">
                  <c:v>31871.62</c:v>
                </c:pt>
                <c:pt idx="3">
                  <c:v>188799.9</c:v>
                </c:pt>
                <c:pt idx="4">
                  <c:v>0</c:v>
                </c:pt>
                <c:pt idx="5">
                  <c:v>5570.7</c:v>
                </c:pt>
                <c:pt idx="6">
                  <c:v>-2928.85</c:v>
                </c:pt>
                <c:pt idx="7">
                  <c:v>-8927.6</c:v>
                </c:pt>
                <c:pt idx="8">
                  <c:v>491654.89000000007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138368.31999999998</c:v>
                </c:pt>
                <c:pt idx="1">
                  <c:v>4358</c:v>
                </c:pt>
                <c:pt idx="2">
                  <c:v>160464.41</c:v>
                </c:pt>
                <c:pt idx="3">
                  <c:v>106993.02</c:v>
                </c:pt>
                <c:pt idx="4">
                  <c:v>2014</c:v>
                </c:pt>
                <c:pt idx="5">
                  <c:v>77468.34</c:v>
                </c:pt>
                <c:pt idx="6">
                  <c:v>750</c:v>
                </c:pt>
                <c:pt idx="7">
                  <c:v>-2500</c:v>
                </c:pt>
                <c:pt idx="8">
                  <c:v>602185.69999999995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177885.34999999995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144542.24</c:v>
                </c:pt>
                <c:pt idx="1">
                  <c:v>0</c:v>
                </c:pt>
                <c:pt idx="2">
                  <c:v>117054.22999999998</c:v>
                </c:pt>
                <c:pt idx="3">
                  <c:v>62369.96</c:v>
                </c:pt>
                <c:pt idx="4">
                  <c:v>5618</c:v>
                </c:pt>
                <c:pt idx="5">
                  <c:v>41818.449999999997</c:v>
                </c:pt>
                <c:pt idx="6">
                  <c:v>1615.04</c:v>
                </c:pt>
                <c:pt idx="7">
                  <c:v>-2016</c:v>
                </c:pt>
                <c:pt idx="8">
                  <c:v>143191.96000000002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128720.66</c:v>
                </c:pt>
                <c:pt idx="1">
                  <c:v>0</c:v>
                </c:pt>
                <c:pt idx="2">
                  <c:v>39092.490000000005</c:v>
                </c:pt>
                <c:pt idx="3">
                  <c:v>5184.9400000000005</c:v>
                </c:pt>
                <c:pt idx="4">
                  <c:v>2120</c:v>
                </c:pt>
                <c:pt idx="5">
                  <c:v>17980.689999999999</c:v>
                </c:pt>
                <c:pt idx="6">
                  <c:v>4611.0499999999993</c:v>
                </c:pt>
                <c:pt idx="7">
                  <c:v>2066.8999999999996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159948.47999999995</c:v>
                </c:pt>
                <c:pt idx="1">
                  <c:v>0</c:v>
                </c:pt>
                <c:pt idx="2">
                  <c:v>71849.78</c:v>
                </c:pt>
                <c:pt idx="3">
                  <c:v>230189.09000000003</c:v>
                </c:pt>
                <c:pt idx="4">
                  <c:v>419252</c:v>
                </c:pt>
                <c:pt idx="5">
                  <c:v>53348.7</c:v>
                </c:pt>
                <c:pt idx="6">
                  <c:v>1030</c:v>
                </c:pt>
                <c:pt idx="7">
                  <c:v>2007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138387.76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298"/>
  <sheetViews>
    <sheetView showGridLines="0" tabSelected="1" view="pageBreakPreview" zoomScale="85" zoomScaleNormal="85" zoomScaleSheetLayoutView="85" workbookViewId="0">
      <pane xSplit="3" ySplit="7" topLeftCell="D71" activePane="bottomRight" state="frozen"/>
      <selection pane="topRight" activeCell="D1" sqref="D1"/>
      <selection pane="bottomLeft" activeCell="A8" sqref="A8"/>
      <selection pane="bottomRight" activeCell="H12" sqref="H12"/>
    </sheetView>
  </sheetViews>
  <sheetFormatPr defaultRowHeight="12.75" x14ac:dyDescent="0.2"/>
  <cols>
    <col min="1" max="1" width="35.28515625" style="3" customWidth="1"/>
    <col min="2" max="2" width="13.140625" style="64" customWidth="1"/>
    <col min="3" max="3" width="14.28515625" style="101" customWidth="1"/>
    <col min="4" max="15" width="13.5703125" style="71" customWidth="1"/>
    <col min="16" max="16" width="13.5703125" style="138" customWidth="1"/>
    <col min="17" max="17" width="14.5703125" style="47" customWidth="1"/>
    <col min="18" max="18" width="13.5703125" style="47" hidden="1" customWidth="1"/>
    <col min="19" max="19" width="13.85546875" style="2" hidden="1" customWidth="1"/>
    <col min="20" max="20" width="15" style="2" customWidth="1"/>
    <col min="21" max="21" width="11.5703125" style="3" customWidth="1"/>
    <col min="22" max="22" width="9.140625" style="3" customWidth="1"/>
    <col min="23" max="16384" width="9.140625" style="3"/>
  </cols>
  <sheetData>
    <row r="1" spans="1:20" s="2" customFormat="1" ht="35.1" customHeight="1" x14ac:dyDescent="0.2">
      <c r="A1" s="175" t="s">
        <v>254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</row>
    <row r="2" spans="1:20" s="8" customFormat="1" ht="18" customHeight="1" x14ac:dyDescent="0.2">
      <c r="A2" s="17"/>
      <c r="B2" s="51"/>
      <c r="C2" s="88"/>
      <c r="D2" s="72"/>
      <c r="E2" s="72"/>
      <c r="F2" s="72"/>
      <c r="G2" s="72"/>
      <c r="H2" s="72"/>
      <c r="I2" s="84"/>
      <c r="J2" s="84"/>
      <c r="K2" s="84"/>
      <c r="L2" s="84"/>
      <c r="M2" s="84"/>
      <c r="N2" s="84"/>
      <c r="O2" s="84"/>
      <c r="P2" s="119"/>
      <c r="Q2" s="28"/>
      <c r="R2" s="28"/>
      <c r="T2" s="7"/>
    </row>
    <row r="3" spans="1:20" s="2" customFormat="1" ht="19.5" customHeight="1" x14ac:dyDescent="0.25">
      <c r="A3" s="5"/>
      <c r="B3" s="52"/>
      <c r="C3" s="89" t="s">
        <v>14</v>
      </c>
      <c r="D3" s="183" t="s">
        <v>173</v>
      </c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73"/>
      <c r="P3" s="155" t="s">
        <v>282</v>
      </c>
      <c r="Q3" s="182" t="s">
        <v>346</v>
      </c>
      <c r="R3" s="182" t="s">
        <v>219</v>
      </c>
    </row>
    <row r="4" spans="1:20" s="7" customFormat="1" ht="21" customHeight="1" x14ac:dyDescent="0.2">
      <c r="A4" s="6"/>
      <c r="B4" s="53"/>
      <c r="C4" s="90" t="s">
        <v>167</v>
      </c>
      <c r="D4" s="147" t="s">
        <v>3</v>
      </c>
      <c r="E4" s="148" t="s">
        <v>4</v>
      </c>
      <c r="F4" s="148" t="s">
        <v>5</v>
      </c>
      <c r="G4" s="148" t="s">
        <v>6</v>
      </c>
      <c r="H4" s="149" t="s">
        <v>7</v>
      </c>
      <c r="I4" s="150" t="s">
        <v>8</v>
      </c>
      <c r="J4" s="120" t="s">
        <v>9</v>
      </c>
      <c r="K4" s="148" t="s">
        <v>10</v>
      </c>
      <c r="L4" s="148" t="s">
        <v>229</v>
      </c>
      <c r="M4" s="148" t="s">
        <v>11</v>
      </c>
      <c r="N4" s="148" t="s">
        <v>230</v>
      </c>
      <c r="O4" s="150" t="s">
        <v>12</v>
      </c>
      <c r="P4" s="121" t="s">
        <v>12</v>
      </c>
      <c r="Q4" s="182"/>
      <c r="R4" s="182"/>
    </row>
    <row r="5" spans="1:20" s="7" customFormat="1" ht="6.95" customHeight="1" x14ac:dyDescent="0.2">
      <c r="A5" s="6"/>
      <c r="B5" s="53"/>
      <c r="C5" s="9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122"/>
      <c r="Q5" s="116"/>
      <c r="R5" s="116"/>
    </row>
    <row r="6" spans="1:20" s="7" customFormat="1" ht="20.100000000000001" customHeight="1" x14ac:dyDescent="0.2">
      <c r="A6" s="176" t="s">
        <v>110</v>
      </c>
      <c r="B6" s="176"/>
      <c r="C6" s="176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</row>
    <row r="7" spans="1:20" s="7" customFormat="1" ht="6.75" customHeight="1" x14ac:dyDescent="0.2">
      <c r="A7" s="1"/>
      <c r="B7" s="54"/>
      <c r="C7" s="92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123"/>
      <c r="Q7" s="30"/>
      <c r="R7" s="30"/>
    </row>
    <row r="8" spans="1:20" s="8" customFormat="1" ht="15" customHeight="1" x14ac:dyDescent="0.2">
      <c r="A8" s="12" t="s">
        <v>156</v>
      </c>
      <c r="B8" s="55"/>
      <c r="C8" s="87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124"/>
      <c r="Q8" s="32">
        <f t="shared" ref="Q8:Q13" si="0">SUM(D8:N8)</f>
        <v>0</v>
      </c>
      <c r="R8" s="32">
        <f t="shared" ref="R8:R13" si="1">SUM(D8:P8)</f>
        <v>0</v>
      </c>
      <c r="T8" s="7"/>
    </row>
    <row r="9" spans="1:20" s="8" customFormat="1" ht="15" customHeight="1" x14ac:dyDescent="0.2">
      <c r="A9" s="12" t="s">
        <v>213</v>
      </c>
      <c r="B9" s="55"/>
      <c r="C9" s="8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124"/>
      <c r="Q9" s="32">
        <f t="shared" si="0"/>
        <v>0</v>
      </c>
      <c r="R9" s="32">
        <f t="shared" si="1"/>
        <v>0</v>
      </c>
      <c r="T9" s="7"/>
    </row>
    <row r="10" spans="1:20" s="8" customFormat="1" ht="15" customHeight="1" x14ac:dyDescent="0.2">
      <c r="A10" s="12" t="s">
        <v>179</v>
      </c>
      <c r="B10" s="55"/>
      <c r="C10" s="87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24"/>
      <c r="Q10" s="32">
        <f t="shared" si="0"/>
        <v>0</v>
      </c>
      <c r="R10" s="32">
        <f t="shared" si="1"/>
        <v>0</v>
      </c>
      <c r="T10" s="7"/>
    </row>
    <row r="11" spans="1:20" s="8" customFormat="1" ht="15" customHeight="1" x14ac:dyDescent="0.2">
      <c r="A11" s="12" t="s">
        <v>16</v>
      </c>
      <c r="B11" s="55"/>
      <c r="C11" s="87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124"/>
      <c r="Q11" s="32">
        <f t="shared" si="0"/>
        <v>0</v>
      </c>
      <c r="R11" s="32">
        <f t="shared" si="1"/>
        <v>0</v>
      </c>
      <c r="T11" s="7"/>
    </row>
    <row r="12" spans="1:20" s="8" customFormat="1" ht="15" customHeight="1" x14ac:dyDescent="0.2">
      <c r="A12" s="12" t="s">
        <v>17</v>
      </c>
      <c r="B12" s="55"/>
      <c r="C12" s="87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124"/>
      <c r="Q12" s="32">
        <f t="shared" si="0"/>
        <v>0</v>
      </c>
      <c r="R12" s="32">
        <f t="shared" si="1"/>
        <v>0</v>
      </c>
      <c r="T12" s="7"/>
    </row>
    <row r="13" spans="1:20" s="7" customFormat="1" ht="15" customHeight="1" x14ac:dyDescent="0.2">
      <c r="A13" s="12" t="s">
        <v>18</v>
      </c>
      <c r="B13" s="55"/>
      <c r="C13" s="87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124"/>
      <c r="Q13" s="32">
        <f t="shared" si="0"/>
        <v>0</v>
      </c>
      <c r="R13" s="32">
        <f t="shared" si="1"/>
        <v>0</v>
      </c>
    </row>
    <row r="14" spans="1:20" s="7" customFormat="1" ht="6.95" customHeight="1" x14ac:dyDescent="0.2">
      <c r="A14" s="13"/>
      <c r="B14" s="55"/>
      <c r="C14" s="87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125"/>
      <c r="Q14" s="32"/>
      <c r="R14" s="33"/>
    </row>
    <row r="15" spans="1:20" s="8" customFormat="1" ht="15" customHeight="1" x14ac:dyDescent="0.2">
      <c r="A15" s="14" t="str">
        <f>"TOTAL "&amp;A6</f>
        <v>TOTAL ESTIMATED INCOME</v>
      </c>
      <c r="B15" s="56"/>
      <c r="C15" s="93"/>
      <c r="D15" s="73">
        <f t="shared" ref="D15:E15" si="2">SUM(D8:D13)</f>
        <v>0</v>
      </c>
      <c r="E15" s="73">
        <f t="shared" si="2"/>
        <v>0</v>
      </c>
      <c r="F15" s="73"/>
      <c r="G15" s="73"/>
      <c r="H15" s="73"/>
      <c r="I15" s="73">
        <f t="shared" ref="I15:R15" si="3">SUM(I8:I13)</f>
        <v>0</v>
      </c>
      <c r="J15" s="73"/>
      <c r="K15" s="73"/>
      <c r="L15" s="73"/>
      <c r="M15" s="73"/>
      <c r="N15" s="73"/>
      <c r="O15" s="73"/>
      <c r="P15" s="126">
        <f t="shared" si="3"/>
        <v>0</v>
      </c>
      <c r="Q15" s="34">
        <f>SUM(D15:N15)</f>
        <v>0</v>
      </c>
      <c r="R15" s="34">
        <f t="shared" si="3"/>
        <v>0</v>
      </c>
      <c r="T15" s="7"/>
    </row>
    <row r="16" spans="1:20" s="7" customFormat="1" ht="6.95" customHeight="1" x14ac:dyDescent="0.2">
      <c r="A16" s="9"/>
      <c r="B16" s="57"/>
      <c r="C16" s="9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27"/>
      <c r="Q16" s="33"/>
      <c r="R16" s="33"/>
    </row>
    <row r="17" spans="1:20" s="7" customFormat="1" ht="6.95" customHeight="1" x14ac:dyDescent="0.2">
      <c r="A17" s="9"/>
      <c r="B17" s="57"/>
      <c r="C17" s="9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127"/>
      <c r="Q17" s="33"/>
      <c r="R17" s="33"/>
    </row>
    <row r="18" spans="1:20" s="7" customFormat="1" ht="20.100000000000001" customHeight="1" x14ac:dyDescent="0.2">
      <c r="A18" s="178" t="s">
        <v>2</v>
      </c>
      <c r="B18" s="178"/>
      <c r="C18" s="178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</row>
    <row r="19" spans="1:20" s="7" customFormat="1" ht="6.95" customHeight="1" x14ac:dyDescent="0.2">
      <c r="A19" s="1"/>
      <c r="B19" s="54"/>
      <c r="C19" s="92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28"/>
      <c r="Q19" s="35"/>
      <c r="R19" s="35"/>
    </row>
    <row r="20" spans="1:20" s="7" customFormat="1" ht="18" customHeight="1" x14ac:dyDescent="0.2">
      <c r="A20" s="180" t="s">
        <v>19</v>
      </c>
      <c r="B20" s="180"/>
      <c r="C20" s="180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</row>
    <row r="21" spans="1:20" s="7" customFormat="1" ht="6.95" customHeight="1" x14ac:dyDescent="0.2">
      <c r="A21" s="10"/>
      <c r="B21" s="58"/>
      <c r="C21" s="95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128"/>
      <c r="Q21" s="36"/>
      <c r="R21" s="36"/>
    </row>
    <row r="22" spans="1:20" s="8" customFormat="1" ht="15" customHeight="1" x14ac:dyDescent="0.2">
      <c r="A22" s="12" t="s">
        <v>20</v>
      </c>
      <c r="B22" s="55" t="s">
        <v>111</v>
      </c>
      <c r="C22" s="87">
        <v>1138860</v>
      </c>
      <c r="D22" s="37">
        <v>82331.48</v>
      </c>
      <c r="E22" s="37">
        <v>81596</v>
      </c>
      <c r="F22" s="37">
        <v>81596</v>
      </c>
      <c r="G22" s="37">
        <v>81596</v>
      </c>
      <c r="H22" s="37">
        <v>83610.13</v>
      </c>
      <c r="I22" s="37">
        <v>84094</v>
      </c>
      <c r="J22" s="37">
        <v>83952.57</v>
      </c>
      <c r="K22" s="37">
        <v>75615.740000000005</v>
      </c>
      <c r="L22" s="37">
        <v>75030</v>
      </c>
      <c r="M22" s="37">
        <v>74402.83</v>
      </c>
      <c r="N22" s="37">
        <v>75528.83</v>
      </c>
      <c r="O22" s="37">
        <v>76248</v>
      </c>
      <c r="P22" s="129">
        <v>76080</v>
      </c>
      <c r="Q22" s="38">
        <f>SUM(D22:O22)</f>
        <v>955601.57999999984</v>
      </c>
      <c r="R22" s="38">
        <f t="shared" ref="R22:R63" si="4">SUM(D22:P22)</f>
        <v>1031681.5799999998</v>
      </c>
      <c r="S22" s="68">
        <f t="shared" ref="S22:S64" si="5">C22-R22</f>
        <v>107178.42000000016</v>
      </c>
      <c r="T22" s="79"/>
    </row>
    <row r="23" spans="1:20" s="7" customFormat="1" ht="15" customHeight="1" x14ac:dyDescent="0.2">
      <c r="A23" s="12" t="s">
        <v>21</v>
      </c>
      <c r="B23" s="55" t="s">
        <v>21</v>
      </c>
      <c r="C23" s="87">
        <v>8400</v>
      </c>
      <c r="D23" s="37">
        <v>700</v>
      </c>
      <c r="E23" s="37">
        <v>700</v>
      </c>
      <c r="F23" s="37">
        <v>700</v>
      </c>
      <c r="G23" s="37">
        <v>700</v>
      </c>
      <c r="H23" s="37">
        <v>700</v>
      </c>
      <c r="I23" s="37">
        <v>700</v>
      </c>
      <c r="J23" s="37">
        <v>700</v>
      </c>
      <c r="K23" s="37">
        <v>700</v>
      </c>
      <c r="L23" s="37">
        <v>700</v>
      </c>
      <c r="M23" s="37">
        <v>700</v>
      </c>
      <c r="N23" s="37">
        <v>700</v>
      </c>
      <c r="O23" s="37">
        <v>700</v>
      </c>
      <c r="P23" s="129">
        <v>700</v>
      </c>
      <c r="Q23" s="38">
        <f t="shared" ref="Q23:Q65" si="6">SUM(D23:O23)</f>
        <v>8400</v>
      </c>
      <c r="R23" s="38">
        <f t="shared" si="4"/>
        <v>9100</v>
      </c>
      <c r="S23" s="68">
        <f t="shared" si="5"/>
        <v>-700</v>
      </c>
      <c r="T23" s="79"/>
    </row>
    <row r="24" spans="1:20" s="7" customFormat="1" ht="15" customHeight="1" x14ac:dyDescent="0.2">
      <c r="A24" s="12" t="s">
        <v>22</v>
      </c>
      <c r="B24" s="55" t="s">
        <v>112</v>
      </c>
      <c r="C24" s="87">
        <v>189810</v>
      </c>
      <c r="D24" s="37"/>
      <c r="E24" s="37"/>
      <c r="F24" s="37"/>
      <c r="G24" s="37"/>
      <c r="H24" s="37"/>
      <c r="I24" s="37">
        <v>17000</v>
      </c>
      <c r="J24" s="37"/>
      <c r="K24" s="37"/>
      <c r="L24" s="37"/>
      <c r="M24" s="37"/>
      <c r="N24" s="37"/>
      <c r="O24" s="37">
        <v>37515</v>
      </c>
      <c r="P24" s="129">
        <f>P22/2</f>
        <v>38040</v>
      </c>
      <c r="Q24" s="38">
        <f t="shared" si="6"/>
        <v>54515</v>
      </c>
      <c r="R24" s="38">
        <f t="shared" si="4"/>
        <v>92555</v>
      </c>
      <c r="S24" s="68">
        <f t="shared" si="5"/>
        <v>97255</v>
      </c>
      <c r="T24" s="79"/>
    </row>
    <row r="25" spans="1:20" s="7" customFormat="1" ht="15" customHeight="1" x14ac:dyDescent="0.2">
      <c r="A25" s="12" t="s">
        <v>23</v>
      </c>
      <c r="B25" s="55" t="s">
        <v>23</v>
      </c>
      <c r="C25" s="87">
        <v>172727.1</v>
      </c>
      <c r="D25" s="37">
        <v>10468</v>
      </c>
      <c r="E25" s="37">
        <v>10371</v>
      </c>
      <c r="F25" s="37">
        <v>10371</v>
      </c>
      <c r="G25" s="37">
        <v>10371</v>
      </c>
      <c r="H25" s="37">
        <v>10634</v>
      </c>
      <c r="I25" s="37">
        <v>10696</v>
      </c>
      <c r="J25" s="37">
        <v>10680</v>
      </c>
      <c r="K25" s="37">
        <v>9635</v>
      </c>
      <c r="L25" s="37">
        <v>9554</v>
      </c>
      <c r="M25" s="37">
        <v>9473</v>
      </c>
      <c r="N25" s="37">
        <v>9626</v>
      </c>
      <c r="O25" s="37">
        <v>9712</v>
      </c>
      <c r="P25" s="129">
        <v>10000</v>
      </c>
      <c r="Q25" s="38">
        <f t="shared" si="6"/>
        <v>121591</v>
      </c>
      <c r="R25" s="38">
        <f t="shared" si="4"/>
        <v>131591</v>
      </c>
      <c r="S25" s="68">
        <f t="shared" si="5"/>
        <v>41136.100000000006</v>
      </c>
      <c r="T25" s="79"/>
    </row>
    <row r="26" spans="1:20" s="7" customFormat="1" ht="15" customHeight="1" x14ac:dyDescent="0.2">
      <c r="A26" s="12" t="s">
        <v>24</v>
      </c>
      <c r="B26" s="55" t="s">
        <v>24</v>
      </c>
      <c r="C26" s="87">
        <v>12000</v>
      </c>
      <c r="D26" s="37">
        <v>1030.3</v>
      </c>
      <c r="E26" s="37">
        <v>1017.15</v>
      </c>
      <c r="F26" s="37">
        <v>1018.95</v>
      </c>
      <c r="G26" s="37">
        <v>1018.95</v>
      </c>
      <c r="H26" s="37">
        <v>1054.8</v>
      </c>
      <c r="I26" s="37">
        <v>1061.8</v>
      </c>
      <c r="J26" s="37">
        <v>1063.5</v>
      </c>
      <c r="K26" s="37">
        <v>937.6</v>
      </c>
      <c r="L26" s="37">
        <v>925.4</v>
      </c>
      <c r="M26" s="37">
        <v>914.9</v>
      </c>
      <c r="N26" s="37">
        <v>944.6</v>
      </c>
      <c r="O26" s="37">
        <v>946.4</v>
      </c>
      <c r="P26" s="129">
        <v>1000</v>
      </c>
      <c r="Q26" s="38">
        <f t="shared" si="6"/>
        <v>11934.349999999999</v>
      </c>
      <c r="R26" s="38">
        <f t="shared" si="4"/>
        <v>12934.349999999999</v>
      </c>
      <c r="S26" s="68">
        <f t="shared" si="5"/>
        <v>-934.34999999999854</v>
      </c>
      <c r="T26" s="79"/>
    </row>
    <row r="27" spans="1:20" s="7" customFormat="1" ht="15" customHeight="1" x14ac:dyDescent="0.2">
      <c r="A27" s="12" t="s">
        <v>247</v>
      </c>
      <c r="B27" s="55" t="s">
        <v>247</v>
      </c>
      <c r="C27" s="87">
        <v>0</v>
      </c>
      <c r="D27" s="37">
        <v>117.8</v>
      </c>
      <c r="E27" s="37">
        <v>116.3</v>
      </c>
      <c r="F27" s="37">
        <v>116.5</v>
      </c>
      <c r="G27" s="37">
        <v>116.5</v>
      </c>
      <c r="H27" s="37">
        <v>120.6</v>
      </c>
      <c r="I27" s="37">
        <v>121.4</v>
      </c>
      <c r="J27" s="37">
        <v>121.6</v>
      </c>
      <c r="K27" s="37">
        <v>107.2</v>
      </c>
      <c r="L27" s="37">
        <v>105.8</v>
      </c>
      <c r="M27" s="37">
        <v>104.6</v>
      </c>
      <c r="N27" s="37">
        <v>108</v>
      </c>
      <c r="O27" s="37">
        <v>108.2</v>
      </c>
      <c r="P27" s="129">
        <v>110</v>
      </c>
      <c r="Q27" s="38">
        <f t="shared" si="6"/>
        <v>1364.5</v>
      </c>
      <c r="R27" s="38">
        <f t="shared" si="4"/>
        <v>1474.5</v>
      </c>
      <c r="S27" s="68">
        <f t="shared" si="5"/>
        <v>-1474.5</v>
      </c>
      <c r="T27" s="79"/>
    </row>
    <row r="28" spans="1:20" s="7" customFormat="1" ht="15" customHeight="1" x14ac:dyDescent="0.2">
      <c r="A28" s="12" t="s">
        <v>25</v>
      </c>
      <c r="B28" s="55" t="s">
        <v>25</v>
      </c>
      <c r="C28" s="87">
        <v>6600</v>
      </c>
      <c r="D28" s="37">
        <v>0</v>
      </c>
      <c r="E28" s="37">
        <v>76</v>
      </c>
      <c r="F28" s="37">
        <v>282</v>
      </c>
      <c r="G28" s="37">
        <v>134</v>
      </c>
      <c r="H28" s="37">
        <v>51</v>
      </c>
      <c r="I28" s="37">
        <v>820</v>
      </c>
      <c r="J28" s="37">
        <v>173</v>
      </c>
      <c r="K28" s="37">
        <v>164</v>
      </c>
      <c r="L28" s="37"/>
      <c r="M28" s="37">
        <v>115</v>
      </c>
      <c r="N28" s="37">
        <v>100</v>
      </c>
      <c r="O28" s="37">
        <v>474</v>
      </c>
      <c r="P28" s="129">
        <v>1171.25</v>
      </c>
      <c r="Q28" s="38">
        <f t="shared" si="6"/>
        <v>2389</v>
      </c>
      <c r="R28" s="38">
        <f t="shared" si="4"/>
        <v>3560.25</v>
      </c>
      <c r="S28" s="68">
        <f t="shared" si="5"/>
        <v>3039.75</v>
      </c>
      <c r="T28" s="79"/>
    </row>
    <row r="29" spans="1:20" s="7" customFormat="1" ht="15" customHeight="1" x14ac:dyDescent="0.2">
      <c r="A29" s="12" t="s">
        <v>26</v>
      </c>
      <c r="B29" s="55" t="s">
        <v>113</v>
      </c>
      <c r="C29" s="87">
        <v>2400</v>
      </c>
      <c r="D29" s="37">
        <v>150</v>
      </c>
      <c r="E29" s="37">
        <v>150</v>
      </c>
      <c r="F29" s="37">
        <v>180</v>
      </c>
      <c r="G29" s="37">
        <v>180</v>
      </c>
      <c r="H29" s="37">
        <v>180</v>
      </c>
      <c r="I29" s="37">
        <v>180</v>
      </c>
      <c r="J29" s="37">
        <v>180</v>
      </c>
      <c r="K29" s="37">
        <v>180</v>
      </c>
      <c r="L29" s="37">
        <v>180</v>
      </c>
      <c r="M29" s="37">
        <v>180</v>
      </c>
      <c r="N29" s="37">
        <v>253.38</v>
      </c>
      <c r="O29" s="37">
        <v>180</v>
      </c>
      <c r="P29" s="129">
        <v>200</v>
      </c>
      <c r="Q29" s="38">
        <f t="shared" si="6"/>
        <v>2173.38</v>
      </c>
      <c r="R29" s="38">
        <f t="shared" si="4"/>
        <v>2373.38</v>
      </c>
      <c r="S29" s="68">
        <f t="shared" si="5"/>
        <v>26.619999999999891</v>
      </c>
      <c r="T29" s="79"/>
    </row>
    <row r="30" spans="1:20" s="7" customFormat="1" ht="15" customHeight="1" x14ac:dyDescent="0.2">
      <c r="A30" s="12" t="s">
        <v>0</v>
      </c>
      <c r="B30" s="55" t="s">
        <v>0</v>
      </c>
      <c r="C30" s="87">
        <v>47000</v>
      </c>
      <c r="D30" s="37"/>
      <c r="E30" s="37"/>
      <c r="F30" s="37">
        <v>45716.25</v>
      </c>
      <c r="G30" s="37"/>
      <c r="H30" s="37"/>
      <c r="I30" s="37"/>
      <c r="J30" s="37">
        <v>-213.8</v>
      </c>
      <c r="K30" s="37">
        <v>2856.99</v>
      </c>
      <c r="L30" s="37">
        <v>386.66</v>
      </c>
      <c r="M30" s="37"/>
      <c r="N30" s="37"/>
      <c r="O30" s="37"/>
      <c r="P30" s="130">
        <v>1000</v>
      </c>
      <c r="Q30" s="38">
        <f t="shared" si="6"/>
        <v>48746.1</v>
      </c>
      <c r="R30" s="38">
        <f t="shared" si="4"/>
        <v>49746.1</v>
      </c>
      <c r="S30" s="68">
        <f t="shared" si="5"/>
        <v>-2746.0999999999985</v>
      </c>
      <c r="T30" s="79"/>
    </row>
    <row r="31" spans="1:20" s="7" customFormat="1" ht="15" customHeight="1" x14ac:dyDescent="0.2">
      <c r="A31" s="12" t="s">
        <v>27</v>
      </c>
      <c r="B31" s="55" t="s">
        <v>114</v>
      </c>
      <c r="C31" s="87">
        <v>4800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129">
        <v>0</v>
      </c>
      <c r="Q31" s="38">
        <f t="shared" si="6"/>
        <v>0</v>
      </c>
      <c r="R31" s="38">
        <f t="shared" si="4"/>
        <v>0</v>
      </c>
      <c r="S31" s="68">
        <f t="shared" si="5"/>
        <v>4800</v>
      </c>
      <c r="T31" s="79"/>
    </row>
    <row r="32" spans="1:20" s="7" customFormat="1" ht="15" customHeight="1" x14ac:dyDescent="0.2">
      <c r="A32" s="12" t="s">
        <v>28</v>
      </c>
      <c r="B32" s="55" t="s">
        <v>115</v>
      </c>
      <c r="C32" s="87">
        <v>15000</v>
      </c>
      <c r="D32" s="37">
        <v>689.81</v>
      </c>
      <c r="E32" s="37">
        <v>1742.71</v>
      </c>
      <c r="F32" s="37">
        <v>1751.77</v>
      </c>
      <c r="G32" s="37">
        <v>1577.62</v>
      </c>
      <c r="H32" s="37">
        <v>1985.33</v>
      </c>
      <c r="I32" s="37">
        <v>1027.71</v>
      </c>
      <c r="J32" s="37">
        <v>1139.1400000000001</v>
      </c>
      <c r="K32" s="37">
        <v>1220.22</v>
      </c>
      <c r="L32" s="37">
        <v>742.39</v>
      </c>
      <c r="M32" s="37">
        <v>1428.26</v>
      </c>
      <c r="N32" s="37">
        <v>925.25</v>
      </c>
      <c r="O32" s="37">
        <v>2145.1</v>
      </c>
      <c r="P32" s="129">
        <v>769.79000000000087</v>
      </c>
      <c r="Q32" s="38">
        <f t="shared" si="6"/>
        <v>16375.31</v>
      </c>
      <c r="R32" s="38">
        <f t="shared" si="4"/>
        <v>17145.099999999999</v>
      </c>
      <c r="S32" s="68">
        <f t="shared" si="5"/>
        <v>-2145.0999999999985</v>
      </c>
      <c r="T32" s="79"/>
    </row>
    <row r="33" spans="1:20" s="7" customFormat="1" ht="15" customHeight="1" x14ac:dyDescent="0.2">
      <c r="A33" s="12" t="s">
        <v>30</v>
      </c>
      <c r="B33" s="55" t="s">
        <v>116</v>
      </c>
      <c r="C33" s="87">
        <v>30000</v>
      </c>
      <c r="D33" s="37">
        <v>2347.89</v>
      </c>
      <c r="E33" s="37">
        <v>2944.5</v>
      </c>
      <c r="F33" s="37">
        <v>2318.34</v>
      </c>
      <c r="G33" s="37">
        <v>1858.41</v>
      </c>
      <c r="H33" s="37">
        <v>1136</v>
      </c>
      <c r="I33" s="37">
        <v>1617.65</v>
      </c>
      <c r="J33" s="37">
        <v>1683.57</v>
      </c>
      <c r="K33" s="37">
        <v>1389.4</v>
      </c>
      <c r="L33" s="37">
        <v>1952.2</v>
      </c>
      <c r="M33" s="37">
        <v>1404.55</v>
      </c>
      <c r="N33" s="37">
        <v>1436.9</v>
      </c>
      <c r="O33" s="37">
        <v>2190.9499999999998</v>
      </c>
      <c r="P33" s="129">
        <v>2000</v>
      </c>
      <c r="Q33" s="38">
        <f t="shared" si="6"/>
        <v>22280.36</v>
      </c>
      <c r="R33" s="38">
        <f t="shared" si="4"/>
        <v>24280.36</v>
      </c>
      <c r="S33" s="68">
        <f t="shared" si="5"/>
        <v>5719.6399999999994</v>
      </c>
      <c r="T33" s="79"/>
    </row>
    <row r="34" spans="1:20" s="7" customFormat="1" ht="15" customHeight="1" x14ac:dyDescent="0.2">
      <c r="A34" s="12" t="s">
        <v>31</v>
      </c>
      <c r="B34" s="55" t="s">
        <v>117</v>
      </c>
      <c r="C34" s="87">
        <v>20000</v>
      </c>
      <c r="D34" s="37">
        <v>1603.5</v>
      </c>
      <c r="E34" s="37">
        <v>1229.2</v>
      </c>
      <c r="F34" s="37">
        <v>1260.9000000000001</v>
      </c>
      <c r="G34" s="37">
        <v>1820.95</v>
      </c>
      <c r="H34" s="37">
        <v>1705.55</v>
      </c>
      <c r="I34" s="37">
        <v>1391.7</v>
      </c>
      <c r="J34" s="37">
        <v>1427.4</v>
      </c>
      <c r="K34" s="37">
        <v>1467.75</v>
      </c>
      <c r="L34" s="37">
        <v>1390.4</v>
      </c>
      <c r="M34" s="37">
        <v>1123.2</v>
      </c>
      <c r="N34" s="37">
        <v>1319.2</v>
      </c>
      <c r="O34" s="37">
        <v>2208</v>
      </c>
      <c r="P34" s="129">
        <v>2000</v>
      </c>
      <c r="Q34" s="38">
        <f t="shared" si="6"/>
        <v>17947.75</v>
      </c>
      <c r="R34" s="38">
        <f t="shared" si="4"/>
        <v>19947.75</v>
      </c>
      <c r="S34" s="68">
        <f t="shared" si="5"/>
        <v>52.25</v>
      </c>
      <c r="T34" s="79"/>
    </row>
    <row r="35" spans="1:20" s="7" customFormat="1" ht="15" customHeight="1" x14ac:dyDescent="0.2">
      <c r="A35" s="12" t="s">
        <v>32</v>
      </c>
      <c r="B35" s="55" t="s">
        <v>118</v>
      </c>
      <c r="C35" s="87">
        <v>103000</v>
      </c>
      <c r="D35" s="37">
        <v>8522.4</v>
      </c>
      <c r="E35" s="37">
        <v>8522.4</v>
      </c>
      <c r="F35" s="37">
        <v>8522.4</v>
      </c>
      <c r="G35" s="37">
        <v>8643.84</v>
      </c>
      <c r="H35" s="37">
        <v>8522.4</v>
      </c>
      <c r="I35" s="37">
        <v>8522.4</v>
      </c>
      <c r="J35" s="37">
        <v>7436.16</v>
      </c>
      <c r="K35" s="37">
        <v>8040</v>
      </c>
      <c r="L35" s="37">
        <v>8040</v>
      </c>
      <c r="M35" s="37">
        <v>8040</v>
      </c>
      <c r="N35" s="37">
        <v>8040</v>
      </c>
      <c r="O35" s="37">
        <v>8040</v>
      </c>
      <c r="P35" s="37">
        <v>8040</v>
      </c>
      <c r="Q35" s="38">
        <f t="shared" si="6"/>
        <v>98892</v>
      </c>
      <c r="R35" s="38">
        <f t="shared" si="4"/>
        <v>106932</v>
      </c>
      <c r="S35" s="68">
        <f t="shared" si="5"/>
        <v>-3932</v>
      </c>
      <c r="T35" s="79"/>
    </row>
    <row r="36" spans="1:20" s="7" customFormat="1" ht="15" customHeight="1" x14ac:dyDescent="0.2">
      <c r="A36" s="12" t="s">
        <v>33</v>
      </c>
      <c r="B36" s="55" t="s">
        <v>33</v>
      </c>
      <c r="C36" s="87">
        <v>7200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424</v>
      </c>
      <c r="P36" s="129">
        <v>5000</v>
      </c>
      <c r="Q36" s="38">
        <f t="shared" si="6"/>
        <v>424</v>
      </c>
      <c r="R36" s="38">
        <f t="shared" si="4"/>
        <v>5424</v>
      </c>
      <c r="S36" s="68">
        <f t="shared" si="5"/>
        <v>1776</v>
      </c>
      <c r="T36" s="79"/>
    </row>
    <row r="37" spans="1:20" s="7" customFormat="1" ht="15" customHeight="1" x14ac:dyDescent="0.2">
      <c r="A37" s="12" t="s">
        <v>34</v>
      </c>
      <c r="B37" s="55" t="s">
        <v>119</v>
      </c>
      <c r="C37" s="87">
        <v>24000</v>
      </c>
      <c r="D37" s="37"/>
      <c r="E37" s="37"/>
      <c r="F37" s="37"/>
      <c r="G37" s="37">
        <v>80</v>
      </c>
      <c r="H37" s="37">
        <v>0</v>
      </c>
      <c r="I37" s="37"/>
      <c r="J37" s="37"/>
      <c r="K37" s="37"/>
      <c r="L37" s="37"/>
      <c r="M37" s="37"/>
      <c r="N37" s="37"/>
      <c r="O37" s="37">
        <v>806</v>
      </c>
      <c r="P37" s="129">
        <v>2000</v>
      </c>
      <c r="Q37" s="38">
        <f t="shared" si="6"/>
        <v>886</v>
      </c>
      <c r="R37" s="38">
        <f t="shared" si="4"/>
        <v>2886</v>
      </c>
      <c r="S37" s="68">
        <f t="shared" si="5"/>
        <v>21114</v>
      </c>
      <c r="T37" s="79"/>
    </row>
    <row r="38" spans="1:20" s="7" customFormat="1" ht="15" customHeight="1" x14ac:dyDescent="0.2">
      <c r="A38" s="12" t="s">
        <v>35</v>
      </c>
      <c r="B38" s="55" t="s">
        <v>35</v>
      </c>
      <c r="C38" s="87">
        <v>9000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129">
        <v>9000</v>
      </c>
      <c r="Q38" s="38">
        <f t="shared" si="6"/>
        <v>0</v>
      </c>
      <c r="R38" s="38">
        <f t="shared" si="4"/>
        <v>9000</v>
      </c>
      <c r="S38" s="68">
        <f t="shared" si="5"/>
        <v>0</v>
      </c>
      <c r="T38" s="79"/>
    </row>
    <row r="39" spans="1:20" s="7" customFormat="1" ht="15" customHeight="1" x14ac:dyDescent="0.2">
      <c r="A39" s="12" t="s">
        <v>36</v>
      </c>
      <c r="B39" s="55" t="s">
        <v>120</v>
      </c>
      <c r="C39" s="87">
        <v>20000</v>
      </c>
      <c r="D39" s="37">
        <v>13.2</v>
      </c>
      <c r="E39" s="37">
        <v>2668.23</v>
      </c>
      <c r="F39" s="37">
        <v>1572.28</v>
      </c>
      <c r="G39" s="37">
        <v>1123.0999999999999</v>
      </c>
      <c r="H39" s="37">
        <v>1144.2</v>
      </c>
      <c r="I39" s="37">
        <v>526.35</v>
      </c>
      <c r="J39" s="37">
        <v>723.53</v>
      </c>
      <c r="K39" s="37">
        <v>1028.4100000000001</v>
      </c>
      <c r="L39" s="37">
        <v>1672.1</v>
      </c>
      <c r="M39" s="37">
        <v>14.3</v>
      </c>
      <c r="N39" s="37">
        <v>2730.33</v>
      </c>
      <c r="O39" s="37">
        <v>498.04</v>
      </c>
      <c r="P39" s="129">
        <v>6783.9700000000012</v>
      </c>
      <c r="Q39" s="38">
        <f t="shared" si="6"/>
        <v>13714.07</v>
      </c>
      <c r="R39" s="38">
        <f t="shared" si="4"/>
        <v>20498.04</v>
      </c>
      <c r="S39" s="68">
        <f t="shared" si="5"/>
        <v>-498.04000000000087</v>
      </c>
      <c r="T39" s="79"/>
    </row>
    <row r="40" spans="1:20" s="7" customFormat="1" ht="15" customHeight="1" x14ac:dyDescent="0.2">
      <c r="A40" s="12" t="s">
        <v>37</v>
      </c>
      <c r="B40" s="55" t="s">
        <v>121</v>
      </c>
      <c r="C40" s="87">
        <v>6000</v>
      </c>
      <c r="D40" s="37">
        <v>575.22</v>
      </c>
      <c r="E40" s="37">
        <v>355.88</v>
      </c>
      <c r="F40" s="37">
        <v>954.26</v>
      </c>
      <c r="G40" s="37">
        <v>5098.47</v>
      </c>
      <c r="H40" s="37">
        <v>241.04</v>
      </c>
      <c r="I40" s="37">
        <v>522.4</v>
      </c>
      <c r="J40" s="37">
        <v>258.3</v>
      </c>
      <c r="K40" s="37">
        <v>373.5</v>
      </c>
      <c r="L40" s="37">
        <v>982</v>
      </c>
      <c r="M40" s="37">
        <v>305.5</v>
      </c>
      <c r="N40" s="37">
        <v>227.75</v>
      </c>
      <c r="O40" s="37">
        <v>670.05</v>
      </c>
      <c r="P40" s="129">
        <v>500</v>
      </c>
      <c r="Q40" s="38">
        <f t="shared" si="6"/>
        <v>10564.369999999999</v>
      </c>
      <c r="R40" s="38">
        <f t="shared" si="4"/>
        <v>11064.369999999999</v>
      </c>
      <c r="S40" s="68">
        <f t="shared" si="5"/>
        <v>-5064.369999999999</v>
      </c>
      <c r="T40" s="79"/>
    </row>
    <row r="41" spans="1:20" s="7" customFormat="1" ht="15" customHeight="1" x14ac:dyDescent="0.2">
      <c r="A41" s="12" t="s">
        <v>38</v>
      </c>
      <c r="B41" s="55" t="s">
        <v>122</v>
      </c>
      <c r="C41" s="87">
        <v>20000</v>
      </c>
      <c r="D41" s="37">
        <v>339.2</v>
      </c>
      <c r="E41" s="37">
        <v>4622.1499999999996</v>
      </c>
      <c r="F41" s="37">
        <v>1480.47</v>
      </c>
      <c r="G41" s="37">
        <v>1285.58</v>
      </c>
      <c r="H41" s="37">
        <v>32</v>
      </c>
      <c r="I41" s="37">
        <v>2336.48</v>
      </c>
      <c r="J41" s="37">
        <v>1605.66</v>
      </c>
      <c r="K41" s="152">
        <v>3202.55</v>
      </c>
      <c r="L41" s="152">
        <v>2812.68</v>
      </c>
      <c r="M41" s="152">
        <v>706.08</v>
      </c>
      <c r="N41" s="152">
        <v>6213.02</v>
      </c>
      <c r="O41" s="152">
        <v>1334.39</v>
      </c>
      <c r="P41" s="131">
        <v>2000</v>
      </c>
      <c r="Q41" s="38">
        <f t="shared" si="6"/>
        <v>25970.260000000002</v>
      </c>
      <c r="R41" s="38">
        <f t="shared" si="4"/>
        <v>27970.260000000002</v>
      </c>
      <c r="S41" s="68">
        <f t="shared" si="5"/>
        <v>-7970.260000000002</v>
      </c>
      <c r="T41" s="79"/>
    </row>
    <row r="42" spans="1:20" s="7" customFormat="1" ht="15" customHeight="1" x14ac:dyDescent="0.2">
      <c r="A42" s="12" t="s">
        <v>39</v>
      </c>
      <c r="B42" s="55" t="s">
        <v>123</v>
      </c>
      <c r="C42" s="87">
        <v>2000</v>
      </c>
      <c r="D42" s="37"/>
      <c r="E42" s="37"/>
      <c r="F42" s="37"/>
      <c r="G42" s="37"/>
      <c r="H42" s="37"/>
      <c r="I42" s="37">
        <v>1048.3</v>
      </c>
      <c r="J42" s="37"/>
      <c r="K42" s="37"/>
      <c r="L42" s="37"/>
      <c r="M42" s="37"/>
      <c r="N42" s="37"/>
      <c r="O42" s="37">
        <v>798.9</v>
      </c>
      <c r="P42" s="129">
        <v>1000</v>
      </c>
      <c r="Q42" s="38">
        <f t="shared" si="6"/>
        <v>1847.1999999999998</v>
      </c>
      <c r="R42" s="38">
        <f t="shared" si="4"/>
        <v>2847.2</v>
      </c>
      <c r="S42" s="68">
        <f t="shared" si="5"/>
        <v>-847.19999999999982</v>
      </c>
      <c r="T42" s="79"/>
    </row>
    <row r="43" spans="1:20" s="7" customFormat="1" ht="15" customHeight="1" x14ac:dyDescent="0.2">
      <c r="A43" s="12" t="s">
        <v>40</v>
      </c>
      <c r="B43" s="55" t="s">
        <v>124</v>
      </c>
      <c r="C43" s="87">
        <v>32000</v>
      </c>
      <c r="D43" s="37">
        <v>174.6</v>
      </c>
      <c r="E43" s="37">
        <v>2433.6</v>
      </c>
      <c r="F43" s="37">
        <v>621.29999999999995</v>
      </c>
      <c r="G43" s="37">
        <v>8441.5</v>
      </c>
      <c r="H43" s="37">
        <v>161</v>
      </c>
      <c r="I43" s="37">
        <v>5162</v>
      </c>
      <c r="J43" s="37">
        <v>2500.79</v>
      </c>
      <c r="K43" s="37">
        <v>1527.1</v>
      </c>
      <c r="L43" s="37">
        <v>3947</v>
      </c>
      <c r="M43" s="37">
        <v>5318.4</v>
      </c>
      <c r="N43" s="37">
        <v>1114</v>
      </c>
      <c r="O43" s="37">
        <v>11356.28</v>
      </c>
      <c r="P43" s="129">
        <f>2000+10000</f>
        <v>12000</v>
      </c>
      <c r="Q43" s="38">
        <f t="shared" si="6"/>
        <v>42757.57</v>
      </c>
      <c r="R43" s="38">
        <f t="shared" si="4"/>
        <v>54757.57</v>
      </c>
      <c r="S43" s="68">
        <f t="shared" si="5"/>
        <v>-22757.57</v>
      </c>
      <c r="T43" s="79"/>
    </row>
    <row r="44" spans="1:20" s="7" customFormat="1" ht="15" customHeight="1" x14ac:dyDescent="0.2">
      <c r="A44" s="12" t="s">
        <v>41</v>
      </c>
      <c r="B44" s="55" t="s">
        <v>125</v>
      </c>
      <c r="C44" s="87">
        <v>8200</v>
      </c>
      <c r="D44" s="37">
        <v>0</v>
      </c>
      <c r="E44" s="37">
        <v>474.7</v>
      </c>
      <c r="F44" s="37">
        <v>711.55</v>
      </c>
      <c r="G44" s="37">
        <v>162.75</v>
      </c>
      <c r="H44" s="37">
        <v>0</v>
      </c>
      <c r="I44" s="37">
        <v>1251.0899999999999</v>
      </c>
      <c r="J44" s="37">
        <v>532.61</v>
      </c>
      <c r="K44" s="37">
        <v>689.6</v>
      </c>
      <c r="L44" s="37">
        <v>217.15</v>
      </c>
      <c r="M44" s="37">
        <v>354.1</v>
      </c>
      <c r="N44" s="37">
        <v>91.55</v>
      </c>
      <c r="O44" s="37">
        <v>261.95</v>
      </c>
      <c r="P44" s="129">
        <v>500</v>
      </c>
      <c r="Q44" s="38">
        <f t="shared" si="6"/>
        <v>4747.05</v>
      </c>
      <c r="R44" s="38">
        <f t="shared" si="4"/>
        <v>5247.05</v>
      </c>
      <c r="S44" s="68">
        <f t="shared" si="5"/>
        <v>2952.95</v>
      </c>
      <c r="T44" s="79"/>
    </row>
    <row r="45" spans="1:20" s="7" customFormat="1" ht="15" customHeight="1" x14ac:dyDescent="0.2">
      <c r="A45" s="12" t="s">
        <v>42</v>
      </c>
      <c r="B45" s="55" t="s">
        <v>126</v>
      </c>
      <c r="C45" s="87">
        <v>1500</v>
      </c>
      <c r="D45" s="37">
        <v>95.4</v>
      </c>
      <c r="E45" s="37">
        <v>0</v>
      </c>
      <c r="F45" s="37"/>
      <c r="G45" s="37"/>
      <c r="H45" s="37"/>
      <c r="I45" s="37"/>
      <c r="J45" s="37">
        <v>90</v>
      </c>
      <c r="K45" s="37"/>
      <c r="L45" s="37"/>
      <c r="M45" s="37">
        <v>30.4</v>
      </c>
      <c r="N45" s="37">
        <v>0</v>
      </c>
      <c r="O45" s="37"/>
      <c r="P45" s="129">
        <v>0</v>
      </c>
      <c r="Q45" s="38">
        <f t="shared" si="6"/>
        <v>215.8</v>
      </c>
      <c r="R45" s="38">
        <f t="shared" si="4"/>
        <v>215.8</v>
      </c>
      <c r="S45" s="68">
        <f t="shared" si="5"/>
        <v>1284.2</v>
      </c>
      <c r="T45" s="79"/>
    </row>
    <row r="46" spans="1:20" s="7" customFormat="1" ht="15" customHeight="1" x14ac:dyDescent="0.2">
      <c r="A46" s="12" t="s">
        <v>43</v>
      </c>
      <c r="B46" s="55" t="s">
        <v>127</v>
      </c>
      <c r="C46" s="87">
        <v>5500</v>
      </c>
      <c r="D46" s="37">
        <v>53</v>
      </c>
      <c r="E46" s="37">
        <v>6</v>
      </c>
      <c r="F46" s="37">
        <v>199.1</v>
      </c>
      <c r="G46" s="37">
        <v>6</v>
      </c>
      <c r="H46" s="37">
        <v>30</v>
      </c>
      <c r="I46" s="37">
        <v>1073.5999999999999</v>
      </c>
      <c r="J46" s="37">
        <v>2920.35</v>
      </c>
      <c r="K46" s="37">
        <v>11</v>
      </c>
      <c r="L46" s="37">
        <v>30</v>
      </c>
      <c r="M46" s="37">
        <v>469.9</v>
      </c>
      <c r="N46" s="37">
        <v>26.2</v>
      </c>
      <c r="O46" s="37">
        <v>10</v>
      </c>
      <c r="P46" s="129">
        <v>1000</v>
      </c>
      <c r="Q46" s="38">
        <f t="shared" si="6"/>
        <v>4835.1499999999987</v>
      </c>
      <c r="R46" s="38">
        <f t="shared" si="4"/>
        <v>5835.1499999999987</v>
      </c>
      <c r="S46" s="68">
        <f t="shared" si="5"/>
        <v>-335.14999999999873</v>
      </c>
      <c r="T46" s="79"/>
    </row>
    <row r="47" spans="1:20" s="7" customFormat="1" ht="15" customHeight="1" x14ac:dyDescent="0.2">
      <c r="A47" s="12" t="s">
        <v>44</v>
      </c>
      <c r="B47" s="55" t="s">
        <v>44</v>
      </c>
      <c r="C47" s="87">
        <v>4000</v>
      </c>
      <c r="D47" s="37"/>
      <c r="E47" s="37"/>
      <c r="F47" s="37"/>
      <c r="G47" s="37"/>
      <c r="H47" s="37"/>
      <c r="I47" s="37"/>
      <c r="J47" s="37"/>
      <c r="K47" s="37"/>
      <c r="L47" s="37">
        <v>1122.5</v>
      </c>
      <c r="M47" s="37">
        <v>1139</v>
      </c>
      <c r="N47" s="37">
        <v>2450</v>
      </c>
      <c r="O47" s="37"/>
      <c r="P47" s="129">
        <v>0</v>
      </c>
      <c r="Q47" s="38">
        <f t="shared" si="6"/>
        <v>4711.5</v>
      </c>
      <c r="R47" s="38">
        <f t="shared" si="4"/>
        <v>4711.5</v>
      </c>
      <c r="S47" s="68">
        <f t="shared" si="5"/>
        <v>-711.5</v>
      </c>
      <c r="T47" s="79"/>
    </row>
    <row r="48" spans="1:20" s="7" customFormat="1" ht="15" customHeight="1" x14ac:dyDescent="0.2">
      <c r="A48" s="12" t="s">
        <v>45</v>
      </c>
      <c r="B48" s="55" t="s">
        <v>124</v>
      </c>
      <c r="C48" s="87">
        <v>1500</v>
      </c>
      <c r="D48" s="37"/>
      <c r="E48" s="37"/>
      <c r="F48" s="37">
        <v>35</v>
      </c>
      <c r="G48" s="37">
        <v>-35</v>
      </c>
      <c r="H48" s="37">
        <v>0</v>
      </c>
      <c r="I48" s="37"/>
      <c r="J48" s="37"/>
      <c r="K48" s="37"/>
      <c r="L48" s="37"/>
      <c r="M48" s="37"/>
      <c r="N48" s="37"/>
      <c r="O48" s="37"/>
      <c r="P48" s="129"/>
      <c r="Q48" s="38">
        <f t="shared" si="6"/>
        <v>0</v>
      </c>
      <c r="R48" s="38">
        <f t="shared" si="4"/>
        <v>0</v>
      </c>
      <c r="S48" s="68">
        <f t="shared" si="5"/>
        <v>1500</v>
      </c>
      <c r="T48" s="79"/>
    </row>
    <row r="49" spans="1:20" s="7" customFormat="1" ht="15" customHeight="1" x14ac:dyDescent="0.2">
      <c r="A49" s="12" t="s">
        <v>46</v>
      </c>
      <c r="B49" s="55" t="s">
        <v>128</v>
      </c>
      <c r="C49" s="87">
        <v>5300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129"/>
      <c r="Q49" s="38">
        <f t="shared" si="6"/>
        <v>0</v>
      </c>
      <c r="R49" s="38">
        <f t="shared" si="4"/>
        <v>0</v>
      </c>
      <c r="S49" s="68">
        <f t="shared" si="5"/>
        <v>5300</v>
      </c>
      <c r="T49" s="79"/>
    </row>
    <row r="50" spans="1:20" s="7" customFormat="1" ht="15" customHeight="1" x14ac:dyDescent="0.2">
      <c r="A50" s="12" t="s">
        <v>190</v>
      </c>
      <c r="B50" s="55" t="s">
        <v>191</v>
      </c>
      <c r="C50" s="87">
        <v>3000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129"/>
      <c r="Q50" s="38">
        <f t="shared" si="6"/>
        <v>0</v>
      </c>
      <c r="R50" s="38">
        <f t="shared" si="4"/>
        <v>0</v>
      </c>
      <c r="S50" s="68">
        <f t="shared" si="5"/>
        <v>3000</v>
      </c>
      <c r="T50" s="79"/>
    </row>
    <row r="51" spans="1:20" s="7" customFormat="1" ht="15" customHeight="1" x14ac:dyDescent="0.2">
      <c r="A51" s="12" t="s">
        <v>47</v>
      </c>
      <c r="B51" s="55" t="s">
        <v>129</v>
      </c>
      <c r="C51" s="87">
        <v>5000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>
        <v>5000</v>
      </c>
      <c r="P51" s="129">
        <v>5000</v>
      </c>
      <c r="Q51" s="38">
        <f t="shared" si="6"/>
        <v>5000</v>
      </c>
      <c r="R51" s="38">
        <f t="shared" si="4"/>
        <v>10000</v>
      </c>
      <c r="S51" s="68">
        <f t="shared" si="5"/>
        <v>-5000</v>
      </c>
      <c r="T51" s="79"/>
    </row>
    <row r="52" spans="1:20" s="7" customFormat="1" ht="15" customHeight="1" x14ac:dyDescent="0.2">
      <c r="A52" s="12" t="s">
        <v>48</v>
      </c>
      <c r="B52" s="55" t="s">
        <v>130</v>
      </c>
      <c r="C52" s="87">
        <v>9900</v>
      </c>
      <c r="D52" s="37">
        <v>0</v>
      </c>
      <c r="E52" s="37">
        <v>390</v>
      </c>
      <c r="F52" s="37">
        <v>750.4</v>
      </c>
      <c r="G52" s="37">
        <v>1520.8</v>
      </c>
      <c r="H52" s="37">
        <v>390</v>
      </c>
      <c r="I52" s="37">
        <v>1090.4000000000001</v>
      </c>
      <c r="J52" s="37">
        <v>390</v>
      </c>
      <c r="K52" s="37">
        <v>390</v>
      </c>
      <c r="L52" s="37">
        <v>390</v>
      </c>
      <c r="M52" s="37">
        <v>1770.4</v>
      </c>
      <c r="N52" s="37">
        <v>390</v>
      </c>
      <c r="O52" s="37">
        <v>2271.1999999999998</v>
      </c>
      <c r="P52" s="129">
        <v>2428</v>
      </c>
      <c r="Q52" s="38">
        <f t="shared" si="6"/>
        <v>9743.2000000000007</v>
      </c>
      <c r="R52" s="38">
        <f t="shared" si="4"/>
        <v>12171.2</v>
      </c>
      <c r="S52" s="68">
        <f t="shared" si="5"/>
        <v>-2271.2000000000007</v>
      </c>
      <c r="T52" s="79"/>
    </row>
    <row r="53" spans="1:20" s="7" customFormat="1" ht="15" customHeight="1" x14ac:dyDescent="0.2">
      <c r="A53" s="12" t="s">
        <v>49</v>
      </c>
      <c r="B53" s="55" t="s">
        <v>49</v>
      </c>
      <c r="C53" s="87">
        <v>3000</v>
      </c>
      <c r="D53" s="37"/>
      <c r="E53" s="37"/>
      <c r="F53" s="37"/>
      <c r="G53" s="37">
        <v>641.29999999999995</v>
      </c>
      <c r="H53" s="37">
        <v>0</v>
      </c>
      <c r="I53" s="37"/>
      <c r="J53" s="37"/>
      <c r="K53" s="37">
        <v>322</v>
      </c>
      <c r="L53" s="37"/>
      <c r="M53" s="37">
        <v>612.78</v>
      </c>
      <c r="N53" s="37">
        <v>0</v>
      </c>
      <c r="O53" s="37">
        <v>636</v>
      </c>
      <c r="P53" s="129">
        <v>500</v>
      </c>
      <c r="Q53" s="38">
        <f t="shared" si="6"/>
        <v>2212.08</v>
      </c>
      <c r="R53" s="38">
        <f t="shared" si="4"/>
        <v>2712.08</v>
      </c>
      <c r="S53" s="68">
        <f t="shared" si="5"/>
        <v>287.92000000000007</v>
      </c>
      <c r="T53" s="79"/>
    </row>
    <row r="54" spans="1:20" s="7" customFormat="1" ht="15" customHeight="1" x14ac:dyDescent="0.2">
      <c r="A54" s="12" t="s">
        <v>185</v>
      </c>
      <c r="B54" s="55" t="s">
        <v>186</v>
      </c>
      <c r="C54" s="87">
        <v>12250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>
        <v>4350</v>
      </c>
      <c r="P54" s="129">
        <v>12250</v>
      </c>
      <c r="Q54" s="38">
        <f t="shared" si="6"/>
        <v>4350</v>
      </c>
      <c r="R54" s="38">
        <f t="shared" si="4"/>
        <v>16600</v>
      </c>
      <c r="S54" s="68">
        <f t="shared" si="5"/>
        <v>-4350</v>
      </c>
      <c r="T54" s="79"/>
    </row>
    <row r="55" spans="1:20" s="7" customFormat="1" ht="15" customHeight="1" x14ac:dyDescent="0.2">
      <c r="A55" s="12" t="s">
        <v>50</v>
      </c>
      <c r="B55" s="55" t="s">
        <v>131</v>
      </c>
      <c r="C55" s="87">
        <v>4500</v>
      </c>
      <c r="D55" s="37"/>
      <c r="E55" s="37"/>
      <c r="F55" s="37"/>
      <c r="G55" s="37"/>
      <c r="H55" s="37"/>
      <c r="I55" s="37"/>
      <c r="J55" s="37">
        <v>2700</v>
      </c>
      <c r="K55" s="37"/>
      <c r="L55" s="37"/>
      <c r="M55" s="37"/>
      <c r="N55" s="37"/>
      <c r="O55" s="37">
        <v>583</v>
      </c>
      <c r="P55" s="129">
        <v>600</v>
      </c>
      <c r="Q55" s="38">
        <f t="shared" si="6"/>
        <v>3283</v>
      </c>
      <c r="R55" s="38">
        <f t="shared" si="4"/>
        <v>3883</v>
      </c>
      <c r="S55" s="68">
        <f t="shared" si="5"/>
        <v>617</v>
      </c>
      <c r="T55" s="79"/>
    </row>
    <row r="56" spans="1:20" s="7" customFormat="1" ht="15" customHeight="1" x14ac:dyDescent="0.2">
      <c r="A56" s="12" t="s">
        <v>51</v>
      </c>
      <c r="B56" s="55" t="s">
        <v>132</v>
      </c>
      <c r="C56" s="87">
        <v>1000</v>
      </c>
      <c r="D56" s="37">
        <v>58.62</v>
      </c>
      <c r="E56" s="37">
        <v>103.42</v>
      </c>
      <c r="F56" s="37">
        <v>185.05</v>
      </c>
      <c r="G56" s="37">
        <v>49.89</v>
      </c>
      <c r="H56" s="37">
        <v>276.27</v>
      </c>
      <c r="I56" s="37">
        <v>34.36</v>
      </c>
      <c r="J56" s="37">
        <v>114.28</v>
      </c>
      <c r="K56" s="37">
        <v>103.96</v>
      </c>
      <c r="L56" s="37">
        <v>56.06</v>
      </c>
      <c r="M56" s="37">
        <v>27.8</v>
      </c>
      <c r="N56" s="37">
        <v>9.16</v>
      </c>
      <c r="O56" s="37">
        <v>143.97</v>
      </c>
      <c r="P56" s="129">
        <v>100</v>
      </c>
      <c r="Q56" s="38">
        <f t="shared" si="6"/>
        <v>1162.8399999999999</v>
      </c>
      <c r="R56" s="38">
        <f t="shared" si="4"/>
        <v>1262.8399999999999</v>
      </c>
      <c r="S56" s="68">
        <f t="shared" si="5"/>
        <v>-262.83999999999992</v>
      </c>
      <c r="T56" s="79"/>
    </row>
    <row r="57" spans="1:20" s="7" customFormat="1" ht="15" customHeight="1" x14ac:dyDescent="0.2">
      <c r="A57" s="12" t="s">
        <v>52</v>
      </c>
      <c r="B57" s="55" t="s">
        <v>133</v>
      </c>
      <c r="C57" s="87">
        <v>180</v>
      </c>
      <c r="D57" s="37"/>
      <c r="E57" s="37"/>
      <c r="F57" s="37"/>
      <c r="G57" s="37"/>
      <c r="H57" s="37"/>
      <c r="I57" s="37"/>
      <c r="J57" s="37">
        <v>50</v>
      </c>
      <c r="K57" s="37"/>
      <c r="L57" s="37">
        <v>150</v>
      </c>
      <c r="M57" s="37"/>
      <c r="N57" s="37"/>
      <c r="O57" s="37"/>
      <c r="P57" s="129"/>
      <c r="Q57" s="38">
        <f t="shared" si="6"/>
        <v>200</v>
      </c>
      <c r="R57" s="38">
        <f t="shared" si="4"/>
        <v>200</v>
      </c>
      <c r="S57" s="68">
        <f t="shared" si="5"/>
        <v>-20</v>
      </c>
      <c r="T57" s="79"/>
    </row>
    <row r="58" spans="1:20" s="7" customFormat="1" ht="15" customHeight="1" x14ac:dyDescent="0.2">
      <c r="A58" s="12" t="s">
        <v>53</v>
      </c>
      <c r="B58" s="55" t="s">
        <v>134</v>
      </c>
      <c r="C58" s="87">
        <v>1000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129">
        <v>1000</v>
      </c>
      <c r="Q58" s="38">
        <f t="shared" si="6"/>
        <v>0</v>
      </c>
      <c r="R58" s="38">
        <f t="shared" si="4"/>
        <v>1000</v>
      </c>
      <c r="S58" s="68">
        <f t="shared" si="5"/>
        <v>0</v>
      </c>
      <c r="T58" s="79"/>
    </row>
    <row r="59" spans="1:20" s="7" customFormat="1" ht="15" customHeight="1" x14ac:dyDescent="0.2">
      <c r="A59" s="12" t="s">
        <v>54</v>
      </c>
      <c r="B59" s="55" t="s">
        <v>135</v>
      </c>
      <c r="C59" s="87">
        <v>330</v>
      </c>
      <c r="D59" s="37">
        <v>330</v>
      </c>
      <c r="E59" s="37">
        <v>0</v>
      </c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129"/>
      <c r="Q59" s="38">
        <f t="shared" si="6"/>
        <v>330</v>
      </c>
      <c r="R59" s="38">
        <f t="shared" si="4"/>
        <v>330</v>
      </c>
      <c r="S59" s="68">
        <f t="shared" si="5"/>
        <v>0</v>
      </c>
      <c r="T59" s="79"/>
    </row>
    <row r="60" spans="1:20" s="7" customFormat="1" ht="15" customHeight="1" x14ac:dyDescent="0.2">
      <c r="A60" s="12" t="s">
        <v>55</v>
      </c>
      <c r="B60" s="55" t="s">
        <v>136</v>
      </c>
      <c r="C60" s="87">
        <v>1500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129">
        <v>1500</v>
      </c>
      <c r="Q60" s="38">
        <f t="shared" si="6"/>
        <v>0</v>
      </c>
      <c r="R60" s="38">
        <f t="shared" si="4"/>
        <v>1500</v>
      </c>
      <c r="S60" s="68">
        <f t="shared" si="5"/>
        <v>0</v>
      </c>
      <c r="T60" s="79"/>
    </row>
    <row r="61" spans="1:20" s="7" customFormat="1" ht="15" customHeight="1" x14ac:dyDescent="0.2">
      <c r="A61" s="12" t="s">
        <v>56</v>
      </c>
      <c r="B61" s="55" t="s">
        <v>175</v>
      </c>
      <c r="C61" s="87">
        <v>1000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129">
        <v>1000</v>
      </c>
      <c r="Q61" s="38">
        <f t="shared" si="6"/>
        <v>0</v>
      </c>
      <c r="R61" s="38">
        <f t="shared" si="4"/>
        <v>1000</v>
      </c>
      <c r="S61" s="68">
        <f t="shared" si="5"/>
        <v>0</v>
      </c>
      <c r="T61" s="79"/>
    </row>
    <row r="62" spans="1:20" s="7" customFormat="1" ht="15" customHeight="1" x14ac:dyDescent="0.2">
      <c r="A62" s="12" t="s">
        <v>227</v>
      </c>
      <c r="B62" s="55" t="s">
        <v>228</v>
      </c>
      <c r="C62" s="87">
        <v>0</v>
      </c>
      <c r="D62" s="37"/>
      <c r="E62" s="37"/>
      <c r="F62" s="37"/>
      <c r="G62" s="37"/>
      <c r="H62" s="37"/>
      <c r="I62" s="37"/>
      <c r="J62" s="37">
        <v>140</v>
      </c>
      <c r="K62" s="37"/>
      <c r="L62" s="37">
        <v>421</v>
      </c>
      <c r="M62" s="37"/>
      <c r="N62" s="37"/>
      <c r="O62" s="37">
        <v>1483.4</v>
      </c>
      <c r="P62" s="129"/>
      <c r="Q62" s="38">
        <f t="shared" si="6"/>
        <v>2044.4</v>
      </c>
      <c r="R62" s="38">
        <f t="shared" si="4"/>
        <v>2044.4</v>
      </c>
      <c r="S62" s="68">
        <f t="shared" si="5"/>
        <v>-2044.4</v>
      </c>
      <c r="T62" s="79"/>
    </row>
    <row r="63" spans="1:20" s="7" customFormat="1" ht="15" customHeight="1" x14ac:dyDescent="0.2">
      <c r="A63" s="12" t="s">
        <v>57</v>
      </c>
      <c r="B63" s="55" t="s">
        <v>224</v>
      </c>
      <c r="C63" s="87"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>
        <v>31894.240000000002</v>
      </c>
      <c r="P63" s="129">
        <v>31519.858799999998</v>
      </c>
      <c r="Q63" s="38">
        <f t="shared" si="6"/>
        <v>31894.240000000002</v>
      </c>
      <c r="R63" s="38">
        <f t="shared" si="4"/>
        <v>63414.0988</v>
      </c>
      <c r="S63" s="68">
        <f t="shared" si="5"/>
        <v>-63414.0988</v>
      </c>
      <c r="T63" s="79"/>
    </row>
    <row r="64" spans="1:20" s="8" customFormat="1" ht="6.95" customHeight="1" x14ac:dyDescent="0.2">
      <c r="A64" s="12"/>
      <c r="B64" s="55"/>
      <c r="C64" s="87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125"/>
      <c r="Q64" s="38"/>
      <c r="R64" s="38"/>
      <c r="S64" s="68">
        <f t="shared" si="5"/>
        <v>0</v>
      </c>
      <c r="T64" s="79"/>
    </row>
    <row r="65" spans="1:20" s="7" customFormat="1" ht="15" customHeight="1" x14ac:dyDescent="0.2">
      <c r="A65" s="15" t="str">
        <f>"TOTAL "&amp;A20</f>
        <v>TOTAL OPERATING EXPENSES (OPEX) - PGT</v>
      </c>
      <c r="B65" s="59"/>
      <c r="C65" s="96">
        <f>SUM(C22:C64)</f>
        <v>1939457.1</v>
      </c>
      <c r="D65" s="40">
        <f>SUM(D22:D63)</f>
        <v>109600.41999999998</v>
      </c>
      <c r="E65" s="40">
        <f t="shared" ref="E65:L65" si="7">SUM(E22:E63)</f>
        <v>119519.23999999999</v>
      </c>
      <c r="F65" s="40">
        <f t="shared" si="7"/>
        <v>160343.51999999996</v>
      </c>
      <c r="G65" s="40">
        <f>SUM(G22:G63)</f>
        <v>126391.66</v>
      </c>
      <c r="H65" s="40">
        <f t="shared" ref="H65" si="8">SUM(H22:H63)</f>
        <v>111974.32</v>
      </c>
      <c r="I65" s="40">
        <f t="shared" si="7"/>
        <v>140277.63999999996</v>
      </c>
      <c r="J65" s="40">
        <f t="shared" si="7"/>
        <v>120368.66000000002</v>
      </c>
      <c r="K65" s="40">
        <f t="shared" si="7"/>
        <v>109962.02000000003</v>
      </c>
      <c r="L65" s="40">
        <f t="shared" si="7"/>
        <v>110807.33999999998</v>
      </c>
      <c r="M65" s="40">
        <f>SUM(M22:M63)</f>
        <v>108634.99999999999</v>
      </c>
      <c r="N65" s="40">
        <f>SUM(N22:N63)</f>
        <v>112234.17000000001</v>
      </c>
      <c r="O65" s="40">
        <f>SUM(O22:O63)</f>
        <v>202989.07</v>
      </c>
      <c r="P65" s="132">
        <f>SUM(P22:P63)</f>
        <v>236792.8688</v>
      </c>
      <c r="Q65" s="40">
        <f t="shared" si="6"/>
        <v>1533103.0599999998</v>
      </c>
      <c r="R65" s="40">
        <f>SUM(D65:P65)</f>
        <v>1769895.9287999999</v>
      </c>
      <c r="T65" s="79"/>
    </row>
    <row r="66" spans="1:20" s="7" customFormat="1" ht="15" customHeight="1" x14ac:dyDescent="0.2">
      <c r="A66" s="24"/>
      <c r="B66" s="60"/>
      <c r="C66" s="97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27"/>
      <c r="Q66" s="33"/>
      <c r="R66" s="33"/>
    </row>
    <row r="67" spans="1:20" s="7" customFormat="1" ht="18" customHeight="1" x14ac:dyDescent="0.2">
      <c r="A67" s="180" t="s">
        <v>29</v>
      </c>
      <c r="B67" s="180"/>
      <c r="C67" s="180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</row>
    <row r="68" spans="1:20" s="7" customFormat="1" ht="15" customHeight="1" x14ac:dyDescent="0.2">
      <c r="A68" s="24"/>
      <c r="B68" s="60"/>
      <c r="C68" s="97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27"/>
      <c r="Q68" s="33"/>
      <c r="R68" s="33"/>
    </row>
    <row r="69" spans="1:20" s="7" customFormat="1" ht="15" customHeight="1" x14ac:dyDescent="0.2">
      <c r="A69" s="12" t="s">
        <v>20</v>
      </c>
      <c r="B69" s="55" t="s">
        <v>111</v>
      </c>
      <c r="C69" s="87">
        <v>186000</v>
      </c>
      <c r="D69" s="37">
        <v>12896.9</v>
      </c>
      <c r="E69" s="37">
        <v>12900.29</v>
      </c>
      <c r="F69" s="37">
        <v>11960.19</v>
      </c>
      <c r="G69" s="37">
        <v>12786</v>
      </c>
      <c r="H69" s="37">
        <v>12060.2</v>
      </c>
      <c r="I69" s="37">
        <v>12786</v>
      </c>
      <c r="J69" s="37">
        <v>12786</v>
      </c>
      <c r="K69" s="37">
        <v>13136</v>
      </c>
      <c r="L69" s="37">
        <v>12886</v>
      </c>
      <c r="M69" s="37">
        <v>12886</v>
      </c>
      <c r="N69" s="37">
        <v>12832.67</v>
      </c>
      <c r="O69" s="37">
        <v>12886</v>
      </c>
      <c r="P69" s="129">
        <v>12890</v>
      </c>
      <c r="Q69" s="38">
        <f t="shared" ref="Q69:Q79" si="9">SUM(D69:O69)</f>
        <v>152802.25</v>
      </c>
      <c r="R69" s="38">
        <f t="shared" ref="R69:R79" si="10">SUM(D69:P69)</f>
        <v>165692.25</v>
      </c>
      <c r="S69" s="68">
        <f t="shared" ref="S69:S79" si="11">C69-R69</f>
        <v>20307.75</v>
      </c>
      <c r="T69" s="79"/>
    </row>
    <row r="70" spans="1:20" s="7" customFormat="1" ht="15" customHeight="1" x14ac:dyDescent="0.2">
      <c r="A70" s="12" t="s">
        <v>58</v>
      </c>
      <c r="B70" s="55" t="s">
        <v>112</v>
      </c>
      <c r="C70" s="87">
        <v>31000</v>
      </c>
      <c r="D70" s="37"/>
      <c r="E70" s="37"/>
      <c r="F70" s="37"/>
      <c r="G70" s="37"/>
      <c r="H70" s="37"/>
      <c r="I70" s="37">
        <v>2794.7</v>
      </c>
      <c r="J70" s="37"/>
      <c r="K70" s="37"/>
      <c r="L70" s="37"/>
      <c r="M70" s="37"/>
      <c r="N70" s="37"/>
      <c r="O70" s="37">
        <v>4905</v>
      </c>
      <c r="P70" s="129">
        <f>P69/2</f>
        <v>6445</v>
      </c>
      <c r="Q70" s="38">
        <f t="shared" si="9"/>
        <v>7699.7</v>
      </c>
      <c r="R70" s="38">
        <f t="shared" si="10"/>
        <v>14144.7</v>
      </c>
      <c r="S70" s="68">
        <f t="shared" si="11"/>
        <v>16855.3</v>
      </c>
      <c r="T70" s="79"/>
    </row>
    <row r="71" spans="1:20" s="7" customFormat="1" ht="15" customHeight="1" x14ac:dyDescent="0.2">
      <c r="A71" s="12" t="s">
        <v>23</v>
      </c>
      <c r="B71" s="55" t="s">
        <v>23</v>
      </c>
      <c r="C71" s="87">
        <v>28210</v>
      </c>
      <c r="D71" s="37">
        <v>1297</v>
      </c>
      <c r="E71" s="37">
        <v>1185</v>
      </c>
      <c r="F71" s="37">
        <v>1109</v>
      </c>
      <c r="G71" s="37">
        <v>1162</v>
      </c>
      <c r="H71" s="37">
        <v>1069</v>
      </c>
      <c r="I71" s="37">
        <v>1162</v>
      </c>
      <c r="J71" s="37">
        <v>1162</v>
      </c>
      <c r="K71" s="37">
        <v>1209</v>
      </c>
      <c r="L71" s="37">
        <v>1175</v>
      </c>
      <c r="M71" s="37">
        <v>1175</v>
      </c>
      <c r="N71" s="37">
        <v>1173</v>
      </c>
      <c r="O71" s="37">
        <v>1175</v>
      </c>
      <c r="P71" s="129">
        <v>1200</v>
      </c>
      <c r="Q71" s="38">
        <f t="shared" si="9"/>
        <v>14053</v>
      </c>
      <c r="R71" s="38">
        <f t="shared" si="10"/>
        <v>15253</v>
      </c>
      <c r="S71" s="68">
        <f t="shared" si="11"/>
        <v>12957</v>
      </c>
      <c r="T71" s="79"/>
    </row>
    <row r="72" spans="1:20" s="7" customFormat="1" ht="15" customHeight="1" x14ac:dyDescent="0.2">
      <c r="A72" s="12" t="s">
        <v>24</v>
      </c>
      <c r="B72" s="55" t="s">
        <v>24</v>
      </c>
      <c r="C72" s="87">
        <v>3000</v>
      </c>
      <c r="D72" s="37">
        <v>188.2</v>
      </c>
      <c r="E72" s="37">
        <v>167.2</v>
      </c>
      <c r="F72" s="37">
        <v>154.15</v>
      </c>
      <c r="G72" s="37">
        <v>164.15</v>
      </c>
      <c r="H72" s="37">
        <v>151.94999999999999</v>
      </c>
      <c r="I72" s="37">
        <v>164.15</v>
      </c>
      <c r="J72" s="37">
        <v>164.15</v>
      </c>
      <c r="K72" s="37">
        <v>171.15</v>
      </c>
      <c r="L72" s="37">
        <v>165.95</v>
      </c>
      <c r="M72" s="37">
        <v>165.95</v>
      </c>
      <c r="N72" s="37">
        <v>165.95</v>
      </c>
      <c r="O72" s="37">
        <v>165.95</v>
      </c>
      <c r="P72" s="129">
        <v>180</v>
      </c>
      <c r="Q72" s="38">
        <f t="shared" si="9"/>
        <v>1988.9</v>
      </c>
      <c r="R72" s="38">
        <f t="shared" si="10"/>
        <v>2168.9</v>
      </c>
      <c r="S72" s="68">
        <f t="shared" si="11"/>
        <v>831.09999999999991</v>
      </c>
      <c r="T72" s="79"/>
    </row>
    <row r="73" spans="1:20" s="7" customFormat="1" ht="15" customHeight="1" x14ac:dyDescent="0.2">
      <c r="A73" s="12" t="s">
        <v>247</v>
      </c>
      <c r="B73" s="55" t="s">
        <v>247</v>
      </c>
      <c r="C73" s="87">
        <v>0</v>
      </c>
      <c r="D73" s="37">
        <v>13.8</v>
      </c>
      <c r="E73" s="37">
        <v>11.4</v>
      </c>
      <c r="F73" s="37">
        <v>10.9</v>
      </c>
      <c r="G73" s="37">
        <v>10.9</v>
      </c>
      <c r="H73" s="37">
        <v>9.5</v>
      </c>
      <c r="I73" s="37">
        <v>10.9</v>
      </c>
      <c r="J73" s="37">
        <v>10.9</v>
      </c>
      <c r="K73" s="37">
        <v>11.7</v>
      </c>
      <c r="L73" s="37">
        <v>11.1</v>
      </c>
      <c r="M73" s="37">
        <v>11.1</v>
      </c>
      <c r="N73" s="37">
        <v>11.1</v>
      </c>
      <c r="O73" s="37">
        <v>11.1</v>
      </c>
      <c r="P73" s="129">
        <v>12</v>
      </c>
      <c r="Q73" s="38">
        <f t="shared" si="9"/>
        <v>134.4</v>
      </c>
      <c r="R73" s="38">
        <f t="shared" si="10"/>
        <v>146.4</v>
      </c>
      <c r="S73" s="68">
        <f t="shared" si="11"/>
        <v>-146.4</v>
      </c>
      <c r="T73" s="79"/>
    </row>
    <row r="74" spans="1:20" s="7" customFormat="1" ht="15" customHeight="1" x14ac:dyDescent="0.2">
      <c r="A74" s="12" t="s">
        <v>59</v>
      </c>
      <c r="B74" s="55" t="s">
        <v>59</v>
      </c>
      <c r="C74" s="87">
        <v>1640</v>
      </c>
      <c r="D74" s="37"/>
      <c r="E74" s="37"/>
      <c r="F74" s="37"/>
      <c r="G74" s="37"/>
      <c r="H74" s="37"/>
      <c r="I74" s="37">
        <v>38</v>
      </c>
      <c r="J74" s="37"/>
      <c r="K74" s="37"/>
      <c r="L74" s="37"/>
      <c r="M74" s="37"/>
      <c r="N74" s="37"/>
      <c r="O74" s="37">
        <v>49</v>
      </c>
      <c r="P74" s="129">
        <v>800</v>
      </c>
      <c r="Q74" s="38">
        <f t="shared" si="9"/>
        <v>87</v>
      </c>
      <c r="R74" s="38">
        <f t="shared" si="10"/>
        <v>887</v>
      </c>
      <c r="S74" s="68">
        <f t="shared" si="11"/>
        <v>753</v>
      </c>
      <c r="T74" s="79"/>
    </row>
    <row r="75" spans="1:20" s="7" customFormat="1" ht="15" customHeight="1" x14ac:dyDescent="0.2">
      <c r="A75" s="12" t="s">
        <v>60</v>
      </c>
      <c r="B75" s="55" t="s">
        <v>114</v>
      </c>
      <c r="C75" s="87">
        <v>4800</v>
      </c>
      <c r="D75" s="37"/>
      <c r="E75" s="37"/>
      <c r="F75" s="37">
        <v>350</v>
      </c>
      <c r="G75" s="37">
        <v>350</v>
      </c>
      <c r="H75" s="37">
        <v>350</v>
      </c>
      <c r="I75" s="37">
        <v>350</v>
      </c>
      <c r="J75" s="37">
        <v>350</v>
      </c>
      <c r="K75" s="37">
        <v>350</v>
      </c>
      <c r="L75" s="37"/>
      <c r="M75" s="37"/>
      <c r="N75" s="37"/>
      <c r="O75" s="37"/>
      <c r="P75" s="129"/>
      <c r="Q75" s="38">
        <f t="shared" si="9"/>
        <v>2100</v>
      </c>
      <c r="R75" s="38">
        <f t="shared" si="10"/>
        <v>2100</v>
      </c>
      <c r="S75" s="68">
        <f t="shared" si="11"/>
        <v>2700</v>
      </c>
      <c r="T75" s="79"/>
    </row>
    <row r="76" spans="1:20" s="7" customFormat="1" ht="15" customHeight="1" x14ac:dyDescent="0.2">
      <c r="A76" s="12" t="s">
        <v>61</v>
      </c>
      <c r="B76" s="55" t="s">
        <v>115</v>
      </c>
      <c r="C76" s="87">
        <v>3000</v>
      </c>
      <c r="D76" s="37">
        <v>80.599999999999994</v>
      </c>
      <c r="E76" s="37">
        <v>58.4</v>
      </c>
      <c r="F76" s="37">
        <v>23.8</v>
      </c>
      <c r="G76" s="37">
        <v>9.59</v>
      </c>
      <c r="H76" s="37">
        <v>0</v>
      </c>
      <c r="I76" s="37"/>
      <c r="J76" s="37"/>
      <c r="K76" s="37"/>
      <c r="L76" s="37"/>
      <c r="M76" s="37"/>
      <c r="N76" s="37"/>
      <c r="O76" s="37">
        <v>20.7</v>
      </c>
      <c r="P76" s="129">
        <v>200</v>
      </c>
      <c r="Q76" s="38">
        <f t="shared" si="9"/>
        <v>193.09</v>
      </c>
      <c r="R76" s="38">
        <f t="shared" si="10"/>
        <v>393.09000000000003</v>
      </c>
      <c r="S76" s="68">
        <f t="shared" si="11"/>
        <v>2606.91</v>
      </c>
      <c r="T76" s="79"/>
    </row>
    <row r="77" spans="1:20" s="7" customFormat="1" ht="15" customHeight="1" x14ac:dyDescent="0.2">
      <c r="A77" s="12" t="s">
        <v>30</v>
      </c>
      <c r="B77" s="55" t="s">
        <v>116</v>
      </c>
      <c r="C77" s="87">
        <v>12000</v>
      </c>
      <c r="D77" s="37">
        <v>0</v>
      </c>
      <c r="E77" s="37">
        <v>1751.15</v>
      </c>
      <c r="F77" s="37">
        <v>1788.35</v>
      </c>
      <c r="G77" s="37">
        <v>245.84</v>
      </c>
      <c r="H77" s="37">
        <v>231.45</v>
      </c>
      <c r="I77" s="37">
        <v>219.65</v>
      </c>
      <c r="J77" s="37">
        <v>188</v>
      </c>
      <c r="K77" s="37">
        <v>233.9</v>
      </c>
      <c r="L77" s="37">
        <v>355.05</v>
      </c>
      <c r="M77" s="37">
        <v>555.25</v>
      </c>
      <c r="N77" s="37">
        <v>221.85</v>
      </c>
      <c r="O77" s="37">
        <v>547.1</v>
      </c>
      <c r="P77" s="129">
        <v>500</v>
      </c>
      <c r="Q77" s="38">
        <f t="shared" si="9"/>
        <v>6337.59</v>
      </c>
      <c r="R77" s="38">
        <f t="shared" si="10"/>
        <v>6837.59</v>
      </c>
      <c r="S77" s="68">
        <f t="shared" si="11"/>
        <v>5162.41</v>
      </c>
      <c r="T77" s="79"/>
    </row>
    <row r="78" spans="1:20" s="7" customFormat="1" ht="15" customHeight="1" x14ac:dyDescent="0.2">
      <c r="A78" s="12" t="s">
        <v>31</v>
      </c>
      <c r="B78" s="55" t="s">
        <v>117</v>
      </c>
      <c r="C78" s="87">
        <v>11000</v>
      </c>
      <c r="D78" s="37">
        <v>539.54999999999995</v>
      </c>
      <c r="E78" s="37">
        <v>630.20000000000005</v>
      </c>
      <c r="F78" s="37"/>
      <c r="G78" s="37">
        <v>1398.1</v>
      </c>
      <c r="H78" s="37">
        <v>728.8</v>
      </c>
      <c r="I78" s="37"/>
      <c r="J78" s="37">
        <v>1334.05</v>
      </c>
      <c r="K78" s="37">
        <v>760.75</v>
      </c>
      <c r="L78" s="37">
        <v>798.85</v>
      </c>
      <c r="M78" s="37">
        <v>669.5</v>
      </c>
      <c r="N78" s="37">
        <v>707.19</v>
      </c>
      <c r="O78" s="37">
        <v>1428.7</v>
      </c>
      <c r="P78" s="129">
        <v>1000</v>
      </c>
      <c r="Q78" s="38">
        <f t="shared" si="9"/>
        <v>8995.69</v>
      </c>
      <c r="R78" s="38">
        <f t="shared" si="10"/>
        <v>9995.69</v>
      </c>
      <c r="S78" s="68">
        <f t="shared" si="11"/>
        <v>1004.3099999999995</v>
      </c>
      <c r="T78" s="79"/>
    </row>
    <row r="79" spans="1:20" s="7" customFormat="1" ht="15" customHeight="1" x14ac:dyDescent="0.2">
      <c r="A79" s="12" t="s">
        <v>62</v>
      </c>
      <c r="B79" s="55" t="s">
        <v>118</v>
      </c>
      <c r="C79" s="87">
        <v>26000</v>
      </c>
      <c r="D79" s="37">
        <v>2145.44</v>
      </c>
      <c r="E79" s="37">
        <v>2145.44</v>
      </c>
      <c r="F79" s="37">
        <v>2145.44</v>
      </c>
      <c r="G79" s="37">
        <v>2024</v>
      </c>
      <c r="H79" s="37">
        <v>2145.44</v>
      </c>
      <c r="I79" s="37">
        <v>2145.44</v>
      </c>
      <c r="J79" s="37">
        <v>2024</v>
      </c>
      <c r="K79" s="37">
        <v>2024</v>
      </c>
      <c r="L79" s="37">
        <v>2024</v>
      </c>
      <c r="M79" s="37">
        <v>2024</v>
      </c>
      <c r="N79" s="37">
        <v>2024</v>
      </c>
      <c r="O79" s="37">
        <v>2024</v>
      </c>
      <c r="P79" s="37">
        <v>2024</v>
      </c>
      <c r="Q79" s="38">
        <f t="shared" si="9"/>
        <v>24895.200000000001</v>
      </c>
      <c r="R79" s="38">
        <f t="shared" si="10"/>
        <v>26919.200000000001</v>
      </c>
      <c r="S79" s="68">
        <f t="shared" si="11"/>
        <v>-919.20000000000073</v>
      </c>
      <c r="T79" s="79"/>
    </row>
    <row r="80" spans="1:20" s="7" customFormat="1" ht="10.5" customHeight="1" x14ac:dyDescent="0.2">
      <c r="A80" s="12"/>
      <c r="B80" s="55"/>
      <c r="C80" s="87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125"/>
      <c r="Q80" s="38"/>
      <c r="R80" s="38"/>
      <c r="T80" s="79"/>
    </row>
    <row r="81" spans="1:20" s="7" customFormat="1" ht="15" customHeight="1" x14ac:dyDescent="0.2">
      <c r="A81" s="15" t="str">
        <f>"TOTAL "&amp;A67</f>
        <v>TOTAL OPERATING EXPENSES (OPEX) - TIC</v>
      </c>
      <c r="B81" s="59"/>
      <c r="C81" s="96">
        <f>SUM(C69:C80)</f>
        <v>306650</v>
      </c>
      <c r="D81" s="40">
        <f>SUM(D69:D79)</f>
        <v>17161.489999999998</v>
      </c>
      <c r="E81" s="40">
        <f t="shared" ref="E81:P81" si="12">SUM(E69:E79)</f>
        <v>18849.079999999998</v>
      </c>
      <c r="F81" s="40">
        <f t="shared" si="12"/>
        <v>17541.829999999998</v>
      </c>
      <c r="G81" s="40">
        <f t="shared" ref="G81:H81" si="13">SUM(G69:G79)</f>
        <v>18150.580000000002</v>
      </c>
      <c r="H81" s="40">
        <f t="shared" si="13"/>
        <v>16746.34</v>
      </c>
      <c r="I81" s="40">
        <f t="shared" si="12"/>
        <v>19670.840000000004</v>
      </c>
      <c r="J81" s="40">
        <f t="shared" si="12"/>
        <v>18019.099999999999</v>
      </c>
      <c r="K81" s="40">
        <f t="shared" si="12"/>
        <v>17896.5</v>
      </c>
      <c r="L81" s="40">
        <f t="shared" si="12"/>
        <v>17415.95</v>
      </c>
      <c r="M81" s="40">
        <f>SUM(M69:M79)</f>
        <v>17486.800000000003</v>
      </c>
      <c r="N81" s="40">
        <f>SUM(N69:N79)</f>
        <v>17135.760000000002</v>
      </c>
      <c r="O81" s="40">
        <f>SUM(O69:O79)</f>
        <v>23212.55</v>
      </c>
      <c r="P81" s="132">
        <f t="shared" si="12"/>
        <v>25251</v>
      </c>
      <c r="Q81" s="40">
        <f t="shared" ref="Q81" si="14">SUM(D81:O81)</f>
        <v>219286.82</v>
      </c>
      <c r="R81" s="40">
        <f>SUM(R69:R79)</f>
        <v>244537.82</v>
      </c>
    </row>
    <row r="82" spans="1:20" s="7" customFormat="1" ht="6.95" customHeight="1" x14ac:dyDescent="0.2">
      <c r="A82" s="11"/>
      <c r="B82" s="61"/>
      <c r="C82" s="98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133"/>
      <c r="Q82" s="41"/>
      <c r="R82" s="41"/>
    </row>
    <row r="83" spans="1:20" s="7" customFormat="1" ht="18" customHeight="1" x14ac:dyDescent="0.2">
      <c r="A83" s="180" t="s">
        <v>63</v>
      </c>
      <c r="B83" s="180"/>
      <c r="C83" s="180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</row>
    <row r="84" spans="1:20" s="7" customFormat="1" ht="6.95" customHeight="1" x14ac:dyDescent="0.2">
      <c r="A84" s="10"/>
      <c r="B84" s="58"/>
      <c r="C84" s="95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128"/>
      <c r="Q84" s="36"/>
      <c r="R84" s="36"/>
    </row>
    <row r="85" spans="1:20" s="8" customFormat="1" ht="15" customHeight="1" x14ac:dyDescent="0.2">
      <c r="A85" s="12" t="s">
        <v>65</v>
      </c>
      <c r="B85" s="55" t="s">
        <v>137</v>
      </c>
      <c r="C85" s="87">
        <v>20000</v>
      </c>
      <c r="D85" s="37"/>
      <c r="E85" s="37">
        <v>4358</v>
      </c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129">
        <v>5000</v>
      </c>
      <c r="Q85" s="38">
        <f>SUM(D85:O85)</f>
        <v>4358</v>
      </c>
      <c r="R85" s="38">
        <f>SUM(D85:P85)</f>
        <v>9358</v>
      </c>
      <c r="S85" s="68">
        <f>C85-R85</f>
        <v>10642</v>
      </c>
      <c r="T85" s="79"/>
    </row>
    <row r="86" spans="1:20" s="8" customFormat="1" ht="15" customHeight="1" x14ac:dyDescent="0.2">
      <c r="A86" s="12" t="s">
        <v>297</v>
      </c>
      <c r="B86" s="55" t="s">
        <v>298</v>
      </c>
      <c r="C86" s="8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129">
        <v>144000</v>
      </c>
      <c r="Q86" s="38">
        <f t="shared" ref="Q86:Q90" si="15">SUM(D86:O86)</f>
        <v>0</v>
      </c>
      <c r="R86" s="38">
        <f>SUM(D86:P86)</f>
        <v>144000</v>
      </c>
      <c r="S86" s="68"/>
      <c r="T86" s="79"/>
    </row>
    <row r="87" spans="1:20" s="7" customFormat="1" ht="15" customHeight="1" x14ac:dyDescent="0.2">
      <c r="A87" s="12" t="s">
        <v>66</v>
      </c>
      <c r="B87" s="55" t="s">
        <v>138</v>
      </c>
      <c r="C87" s="87">
        <v>6000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129">
        <v>0</v>
      </c>
      <c r="Q87" s="38">
        <f t="shared" si="15"/>
        <v>0</v>
      </c>
      <c r="R87" s="38">
        <f>SUM(D87:P87)</f>
        <v>0</v>
      </c>
      <c r="S87" s="68">
        <f>C87-R87</f>
        <v>6000</v>
      </c>
      <c r="T87" s="79"/>
    </row>
    <row r="88" spans="1:20" s="8" customFormat="1" ht="15" customHeight="1" x14ac:dyDescent="0.2">
      <c r="A88" s="12" t="s">
        <v>67</v>
      </c>
      <c r="B88" s="55" t="s">
        <v>139</v>
      </c>
      <c r="C88" s="87">
        <v>5000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129">
        <v>0</v>
      </c>
      <c r="Q88" s="38">
        <f t="shared" si="15"/>
        <v>0</v>
      </c>
      <c r="R88" s="38">
        <f>SUM(D88:P88)</f>
        <v>0</v>
      </c>
      <c r="S88" s="68">
        <f>C88-R88</f>
        <v>5000</v>
      </c>
      <c r="T88" s="79"/>
    </row>
    <row r="89" spans="1:20" s="8" customFormat="1" ht="6.95" customHeight="1" x14ac:dyDescent="0.2">
      <c r="A89" s="12"/>
      <c r="B89" s="55"/>
      <c r="C89" s="87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125"/>
      <c r="Q89" s="43"/>
      <c r="R89" s="43"/>
      <c r="T89" s="79"/>
    </row>
    <row r="90" spans="1:20" s="7" customFormat="1" ht="15" customHeight="1" x14ac:dyDescent="0.2">
      <c r="A90" s="15" t="str">
        <f>"TOTAL "&amp;A83</f>
        <v>TOTAL CAPITAL EXPENDITURE (CAPEX) - PGT</v>
      </c>
      <c r="B90" s="59"/>
      <c r="C90" s="96">
        <f>SUM(C85:C89)</f>
        <v>31000</v>
      </c>
      <c r="D90" s="40">
        <f t="shared" ref="D90:O90" si="16">SUM(D85:D88)</f>
        <v>0</v>
      </c>
      <c r="E90" s="40">
        <f t="shared" si="16"/>
        <v>4358</v>
      </c>
      <c r="F90" s="40">
        <f t="shared" si="16"/>
        <v>0</v>
      </c>
      <c r="G90" s="40">
        <f t="shared" ref="G90:H90" si="17">SUM(G85:G88)</f>
        <v>0</v>
      </c>
      <c r="H90" s="40">
        <f t="shared" si="17"/>
        <v>0</v>
      </c>
      <c r="I90" s="40">
        <f t="shared" si="16"/>
        <v>0</v>
      </c>
      <c r="J90" s="40">
        <f t="shared" si="16"/>
        <v>0</v>
      </c>
      <c r="K90" s="40">
        <f t="shared" si="16"/>
        <v>0</v>
      </c>
      <c r="L90" s="40">
        <f t="shared" si="16"/>
        <v>0</v>
      </c>
      <c r="M90" s="40">
        <f t="shared" si="16"/>
        <v>0</v>
      </c>
      <c r="N90" s="40">
        <f t="shared" si="16"/>
        <v>0</v>
      </c>
      <c r="O90" s="40">
        <f t="shared" si="16"/>
        <v>0</v>
      </c>
      <c r="P90" s="132">
        <f>SUM(P85:P88)</f>
        <v>149000</v>
      </c>
      <c r="Q90" s="40">
        <f t="shared" si="15"/>
        <v>4358</v>
      </c>
      <c r="R90" s="40">
        <f>SUM(D90:P90)</f>
        <v>153358</v>
      </c>
    </row>
    <row r="91" spans="1:20" s="7" customFormat="1" ht="6.95" customHeight="1" x14ac:dyDescent="0.2">
      <c r="A91" s="11"/>
      <c r="B91" s="61"/>
      <c r="C91" s="98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133"/>
      <c r="Q91" s="41"/>
      <c r="R91" s="41"/>
    </row>
    <row r="92" spans="1:20" s="7" customFormat="1" ht="18" customHeight="1" x14ac:dyDescent="0.2">
      <c r="A92" s="180" t="s">
        <v>64</v>
      </c>
      <c r="B92" s="180"/>
      <c r="C92" s="180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</row>
    <row r="93" spans="1:20" s="7" customFormat="1" ht="6.95" customHeight="1" x14ac:dyDescent="0.2">
      <c r="A93" s="10"/>
      <c r="B93" s="58"/>
      <c r="C93" s="95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128"/>
      <c r="Q93" s="36"/>
      <c r="R93" s="36"/>
    </row>
    <row r="94" spans="1:20" s="8" customFormat="1" ht="15" customHeight="1" x14ac:dyDescent="0.2">
      <c r="A94" s="12" t="s">
        <v>68</v>
      </c>
      <c r="B94" s="55" t="s">
        <v>137</v>
      </c>
      <c r="C94" s="87">
        <v>4500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129">
        <v>0</v>
      </c>
      <c r="Q94" s="43">
        <f t="shared" ref="Q94:Q97" si="18">SUM(D94:O94)</f>
        <v>0</v>
      </c>
      <c r="R94" s="38">
        <f>SUM(D94:P94)</f>
        <v>0</v>
      </c>
      <c r="S94" s="68">
        <f>C94-R94</f>
        <v>4500</v>
      </c>
      <c r="T94" s="79"/>
    </row>
    <row r="95" spans="1:20" s="7" customFormat="1" ht="15" customHeight="1" x14ac:dyDescent="0.2">
      <c r="A95" s="12" t="s">
        <v>66</v>
      </c>
      <c r="B95" s="55" t="s">
        <v>138</v>
      </c>
      <c r="C95" s="87">
        <v>10000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129">
        <v>0</v>
      </c>
      <c r="Q95" s="43">
        <f t="shared" si="18"/>
        <v>0</v>
      </c>
      <c r="R95" s="38">
        <f>SUM(D95:P95)</f>
        <v>0</v>
      </c>
      <c r="S95" s="68">
        <f>C95-R95</f>
        <v>10000</v>
      </c>
      <c r="T95" s="79"/>
    </row>
    <row r="96" spans="1:20" s="8" customFormat="1" ht="15" customHeight="1" x14ac:dyDescent="0.2">
      <c r="A96" s="12" t="s">
        <v>69</v>
      </c>
      <c r="B96" s="55" t="s">
        <v>139</v>
      </c>
      <c r="C96" s="87">
        <v>1000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129">
        <v>0</v>
      </c>
      <c r="Q96" s="43">
        <f t="shared" si="18"/>
        <v>0</v>
      </c>
      <c r="R96" s="38">
        <f>SUM(D96:P96)</f>
        <v>0</v>
      </c>
      <c r="S96" s="68">
        <f>C96-R96</f>
        <v>1000</v>
      </c>
      <c r="T96" s="79"/>
    </row>
    <row r="97" spans="1:20" s="7" customFormat="1" ht="15" customHeight="1" x14ac:dyDescent="0.2">
      <c r="A97" s="12" t="s">
        <v>70</v>
      </c>
      <c r="B97" s="55" t="s">
        <v>70</v>
      </c>
      <c r="C97" s="87">
        <v>50000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129">
        <v>0</v>
      </c>
      <c r="Q97" s="43">
        <f t="shared" si="18"/>
        <v>0</v>
      </c>
      <c r="R97" s="38">
        <f>SUM(D97:P97)</f>
        <v>0</v>
      </c>
      <c r="S97" s="68">
        <f>C97-R97</f>
        <v>50000</v>
      </c>
      <c r="T97" s="79"/>
    </row>
    <row r="98" spans="1:20" s="8" customFormat="1" ht="6.95" customHeight="1" x14ac:dyDescent="0.2">
      <c r="A98" s="12"/>
      <c r="B98" s="55"/>
      <c r="C98" s="87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125"/>
      <c r="Q98" s="43"/>
      <c r="R98" s="43"/>
      <c r="T98" s="79"/>
    </row>
    <row r="99" spans="1:20" s="7" customFormat="1" ht="15" customHeight="1" x14ac:dyDescent="0.2">
      <c r="A99" s="15" t="str">
        <f>"TOTAL "&amp;A92</f>
        <v>TOTAL CAPITAL EXPENDITURE (CAPEX) - TIC</v>
      </c>
      <c r="B99" s="59"/>
      <c r="C99" s="96">
        <f>SUM(C94:C98)</f>
        <v>65500</v>
      </c>
      <c r="D99" s="40">
        <f t="shared" ref="D99:O99" si="19">SUM(D94:D97)</f>
        <v>0</v>
      </c>
      <c r="E99" s="40">
        <f t="shared" si="19"/>
        <v>0</v>
      </c>
      <c r="F99" s="40">
        <f t="shared" si="19"/>
        <v>0</v>
      </c>
      <c r="G99" s="40">
        <f t="shared" ref="G99:H99" si="20">SUM(G94:G97)</f>
        <v>0</v>
      </c>
      <c r="H99" s="40">
        <f t="shared" si="20"/>
        <v>0</v>
      </c>
      <c r="I99" s="40">
        <f t="shared" si="19"/>
        <v>0</v>
      </c>
      <c r="J99" s="40">
        <f t="shared" si="19"/>
        <v>0</v>
      </c>
      <c r="K99" s="40">
        <f t="shared" si="19"/>
        <v>0</v>
      </c>
      <c r="L99" s="40">
        <f t="shared" si="19"/>
        <v>0</v>
      </c>
      <c r="M99" s="40">
        <f t="shared" si="19"/>
        <v>0</v>
      </c>
      <c r="N99" s="40">
        <f t="shared" si="19"/>
        <v>0</v>
      </c>
      <c r="O99" s="40">
        <f t="shared" si="19"/>
        <v>0</v>
      </c>
      <c r="P99" s="132">
        <f>SUM(P94:P97)</f>
        <v>0</v>
      </c>
      <c r="Q99" s="40">
        <f t="shared" ref="Q99" si="21">SUM(D99:O99)</f>
        <v>0</v>
      </c>
      <c r="R99" s="40">
        <f>SUM(R94:R97)</f>
        <v>0</v>
      </c>
    </row>
    <row r="100" spans="1:20" s="7" customFormat="1" ht="7.5" customHeight="1" x14ac:dyDescent="0.2">
      <c r="A100" s="24"/>
      <c r="B100" s="60"/>
      <c r="C100" s="97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27"/>
      <c r="Q100" s="33"/>
      <c r="R100" s="33"/>
    </row>
    <row r="101" spans="1:20" s="7" customFormat="1" ht="18" customHeight="1" x14ac:dyDescent="0.2">
      <c r="A101" s="180" t="s">
        <v>71</v>
      </c>
      <c r="B101" s="180"/>
      <c r="C101" s="180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</row>
    <row r="102" spans="1:20" s="7" customFormat="1" ht="6.95" customHeight="1" x14ac:dyDescent="0.2">
      <c r="A102" s="10"/>
      <c r="B102" s="58"/>
      <c r="C102" s="95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128"/>
      <c r="Q102" s="36"/>
      <c r="R102" s="36"/>
    </row>
    <row r="103" spans="1:20" s="8" customFormat="1" ht="15" customHeight="1" x14ac:dyDescent="0.2">
      <c r="A103" s="12" t="s">
        <v>72</v>
      </c>
      <c r="B103" s="55" t="s">
        <v>140</v>
      </c>
      <c r="C103" s="87">
        <v>6000</v>
      </c>
      <c r="D103" s="37">
        <v>108.12</v>
      </c>
      <c r="E103" s="37">
        <v>188.68</v>
      </c>
      <c r="F103" s="37"/>
      <c r="G103" s="37">
        <v>454.7</v>
      </c>
      <c r="H103" s="37">
        <v>0</v>
      </c>
      <c r="I103" s="37"/>
      <c r="J103" s="37">
        <v>150</v>
      </c>
      <c r="K103" s="37"/>
      <c r="L103" s="37"/>
      <c r="M103" s="37">
        <v>0</v>
      </c>
      <c r="N103" s="37">
        <v>300</v>
      </c>
      <c r="O103" s="37"/>
      <c r="P103" s="129">
        <v>500</v>
      </c>
      <c r="Q103" s="43">
        <f t="shared" ref="Q103:Q153" si="22">SUM(D103:O103)</f>
        <v>1201.5</v>
      </c>
      <c r="R103" s="43">
        <f t="shared" ref="R103:R134" si="23">SUM(D103:P103)</f>
        <v>1701.5</v>
      </c>
      <c r="S103" s="68">
        <f t="shared" ref="S103:S134" si="24">C103-R103</f>
        <v>4298.5</v>
      </c>
      <c r="T103" s="79"/>
    </row>
    <row r="104" spans="1:20" s="8" customFormat="1" ht="15" customHeight="1" x14ac:dyDescent="0.2">
      <c r="A104" s="12" t="s">
        <v>73</v>
      </c>
      <c r="B104" s="55" t="s">
        <v>141</v>
      </c>
      <c r="C104" s="87">
        <v>2000</v>
      </c>
      <c r="D104" s="37">
        <v>0</v>
      </c>
      <c r="E104" s="37">
        <v>63.6</v>
      </c>
      <c r="F104" s="37"/>
      <c r="G104" s="37">
        <v>604.20000000000005</v>
      </c>
      <c r="H104" s="37">
        <v>0</v>
      </c>
      <c r="I104" s="37">
        <v>60</v>
      </c>
      <c r="J104" s="37">
        <v>240</v>
      </c>
      <c r="K104" s="37">
        <v>120</v>
      </c>
      <c r="L104" s="37">
        <v>224</v>
      </c>
      <c r="M104" s="37">
        <v>468</v>
      </c>
      <c r="N104" s="37">
        <v>0</v>
      </c>
      <c r="O104" s="37"/>
      <c r="P104" s="129">
        <v>500</v>
      </c>
      <c r="Q104" s="43">
        <f t="shared" si="22"/>
        <v>1779.8000000000002</v>
      </c>
      <c r="R104" s="43">
        <f t="shared" si="23"/>
        <v>2279.8000000000002</v>
      </c>
      <c r="S104" s="68">
        <f t="shared" si="24"/>
        <v>-279.80000000000018</v>
      </c>
      <c r="T104" s="79"/>
    </row>
    <row r="105" spans="1:20" s="8" customFormat="1" ht="15" customHeight="1" x14ac:dyDescent="0.2">
      <c r="A105" s="12" t="s">
        <v>74</v>
      </c>
      <c r="B105" s="172" t="s">
        <v>142</v>
      </c>
      <c r="C105" s="87">
        <v>270000</v>
      </c>
      <c r="D105" s="37">
        <v>1713.15</v>
      </c>
      <c r="E105" s="37">
        <v>29037.63</v>
      </c>
      <c r="F105" s="37">
        <v>68182.81</v>
      </c>
      <c r="G105" s="37">
        <v>59993.27</v>
      </c>
      <c r="H105" s="37">
        <v>26568.71</v>
      </c>
      <c r="I105" s="37">
        <v>25735.42</v>
      </c>
      <c r="J105" s="37">
        <v>15582.39</v>
      </c>
      <c r="K105" s="37">
        <v>22879.19</v>
      </c>
      <c r="L105" s="37">
        <v>671</v>
      </c>
      <c r="M105" s="37">
        <v>20487.7</v>
      </c>
      <c r="N105" s="37">
        <v>26637.55</v>
      </c>
      <c r="O105" s="37">
        <v>40399.97</v>
      </c>
      <c r="P105" s="129">
        <f>42531.2+20000</f>
        <v>62531.199999999997</v>
      </c>
      <c r="Q105" s="43">
        <f t="shared" si="22"/>
        <v>337888.79000000004</v>
      </c>
      <c r="R105" s="43">
        <f t="shared" si="23"/>
        <v>400419.99000000005</v>
      </c>
      <c r="S105" s="68">
        <f t="shared" si="24"/>
        <v>-130419.99000000005</v>
      </c>
      <c r="T105" s="79"/>
    </row>
    <row r="106" spans="1:20" s="8" customFormat="1" ht="15" customHeight="1" x14ac:dyDescent="0.2">
      <c r="A106" s="12" t="s">
        <v>76</v>
      </c>
      <c r="B106" s="55" t="s">
        <v>142</v>
      </c>
      <c r="C106" s="87">
        <v>15000</v>
      </c>
      <c r="D106" s="37">
        <v>460.35</v>
      </c>
      <c r="E106" s="37">
        <v>18</v>
      </c>
      <c r="F106" s="37">
        <v>44</v>
      </c>
      <c r="G106" s="37">
        <v>1591.4</v>
      </c>
      <c r="H106" s="37">
        <v>654.65</v>
      </c>
      <c r="I106" s="37"/>
      <c r="J106" s="37">
        <v>10759.1</v>
      </c>
      <c r="K106" s="37"/>
      <c r="L106" s="37"/>
      <c r="M106" s="37">
        <v>10.8</v>
      </c>
      <c r="N106" s="37"/>
      <c r="O106" s="37"/>
      <c r="P106" s="129">
        <v>368.125</v>
      </c>
      <c r="Q106" s="43">
        <f t="shared" si="22"/>
        <v>13538.3</v>
      </c>
      <c r="R106" s="43">
        <f t="shared" si="23"/>
        <v>13906.424999999999</v>
      </c>
      <c r="S106" s="68">
        <f t="shared" si="24"/>
        <v>1093.5750000000007</v>
      </c>
      <c r="T106" s="79"/>
    </row>
    <row r="107" spans="1:20" s="8" customFormat="1" ht="8.25" customHeight="1" x14ac:dyDescent="0.2">
      <c r="A107" s="12"/>
      <c r="B107" s="55"/>
      <c r="C107" s="87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134"/>
      <c r="Q107" s="43">
        <f t="shared" si="22"/>
        <v>0</v>
      </c>
      <c r="R107" s="43">
        <f t="shared" si="23"/>
        <v>0</v>
      </c>
      <c r="S107" s="68">
        <f t="shared" si="24"/>
        <v>0</v>
      </c>
      <c r="T107" s="79"/>
    </row>
    <row r="108" spans="1:20" s="8" customFormat="1" ht="15" customHeight="1" x14ac:dyDescent="0.2">
      <c r="A108" s="12" t="s">
        <v>77</v>
      </c>
      <c r="B108" s="55" t="s">
        <v>77</v>
      </c>
      <c r="C108" s="87">
        <v>25000</v>
      </c>
      <c r="D108" s="37">
        <v>0</v>
      </c>
      <c r="E108" s="37">
        <v>1845.09</v>
      </c>
      <c r="F108" s="37">
        <v>1610.98</v>
      </c>
      <c r="G108" s="37">
        <v>1298.99</v>
      </c>
      <c r="H108" s="37">
        <v>533.65</v>
      </c>
      <c r="I108" s="37">
        <v>333.9</v>
      </c>
      <c r="J108" s="37">
        <v>2371.08</v>
      </c>
      <c r="K108" s="37"/>
      <c r="L108" s="37">
        <v>1627.86</v>
      </c>
      <c r="M108" s="37">
        <v>4481.28</v>
      </c>
      <c r="N108" s="37">
        <v>92.49</v>
      </c>
      <c r="O108" s="37">
        <v>337.96</v>
      </c>
      <c r="P108" s="129">
        <f>337.96+3500</f>
        <v>3837.96</v>
      </c>
      <c r="Q108" s="43">
        <f t="shared" si="22"/>
        <v>14533.279999999997</v>
      </c>
      <c r="R108" s="43">
        <f t="shared" si="23"/>
        <v>18371.239999999998</v>
      </c>
      <c r="S108" s="68">
        <f t="shared" si="24"/>
        <v>6628.760000000002</v>
      </c>
      <c r="T108" s="79"/>
    </row>
    <row r="109" spans="1:20" s="8" customFormat="1" ht="15" customHeight="1" x14ac:dyDescent="0.2">
      <c r="A109" s="12" t="s">
        <v>261</v>
      </c>
      <c r="B109" s="55" t="s">
        <v>144</v>
      </c>
      <c r="C109" s="87">
        <v>100000</v>
      </c>
      <c r="D109" s="37"/>
      <c r="E109" s="37"/>
      <c r="F109" s="37"/>
      <c r="G109" s="37"/>
      <c r="H109" s="37"/>
      <c r="I109" s="37"/>
      <c r="J109" s="37"/>
      <c r="K109" s="37">
        <v>100000</v>
      </c>
      <c r="L109" s="37"/>
      <c r="M109" s="37"/>
      <c r="N109" s="37"/>
      <c r="O109" s="37"/>
      <c r="P109" s="129">
        <v>0</v>
      </c>
      <c r="Q109" s="43">
        <f t="shared" si="22"/>
        <v>100000</v>
      </c>
      <c r="R109" s="43">
        <f t="shared" si="23"/>
        <v>100000</v>
      </c>
      <c r="S109" s="68">
        <f t="shared" si="24"/>
        <v>0</v>
      </c>
      <c r="T109" s="79"/>
    </row>
    <row r="110" spans="1:20" s="8" customFormat="1" ht="15" customHeight="1" x14ac:dyDescent="0.2">
      <c r="A110" s="12" t="s">
        <v>252</v>
      </c>
      <c r="B110" s="55" t="s">
        <v>253</v>
      </c>
      <c r="C110" s="87">
        <v>0</v>
      </c>
      <c r="D110" s="37">
        <v>0</v>
      </c>
      <c r="E110" s="37">
        <v>302.10000000000002</v>
      </c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129"/>
      <c r="Q110" s="43">
        <f t="shared" si="22"/>
        <v>302.10000000000002</v>
      </c>
      <c r="R110" s="43">
        <f t="shared" si="23"/>
        <v>302.10000000000002</v>
      </c>
      <c r="S110" s="68">
        <f t="shared" si="24"/>
        <v>-302.10000000000002</v>
      </c>
      <c r="T110" s="79"/>
    </row>
    <row r="111" spans="1:20" s="8" customFormat="1" ht="15" customHeight="1" x14ac:dyDescent="0.2">
      <c r="A111" s="12" t="s">
        <v>78</v>
      </c>
      <c r="B111" s="55" t="s">
        <v>77</v>
      </c>
      <c r="C111" s="87">
        <v>16000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129"/>
      <c r="Q111" s="43">
        <f t="shared" si="22"/>
        <v>0</v>
      </c>
      <c r="R111" s="43">
        <f t="shared" si="23"/>
        <v>0</v>
      </c>
      <c r="S111" s="68">
        <f t="shared" si="24"/>
        <v>16000</v>
      </c>
      <c r="T111" s="79"/>
    </row>
    <row r="112" spans="1:20" s="8" customFormat="1" ht="15" customHeight="1" x14ac:dyDescent="0.2">
      <c r="A112" s="154" t="s">
        <v>79</v>
      </c>
      <c r="B112" s="55" t="s">
        <v>143</v>
      </c>
      <c r="C112" s="87">
        <v>30000</v>
      </c>
      <c r="D112" s="37">
        <v>0</v>
      </c>
      <c r="E112" s="37">
        <v>0</v>
      </c>
      <c r="F112" s="37">
        <v>22110.94</v>
      </c>
      <c r="G112" s="37">
        <v>1677.76</v>
      </c>
      <c r="H112" s="37">
        <v>0</v>
      </c>
      <c r="I112" s="37"/>
      <c r="J112" s="37"/>
      <c r="K112" s="37"/>
      <c r="L112" s="37"/>
      <c r="M112" s="37"/>
      <c r="N112" s="37"/>
      <c r="O112" s="37"/>
      <c r="P112" s="129">
        <v>0</v>
      </c>
      <c r="Q112" s="43">
        <f t="shared" si="22"/>
        <v>23788.699999999997</v>
      </c>
      <c r="R112" s="43">
        <f t="shared" si="23"/>
        <v>23788.699999999997</v>
      </c>
      <c r="S112" s="68">
        <f t="shared" si="24"/>
        <v>6211.3000000000029</v>
      </c>
      <c r="T112" s="79"/>
    </row>
    <row r="113" spans="1:20" s="8" customFormat="1" ht="15" customHeight="1" x14ac:dyDescent="0.2">
      <c r="A113" s="154" t="s">
        <v>267</v>
      </c>
      <c r="B113" s="55" t="s">
        <v>143</v>
      </c>
      <c r="C113" s="87">
        <v>61000</v>
      </c>
      <c r="D113" s="37">
        <v>25000</v>
      </c>
      <c r="E113" s="37">
        <v>35242.68</v>
      </c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129">
        <v>0</v>
      </c>
      <c r="Q113" s="43">
        <f t="shared" si="22"/>
        <v>60242.68</v>
      </c>
      <c r="R113" s="43">
        <f t="shared" si="23"/>
        <v>60242.68</v>
      </c>
      <c r="S113" s="68">
        <f t="shared" si="24"/>
        <v>757.31999999999971</v>
      </c>
      <c r="T113" s="79"/>
    </row>
    <row r="114" spans="1:20" s="8" customFormat="1" ht="15" customHeight="1" x14ac:dyDescent="0.2">
      <c r="A114" s="12" t="s">
        <v>180</v>
      </c>
      <c r="B114" s="55" t="s">
        <v>143</v>
      </c>
      <c r="C114" s="87">
        <v>40000</v>
      </c>
      <c r="D114" s="37"/>
      <c r="E114" s="37"/>
      <c r="F114" s="37"/>
      <c r="G114" s="37"/>
      <c r="H114" s="37"/>
      <c r="I114" s="37"/>
      <c r="J114" s="37"/>
      <c r="K114" s="37">
        <v>3080</v>
      </c>
      <c r="L114" s="37">
        <v>3000</v>
      </c>
      <c r="M114" s="37">
        <v>7980.23</v>
      </c>
      <c r="N114" s="37">
        <v>6132</v>
      </c>
      <c r="O114" s="37">
        <v>5966.94</v>
      </c>
      <c r="P114" s="129">
        <f>3468.09+2100</f>
        <v>5568.09</v>
      </c>
      <c r="Q114" s="43">
        <f t="shared" si="22"/>
        <v>26159.17</v>
      </c>
      <c r="R114" s="43">
        <f t="shared" si="23"/>
        <v>31727.26</v>
      </c>
      <c r="S114" s="68">
        <f t="shared" si="24"/>
        <v>8272.7400000000016</v>
      </c>
      <c r="T114" s="79"/>
    </row>
    <row r="115" spans="1:20" s="8" customFormat="1" ht="15" customHeight="1" x14ac:dyDescent="0.2">
      <c r="A115" s="12" t="s">
        <v>181</v>
      </c>
      <c r="B115" s="55" t="s">
        <v>144</v>
      </c>
      <c r="C115" s="87">
        <v>169000</v>
      </c>
      <c r="D115" s="37"/>
      <c r="E115" s="37"/>
      <c r="F115" s="37"/>
      <c r="G115" s="37"/>
      <c r="H115" s="37"/>
      <c r="I115" s="37"/>
      <c r="J115" s="37"/>
      <c r="K115" s="37"/>
      <c r="L115" s="37">
        <v>116100</v>
      </c>
      <c r="M115" s="37"/>
      <c r="N115" s="37"/>
      <c r="O115" s="37">
        <v>48100.5</v>
      </c>
      <c r="P115" s="129">
        <v>50000</v>
      </c>
      <c r="Q115" s="43">
        <f t="shared" si="22"/>
        <v>164200.5</v>
      </c>
      <c r="R115" s="43">
        <f t="shared" si="23"/>
        <v>214200.5</v>
      </c>
      <c r="S115" s="68">
        <f t="shared" si="24"/>
        <v>-45200.5</v>
      </c>
      <c r="T115" s="79"/>
    </row>
    <row r="116" spans="1:20" s="8" customFormat="1" ht="15" customHeight="1" x14ac:dyDescent="0.2">
      <c r="A116" s="154" t="s">
        <v>231</v>
      </c>
      <c r="B116" s="55" t="s">
        <v>143</v>
      </c>
      <c r="C116" s="87">
        <v>150000</v>
      </c>
      <c r="D116" s="37"/>
      <c r="E116" s="37"/>
      <c r="F116" s="37"/>
      <c r="G116" s="37"/>
      <c r="H116" s="37"/>
      <c r="I116" s="37"/>
      <c r="J116" s="37"/>
      <c r="K116" s="37">
        <v>66010.05</v>
      </c>
      <c r="L116" s="37">
        <v>18896.59</v>
      </c>
      <c r="M116" s="37">
        <v>122.93</v>
      </c>
      <c r="N116" s="37">
        <v>0</v>
      </c>
      <c r="O116" s="37"/>
      <c r="P116" s="129"/>
      <c r="Q116" s="43">
        <f t="shared" si="22"/>
        <v>85029.569999999992</v>
      </c>
      <c r="R116" s="43">
        <f t="shared" si="23"/>
        <v>85029.569999999992</v>
      </c>
      <c r="S116" s="68">
        <f t="shared" si="24"/>
        <v>64970.430000000008</v>
      </c>
      <c r="T116" s="79"/>
    </row>
    <row r="117" spans="1:20" s="8" customFormat="1" ht="15" customHeight="1" x14ac:dyDescent="0.2">
      <c r="A117" s="12" t="s">
        <v>226</v>
      </c>
      <c r="B117" s="55" t="s">
        <v>144</v>
      </c>
      <c r="C117" s="87">
        <v>100000</v>
      </c>
      <c r="D117" s="37"/>
      <c r="E117" s="37"/>
      <c r="F117" s="37"/>
      <c r="G117" s="37"/>
      <c r="H117" s="37"/>
      <c r="I117" s="37"/>
      <c r="J117" s="37"/>
      <c r="K117" s="37">
        <v>2238</v>
      </c>
      <c r="L117" s="37"/>
      <c r="M117" s="37"/>
      <c r="N117" s="37"/>
      <c r="O117" s="37">
        <v>29137.19</v>
      </c>
      <c r="P117" s="129">
        <f>27000</f>
        <v>27000</v>
      </c>
      <c r="Q117" s="43">
        <f t="shared" si="22"/>
        <v>31375.19</v>
      </c>
      <c r="R117" s="43">
        <f t="shared" si="23"/>
        <v>58375.19</v>
      </c>
      <c r="S117" s="68">
        <f t="shared" si="24"/>
        <v>41624.81</v>
      </c>
      <c r="T117" s="79"/>
    </row>
    <row r="118" spans="1:20" s="8" customFormat="1" ht="25.5" x14ac:dyDescent="0.2">
      <c r="A118" s="25" t="s">
        <v>192</v>
      </c>
      <c r="B118" s="55" t="s">
        <v>144</v>
      </c>
      <c r="C118" s="87">
        <v>120000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>
        <v>2060</v>
      </c>
      <c r="N118" s="37">
        <v>92442</v>
      </c>
      <c r="O118" s="37"/>
      <c r="P118" s="129"/>
      <c r="Q118" s="43">
        <f t="shared" si="22"/>
        <v>94502</v>
      </c>
      <c r="R118" s="43">
        <f t="shared" si="23"/>
        <v>94502</v>
      </c>
      <c r="S118" s="68">
        <f t="shared" si="24"/>
        <v>25498</v>
      </c>
      <c r="T118" s="79"/>
    </row>
    <row r="119" spans="1:20" s="8" customFormat="1" ht="15" customHeight="1" x14ac:dyDescent="0.2">
      <c r="A119" s="12" t="s">
        <v>232</v>
      </c>
      <c r="B119" s="55" t="s">
        <v>143</v>
      </c>
      <c r="C119" s="87">
        <v>15000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>
        <v>20529.07</v>
      </c>
      <c r="N119" s="37">
        <v>0</v>
      </c>
      <c r="O119" s="37"/>
      <c r="P119" s="129"/>
      <c r="Q119" s="43">
        <f t="shared" si="22"/>
        <v>20529.07</v>
      </c>
      <c r="R119" s="43">
        <f t="shared" si="23"/>
        <v>20529.07</v>
      </c>
      <c r="S119" s="68">
        <f t="shared" si="24"/>
        <v>-5529.07</v>
      </c>
      <c r="T119" s="79"/>
    </row>
    <row r="120" spans="1:20" s="8" customFormat="1" ht="15" customHeight="1" x14ac:dyDescent="0.2">
      <c r="A120" s="12" t="s">
        <v>275</v>
      </c>
      <c r="B120" s="55" t="s">
        <v>144</v>
      </c>
      <c r="C120" s="87">
        <v>80000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129"/>
      <c r="Q120" s="43">
        <f t="shared" si="22"/>
        <v>0</v>
      </c>
      <c r="R120" s="43">
        <f t="shared" si="23"/>
        <v>0</v>
      </c>
      <c r="S120" s="68">
        <f t="shared" si="24"/>
        <v>80000</v>
      </c>
      <c r="T120" s="79"/>
    </row>
    <row r="121" spans="1:20" s="8" customFormat="1" ht="15" customHeight="1" x14ac:dyDescent="0.2">
      <c r="A121" s="12" t="s">
        <v>281</v>
      </c>
      <c r="B121" s="55" t="s">
        <v>143</v>
      </c>
      <c r="C121" s="87">
        <v>150000</v>
      </c>
      <c r="D121" s="37"/>
      <c r="E121" s="37"/>
      <c r="F121" s="37"/>
      <c r="G121" s="37"/>
      <c r="H121" s="37"/>
      <c r="I121" s="37"/>
      <c r="J121" s="37"/>
      <c r="K121" s="37"/>
      <c r="L121" s="37">
        <v>82383.960000000006</v>
      </c>
      <c r="M121" s="37">
        <v>7510.56</v>
      </c>
      <c r="N121" s="37">
        <v>11211.7</v>
      </c>
      <c r="O121" s="37"/>
      <c r="P121" s="129"/>
      <c r="Q121" s="43">
        <f t="shared" si="22"/>
        <v>101106.22</v>
      </c>
      <c r="R121" s="43">
        <f t="shared" si="23"/>
        <v>101106.22</v>
      </c>
      <c r="S121" s="68">
        <f t="shared" si="24"/>
        <v>48893.78</v>
      </c>
      <c r="T121" s="79"/>
    </row>
    <row r="122" spans="1:20" s="8" customFormat="1" ht="15" customHeight="1" x14ac:dyDescent="0.2">
      <c r="A122" s="12" t="s">
        <v>223</v>
      </c>
      <c r="B122" s="55" t="s">
        <v>143</v>
      </c>
      <c r="C122" s="87">
        <v>80000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>
        <v>10849.3</v>
      </c>
      <c r="N122" s="37">
        <v>60947.5</v>
      </c>
      <c r="O122" s="37">
        <v>20005.87</v>
      </c>
      <c r="P122" s="129">
        <v>20000</v>
      </c>
      <c r="Q122" s="43">
        <f t="shared" si="22"/>
        <v>91802.67</v>
      </c>
      <c r="R122" s="43">
        <f t="shared" si="23"/>
        <v>111802.67</v>
      </c>
      <c r="S122" s="68">
        <f t="shared" si="24"/>
        <v>-31802.67</v>
      </c>
      <c r="T122" s="79"/>
    </row>
    <row r="123" spans="1:20" s="8" customFormat="1" ht="15" customHeight="1" x14ac:dyDescent="0.2">
      <c r="A123" s="12" t="s">
        <v>193</v>
      </c>
      <c r="B123" s="55" t="s">
        <v>144</v>
      </c>
      <c r="C123" s="87">
        <v>10000</v>
      </c>
      <c r="D123" s="37"/>
      <c r="E123" s="37"/>
      <c r="F123" s="37">
        <v>2074.8000000000002</v>
      </c>
      <c r="G123" s="37">
        <v>1835.4</v>
      </c>
      <c r="H123" s="37">
        <v>598.5</v>
      </c>
      <c r="I123" s="37">
        <v>15186.7</v>
      </c>
      <c r="J123" s="37">
        <v>6678.5</v>
      </c>
      <c r="K123" s="37">
        <v>6933.1</v>
      </c>
      <c r="L123" s="37">
        <v>1236.9000000000001</v>
      </c>
      <c r="M123" s="37"/>
      <c r="N123" s="37"/>
      <c r="O123" s="37"/>
      <c r="P123" s="129">
        <v>7406.0999999999985</v>
      </c>
      <c r="Q123" s="43">
        <f t="shared" si="22"/>
        <v>34543.9</v>
      </c>
      <c r="R123" s="43">
        <f t="shared" si="23"/>
        <v>41950</v>
      </c>
      <c r="S123" s="145">
        <f t="shared" si="24"/>
        <v>-31950</v>
      </c>
      <c r="T123" s="79">
        <f>41950-R123</f>
        <v>0</v>
      </c>
    </row>
    <row r="124" spans="1:20" s="8" customFormat="1" ht="15" customHeight="1" x14ac:dyDescent="0.2">
      <c r="A124" s="12" t="s">
        <v>284</v>
      </c>
      <c r="B124" s="55" t="s">
        <v>144</v>
      </c>
      <c r="C124" s="87">
        <v>75000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>
        <v>70000</v>
      </c>
      <c r="N124" s="37">
        <v>0</v>
      </c>
      <c r="O124" s="37"/>
      <c r="P124" s="129"/>
      <c r="Q124" s="43">
        <f t="shared" si="22"/>
        <v>70000</v>
      </c>
      <c r="R124" s="43">
        <f t="shared" si="23"/>
        <v>70000</v>
      </c>
      <c r="S124" s="68">
        <f t="shared" si="24"/>
        <v>5000</v>
      </c>
      <c r="T124" s="79"/>
    </row>
    <row r="125" spans="1:20" s="8" customFormat="1" ht="15" customHeight="1" x14ac:dyDescent="0.2">
      <c r="A125" s="12" t="s">
        <v>157</v>
      </c>
      <c r="B125" s="55" t="s">
        <v>144</v>
      </c>
      <c r="C125" s="87">
        <v>80000</v>
      </c>
      <c r="D125" s="37">
        <v>0</v>
      </c>
      <c r="E125" s="37">
        <v>7646.2</v>
      </c>
      <c r="F125" s="37">
        <v>820</v>
      </c>
      <c r="G125" s="37"/>
      <c r="H125" s="37"/>
      <c r="I125" s="37"/>
      <c r="J125" s="37"/>
      <c r="K125" s="37"/>
      <c r="L125" s="37"/>
      <c r="M125" s="37"/>
      <c r="N125" s="37"/>
      <c r="O125" s="37">
        <v>46347.47</v>
      </c>
      <c r="P125" s="37">
        <v>71000</v>
      </c>
      <c r="Q125" s="43">
        <f t="shared" si="22"/>
        <v>54813.67</v>
      </c>
      <c r="R125" s="43">
        <f t="shared" si="23"/>
        <v>125813.67</v>
      </c>
      <c r="S125" s="68">
        <f t="shared" si="24"/>
        <v>-45813.67</v>
      </c>
      <c r="T125" s="79"/>
    </row>
    <row r="126" spans="1:20" s="8" customFormat="1" ht="15" customHeight="1" x14ac:dyDescent="0.2">
      <c r="A126" s="154" t="s">
        <v>262</v>
      </c>
      <c r="B126" s="55" t="s">
        <v>143</v>
      </c>
      <c r="C126" s="87">
        <v>250000</v>
      </c>
      <c r="D126" s="37"/>
      <c r="E126" s="37"/>
      <c r="F126" s="37"/>
      <c r="G126" s="37"/>
      <c r="H126" s="37"/>
      <c r="I126" s="37"/>
      <c r="J126" s="37"/>
      <c r="K126" s="37">
        <v>8719.07</v>
      </c>
      <c r="L126" s="37">
        <v>9560.2000000000007</v>
      </c>
      <c r="M126" s="37">
        <v>119792.88</v>
      </c>
      <c r="N126" s="37">
        <v>0</v>
      </c>
      <c r="O126" s="37">
        <v>35911.370000000003</v>
      </c>
      <c r="P126" s="129">
        <v>35000</v>
      </c>
      <c r="Q126" s="43">
        <f t="shared" si="22"/>
        <v>173983.52</v>
      </c>
      <c r="R126" s="43">
        <f t="shared" si="23"/>
        <v>208983.52</v>
      </c>
      <c r="S126" s="68">
        <f t="shared" si="24"/>
        <v>41016.48000000001</v>
      </c>
      <c r="T126" s="79"/>
    </row>
    <row r="127" spans="1:20" s="8" customFormat="1" ht="15" customHeight="1" x14ac:dyDescent="0.2">
      <c r="A127" s="12" t="s">
        <v>260</v>
      </c>
      <c r="B127" s="55" t="s">
        <v>143</v>
      </c>
      <c r="C127" s="87">
        <v>0</v>
      </c>
      <c r="D127" s="37"/>
      <c r="E127" s="37"/>
      <c r="F127" s="37"/>
      <c r="G127" s="37">
        <v>878.68</v>
      </c>
      <c r="H127" s="37">
        <v>0</v>
      </c>
      <c r="I127" s="37"/>
      <c r="J127" s="37"/>
      <c r="K127" s="37"/>
      <c r="L127" s="37"/>
      <c r="M127" s="37"/>
      <c r="N127" s="37"/>
      <c r="O127" s="37"/>
      <c r="P127" s="129">
        <v>0</v>
      </c>
      <c r="Q127" s="43">
        <f t="shared" si="22"/>
        <v>878.68</v>
      </c>
      <c r="R127" s="43">
        <f t="shared" si="23"/>
        <v>878.68</v>
      </c>
      <c r="S127" s="145">
        <f t="shared" si="24"/>
        <v>-878.68</v>
      </c>
      <c r="T127" s="79"/>
    </row>
    <row r="128" spans="1:20" s="8" customFormat="1" ht="15" customHeight="1" x14ac:dyDescent="0.2">
      <c r="A128" s="154" t="s">
        <v>194</v>
      </c>
      <c r="B128" s="55" t="s">
        <v>143</v>
      </c>
      <c r="C128" s="87">
        <v>130000</v>
      </c>
      <c r="D128" s="37">
        <v>0</v>
      </c>
      <c r="E128" s="37">
        <v>64578.18</v>
      </c>
      <c r="F128" s="37">
        <v>62334.13</v>
      </c>
      <c r="G128" s="37">
        <v>4784.07</v>
      </c>
      <c r="H128" s="37">
        <v>0</v>
      </c>
      <c r="I128" s="37"/>
      <c r="J128" s="37"/>
      <c r="K128" s="37"/>
      <c r="L128" s="37"/>
      <c r="M128" s="37"/>
      <c r="N128" s="37"/>
      <c r="O128" s="37"/>
      <c r="P128" s="129"/>
      <c r="Q128" s="43">
        <f t="shared" si="22"/>
        <v>131696.38</v>
      </c>
      <c r="R128" s="43">
        <f t="shared" si="23"/>
        <v>131696.38</v>
      </c>
      <c r="S128" s="145">
        <f t="shared" si="24"/>
        <v>-1696.3800000000047</v>
      </c>
      <c r="T128" s="79"/>
    </row>
    <row r="129" spans="1:20" s="8" customFormat="1" ht="15" customHeight="1" x14ac:dyDescent="0.2">
      <c r="A129" s="12" t="s">
        <v>270</v>
      </c>
      <c r="B129" s="55" t="s">
        <v>144</v>
      </c>
      <c r="C129" s="87">
        <v>65000</v>
      </c>
      <c r="D129" s="37"/>
      <c r="E129" s="37"/>
      <c r="F129" s="37"/>
      <c r="G129" s="37"/>
      <c r="H129" s="37"/>
      <c r="I129" s="37"/>
      <c r="J129" s="37"/>
      <c r="K129" s="37"/>
      <c r="L129" s="37">
        <v>4200</v>
      </c>
      <c r="M129" s="37">
        <v>9177.65</v>
      </c>
      <c r="N129" s="37">
        <v>5898.9</v>
      </c>
      <c r="O129" s="37">
        <v>40914</v>
      </c>
      <c r="P129" s="161">
        <v>46000</v>
      </c>
      <c r="Q129" s="43">
        <f t="shared" si="22"/>
        <v>60190.55</v>
      </c>
      <c r="R129" s="43">
        <f t="shared" si="23"/>
        <v>106190.55</v>
      </c>
      <c r="S129" s="68">
        <f t="shared" si="24"/>
        <v>-41190.550000000003</v>
      </c>
      <c r="T129" s="79"/>
    </row>
    <row r="130" spans="1:20" s="8" customFormat="1" ht="15" customHeight="1" x14ac:dyDescent="0.2">
      <c r="A130" s="12" t="s">
        <v>268</v>
      </c>
      <c r="B130" s="55" t="s">
        <v>144</v>
      </c>
      <c r="C130" s="87">
        <v>50000</v>
      </c>
      <c r="D130" s="37"/>
      <c r="E130" s="37"/>
      <c r="F130" s="37"/>
      <c r="G130" s="37"/>
      <c r="H130" s="37"/>
      <c r="I130" s="37"/>
      <c r="J130" s="37"/>
      <c r="K130" s="37">
        <v>516.16</v>
      </c>
      <c r="L130" s="37"/>
      <c r="M130" s="37">
        <v>51127.67</v>
      </c>
      <c r="N130" s="37"/>
      <c r="O130" s="37"/>
      <c r="P130" s="129">
        <v>0</v>
      </c>
      <c r="Q130" s="43">
        <f t="shared" si="22"/>
        <v>51643.83</v>
      </c>
      <c r="R130" s="43">
        <f t="shared" si="23"/>
        <v>51643.83</v>
      </c>
      <c r="S130" s="68">
        <f t="shared" si="24"/>
        <v>-1643.8300000000017</v>
      </c>
      <c r="T130" s="79"/>
    </row>
    <row r="131" spans="1:20" s="8" customFormat="1" ht="15" customHeight="1" x14ac:dyDescent="0.2">
      <c r="A131" s="12" t="s">
        <v>269</v>
      </c>
      <c r="B131" s="55" t="s">
        <v>144</v>
      </c>
      <c r="C131" s="87">
        <v>57000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129">
        <v>0</v>
      </c>
      <c r="Q131" s="43">
        <f t="shared" si="22"/>
        <v>0</v>
      </c>
      <c r="R131" s="43">
        <f t="shared" si="23"/>
        <v>0</v>
      </c>
      <c r="S131" s="68">
        <f t="shared" si="24"/>
        <v>57000</v>
      </c>
      <c r="T131" s="79"/>
    </row>
    <row r="132" spans="1:20" s="8" customFormat="1" ht="15" customHeight="1" x14ac:dyDescent="0.2">
      <c r="A132" s="12" t="s">
        <v>271</v>
      </c>
      <c r="B132" s="55" t="s">
        <v>144</v>
      </c>
      <c r="C132" s="87">
        <v>8000</v>
      </c>
      <c r="D132" s="37"/>
      <c r="E132" s="37"/>
      <c r="F132" s="37"/>
      <c r="G132" s="37"/>
      <c r="H132" s="37"/>
      <c r="I132" s="37"/>
      <c r="J132" s="37"/>
      <c r="K132" s="37">
        <v>4176.3</v>
      </c>
      <c r="L132" s="37"/>
      <c r="M132" s="37"/>
      <c r="N132" s="37"/>
      <c r="O132" s="37"/>
      <c r="P132" s="129">
        <v>0</v>
      </c>
      <c r="Q132" s="43">
        <f t="shared" si="22"/>
        <v>4176.3</v>
      </c>
      <c r="R132" s="43">
        <f t="shared" si="23"/>
        <v>4176.3</v>
      </c>
      <c r="S132" s="68">
        <f t="shared" si="24"/>
        <v>3823.7</v>
      </c>
      <c r="T132" s="79"/>
    </row>
    <row r="133" spans="1:20" s="8" customFormat="1" ht="15" customHeight="1" x14ac:dyDescent="0.2">
      <c r="A133" s="154" t="s">
        <v>197</v>
      </c>
      <c r="B133" s="55" t="s">
        <v>143</v>
      </c>
      <c r="C133" s="87">
        <v>80000</v>
      </c>
      <c r="D133" s="37"/>
      <c r="E133" s="37"/>
      <c r="F133" s="37"/>
      <c r="G133" s="37"/>
      <c r="H133" s="37"/>
      <c r="I133" s="37"/>
      <c r="J133" s="37">
        <v>34547.660000000003</v>
      </c>
      <c r="K133" s="37">
        <v>3355.44</v>
      </c>
      <c r="L133" s="37"/>
      <c r="M133" s="37"/>
      <c r="N133" s="37"/>
      <c r="O133" s="37"/>
      <c r="P133" s="129">
        <v>0</v>
      </c>
      <c r="Q133" s="43">
        <f t="shared" si="22"/>
        <v>37903.100000000006</v>
      </c>
      <c r="R133" s="43">
        <f t="shared" si="23"/>
        <v>37903.100000000006</v>
      </c>
      <c r="S133" s="68">
        <f t="shared" si="24"/>
        <v>42096.899999999994</v>
      </c>
      <c r="T133" s="79"/>
    </row>
    <row r="134" spans="1:20" s="8" customFormat="1" ht="15" customHeight="1" x14ac:dyDescent="0.2">
      <c r="A134" s="12" t="s">
        <v>244</v>
      </c>
      <c r="B134" s="55" t="s">
        <v>143</v>
      </c>
      <c r="C134" s="87">
        <v>10000</v>
      </c>
      <c r="D134" s="37">
        <v>0</v>
      </c>
      <c r="E134" s="37">
        <v>2371.15</v>
      </c>
      <c r="F134" s="37">
        <v>9749.91</v>
      </c>
      <c r="G134" s="37"/>
      <c r="H134" s="37"/>
      <c r="I134" s="37"/>
      <c r="J134" s="37"/>
      <c r="K134" s="37"/>
      <c r="L134" s="37"/>
      <c r="M134" s="37"/>
      <c r="N134" s="37"/>
      <c r="O134" s="37"/>
      <c r="P134" s="129">
        <v>0</v>
      </c>
      <c r="Q134" s="43">
        <f t="shared" si="22"/>
        <v>12121.06</v>
      </c>
      <c r="R134" s="43">
        <f t="shared" si="23"/>
        <v>12121.06</v>
      </c>
      <c r="S134" s="145">
        <f t="shared" si="24"/>
        <v>-2121.0599999999995</v>
      </c>
      <c r="T134" s="79"/>
    </row>
    <row r="135" spans="1:20" s="8" customFormat="1" ht="15" customHeight="1" x14ac:dyDescent="0.2">
      <c r="A135" s="12" t="s">
        <v>195</v>
      </c>
      <c r="B135" s="55" t="s">
        <v>144</v>
      </c>
      <c r="C135" s="87">
        <v>80000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129">
        <v>0</v>
      </c>
      <c r="Q135" s="43">
        <f t="shared" si="22"/>
        <v>0</v>
      </c>
      <c r="R135" s="43">
        <f t="shared" ref="R135:R155" si="25">SUM(D135:P135)</f>
        <v>0</v>
      </c>
      <c r="S135" s="68">
        <f t="shared" ref="S135:S152" si="26">C135-R135</f>
        <v>80000</v>
      </c>
      <c r="T135" s="79"/>
    </row>
    <row r="136" spans="1:20" s="8" customFormat="1" ht="15" customHeight="1" x14ac:dyDescent="0.2">
      <c r="A136" s="12" t="s">
        <v>196</v>
      </c>
      <c r="B136" s="55" t="s">
        <v>144</v>
      </c>
      <c r="C136" s="87">
        <v>90000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>
        <v>74963.850000000006</v>
      </c>
      <c r="P136" s="37">
        <v>81500</v>
      </c>
      <c r="Q136" s="43">
        <f t="shared" si="22"/>
        <v>74963.850000000006</v>
      </c>
      <c r="R136" s="43">
        <f t="shared" si="25"/>
        <v>156463.85</v>
      </c>
      <c r="S136" s="68">
        <f t="shared" si="26"/>
        <v>-66463.850000000006</v>
      </c>
      <c r="T136" s="79"/>
    </row>
    <row r="137" spans="1:20" s="8" customFormat="1" ht="15" customHeight="1" x14ac:dyDescent="0.2">
      <c r="A137" s="151" t="s">
        <v>198</v>
      </c>
      <c r="B137" s="55" t="s">
        <v>144</v>
      </c>
      <c r="C137" s="87">
        <v>20000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129"/>
      <c r="Q137" s="43">
        <f t="shared" si="22"/>
        <v>0</v>
      </c>
      <c r="R137" s="43">
        <f t="shared" si="25"/>
        <v>0</v>
      </c>
      <c r="S137" s="68">
        <f t="shared" si="26"/>
        <v>20000</v>
      </c>
      <c r="T137" s="79"/>
    </row>
    <row r="138" spans="1:20" s="8" customFormat="1" ht="15" customHeight="1" x14ac:dyDescent="0.2">
      <c r="A138" s="12" t="s">
        <v>272</v>
      </c>
      <c r="B138" s="55" t="s">
        <v>143</v>
      </c>
      <c r="C138" s="87">
        <v>168000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>
        <v>4345.04</v>
      </c>
      <c r="N138" s="37">
        <v>80159.7</v>
      </c>
      <c r="O138" s="37">
        <v>21616.46</v>
      </c>
      <c r="P138" s="37">
        <f>19790+10000</f>
        <v>29790</v>
      </c>
      <c r="Q138" s="43">
        <f t="shared" si="22"/>
        <v>106121.19999999998</v>
      </c>
      <c r="R138" s="43">
        <f t="shared" si="25"/>
        <v>135911.19999999998</v>
      </c>
      <c r="S138" s="68">
        <f t="shared" si="26"/>
        <v>32088.800000000017</v>
      </c>
      <c r="T138" s="79"/>
    </row>
    <row r="139" spans="1:20" s="7" customFormat="1" ht="15" customHeight="1" x14ac:dyDescent="0.2">
      <c r="A139" s="12" t="s">
        <v>199</v>
      </c>
      <c r="B139" s="55" t="s">
        <v>144</v>
      </c>
      <c r="C139" s="87">
        <v>28000</v>
      </c>
      <c r="D139" s="37"/>
      <c r="E139" s="37"/>
      <c r="F139" s="37"/>
      <c r="G139" s="37"/>
      <c r="H139" s="37"/>
      <c r="I139" s="37"/>
      <c r="J139" s="37"/>
      <c r="K139" s="37">
        <v>27303.200000000001</v>
      </c>
      <c r="L139" s="37"/>
      <c r="M139" s="37"/>
      <c r="N139" s="37"/>
      <c r="O139" s="37"/>
      <c r="P139" s="129"/>
      <c r="Q139" s="43">
        <f t="shared" si="22"/>
        <v>27303.200000000001</v>
      </c>
      <c r="R139" s="43">
        <f t="shared" si="25"/>
        <v>27303.200000000001</v>
      </c>
      <c r="S139" s="68">
        <f t="shared" si="26"/>
        <v>696.79999999999927</v>
      </c>
      <c r="T139" s="79"/>
    </row>
    <row r="140" spans="1:20" s="7" customFormat="1" ht="15" customHeight="1" x14ac:dyDescent="0.2">
      <c r="A140" s="12" t="s">
        <v>273</v>
      </c>
      <c r="B140" s="55" t="s">
        <v>143</v>
      </c>
      <c r="C140" s="87">
        <v>2000</v>
      </c>
      <c r="D140" s="37"/>
      <c r="E140" s="37"/>
      <c r="F140" s="37"/>
      <c r="G140" s="37">
        <v>0</v>
      </c>
      <c r="H140" s="37">
        <v>531</v>
      </c>
      <c r="I140" s="37">
        <v>420</v>
      </c>
      <c r="J140" s="37">
        <v>175</v>
      </c>
      <c r="K140" s="37">
        <v>420</v>
      </c>
      <c r="L140" s="37">
        <v>339.6</v>
      </c>
      <c r="M140" s="37">
        <v>254.7</v>
      </c>
      <c r="N140" s="37">
        <v>595</v>
      </c>
      <c r="O140" s="37">
        <v>127.35</v>
      </c>
      <c r="P140" s="129">
        <v>4656.25</v>
      </c>
      <c r="Q140" s="43">
        <f t="shared" si="22"/>
        <v>2862.6499999999996</v>
      </c>
      <c r="R140" s="43">
        <f t="shared" si="25"/>
        <v>7518.9</v>
      </c>
      <c r="S140" s="145">
        <f t="shared" si="26"/>
        <v>-5518.9</v>
      </c>
      <c r="T140" s="79"/>
    </row>
    <row r="141" spans="1:20" s="7" customFormat="1" ht="15" customHeight="1" x14ac:dyDescent="0.2">
      <c r="A141" s="154" t="s">
        <v>158</v>
      </c>
      <c r="B141" s="55" t="s">
        <v>143</v>
      </c>
      <c r="C141" s="87">
        <v>174000</v>
      </c>
      <c r="D141" s="37"/>
      <c r="E141" s="37"/>
      <c r="F141" s="37"/>
      <c r="G141" s="37">
        <v>0</v>
      </c>
      <c r="H141" s="37">
        <v>-4000</v>
      </c>
      <c r="I141" s="37"/>
      <c r="J141" s="37"/>
      <c r="K141" s="37">
        <v>134490.17000000001</v>
      </c>
      <c r="L141" s="37">
        <v>23316.59</v>
      </c>
      <c r="M141" s="37">
        <v>375.72</v>
      </c>
      <c r="N141" s="37">
        <v>0</v>
      </c>
      <c r="O141" s="37"/>
      <c r="P141" s="129">
        <v>0</v>
      </c>
      <c r="Q141" s="43">
        <f t="shared" si="22"/>
        <v>154182.48000000001</v>
      </c>
      <c r="R141" s="43">
        <f t="shared" si="25"/>
        <v>154182.48000000001</v>
      </c>
      <c r="S141" s="68">
        <f t="shared" si="26"/>
        <v>19817.51999999999</v>
      </c>
      <c r="T141" s="79"/>
    </row>
    <row r="142" spans="1:20" s="7" customFormat="1" ht="15" customHeight="1" x14ac:dyDescent="0.2">
      <c r="A142" s="154" t="s">
        <v>259</v>
      </c>
      <c r="B142" s="55" t="s">
        <v>143</v>
      </c>
      <c r="C142" s="87">
        <v>45855</v>
      </c>
      <c r="D142" s="37"/>
      <c r="E142" s="37"/>
      <c r="F142" s="37"/>
      <c r="G142" s="37">
        <v>33607.760000000002</v>
      </c>
      <c r="H142" s="37"/>
      <c r="I142" s="37">
        <v>15342.13</v>
      </c>
      <c r="J142" s="37"/>
      <c r="K142" s="37"/>
      <c r="L142" s="37"/>
      <c r="M142" s="37"/>
      <c r="N142" s="37"/>
      <c r="O142" s="37"/>
      <c r="P142" s="129">
        <v>0</v>
      </c>
      <c r="Q142" s="43">
        <f t="shared" si="22"/>
        <v>48949.89</v>
      </c>
      <c r="R142" s="43">
        <f t="shared" si="25"/>
        <v>48949.89</v>
      </c>
      <c r="S142" s="145">
        <f t="shared" si="26"/>
        <v>-3094.8899999999994</v>
      </c>
      <c r="T142" s="79"/>
    </row>
    <row r="143" spans="1:20" s="7" customFormat="1" ht="15" customHeight="1" x14ac:dyDescent="0.2">
      <c r="A143" s="154" t="s">
        <v>274</v>
      </c>
      <c r="B143" s="55" t="s">
        <v>144</v>
      </c>
      <c r="C143" s="87">
        <v>90000</v>
      </c>
      <c r="D143" s="37"/>
      <c r="E143" s="37"/>
      <c r="F143" s="37"/>
      <c r="G143" s="37"/>
      <c r="H143" s="37"/>
      <c r="I143" s="37"/>
      <c r="J143" s="37">
        <v>67810.320000000007</v>
      </c>
      <c r="K143" s="37"/>
      <c r="L143" s="37"/>
      <c r="M143" s="37"/>
      <c r="N143" s="37"/>
      <c r="O143" s="37"/>
      <c r="P143" s="129"/>
      <c r="Q143" s="43">
        <f t="shared" si="22"/>
        <v>67810.320000000007</v>
      </c>
      <c r="R143" s="43">
        <f t="shared" si="25"/>
        <v>67810.320000000007</v>
      </c>
      <c r="S143" s="68">
        <f t="shared" si="26"/>
        <v>22189.679999999993</v>
      </c>
      <c r="T143" s="79"/>
    </row>
    <row r="144" spans="1:20" s="7" customFormat="1" ht="15" customHeight="1" x14ac:dyDescent="0.2">
      <c r="A144" s="154" t="s">
        <v>266</v>
      </c>
      <c r="B144" s="55" t="s">
        <v>143</v>
      </c>
      <c r="C144" s="87">
        <v>17085</v>
      </c>
      <c r="D144" s="37"/>
      <c r="E144" s="37"/>
      <c r="F144" s="37"/>
      <c r="G144" s="37"/>
      <c r="H144" s="37"/>
      <c r="I144" s="37">
        <v>14771.63</v>
      </c>
      <c r="J144" s="37">
        <v>1077.07</v>
      </c>
      <c r="K144" s="37"/>
      <c r="L144" s="37"/>
      <c r="M144" s="37"/>
      <c r="N144" s="37"/>
      <c r="O144" s="37"/>
      <c r="P144" s="129"/>
      <c r="Q144" s="43">
        <f t="shared" si="22"/>
        <v>15848.699999999999</v>
      </c>
      <c r="R144" s="43">
        <f t="shared" si="25"/>
        <v>15848.699999999999</v>
      </c>
      <c r="S144" s="68">
        <f t="shared" si="26"/>
        <v>1236.3000000000011</v>
      </c>
      <c r="T144" s="79"/>
    </row>
    <row r="145" spans="1:20" s="8" customFormat="1" ht="15" customHeight="1" x14ac:dyDescent="0.2">
      <c r="A145" s="154" t="s">
        <v>80</v>
      </c>
      <c r="B145" s="55" t="s">
        <v>143</v>
      </c>
      <c r="C145" s="87">
        <v>25641</v>
      </c>
      <c r="D145" s="37"/>
      <c r="E145" s="37"/>
      <c r="F145" s="37"/>
      <c r="G145" s="37">
        <v>8620</v>
      </c>
      <c r="H145" s="37">
        <v>13553.68</v>
      </c>
      <c r="I145" s="37"/>
      <c r="J145" s="37">
        <v>537.14</v>
      </c>
      <c r="K145" s="37"/>
      <c r="L145" s="37"/>
      <c r="M145" s="37"/>
      <c r="N145" s="37"/>
      <c r="O145" s="37"/>
      <c r="P145" s="129"/>
      <c r="Q145" s="43">
        <f t="shared" si="22"/>
        <v>22710.82</v>
      </c>
      <c r="R145" s="43">
        <f t="shared" si="25"/>
        <v>22710.82</v>
      </c>
      <c r="S145" s="68">
        <f t="shared" si="26"/>
        <v>2930.1800000000003</v>
      </c>
      <c r="T145" s="79"/>
    </row>
    <row r="146" spans="1:20" s="8" customFormat="1" ht="15" customHeight="1" x14ac:dyDescent="0.2">
      <c r="A146" s="12" t="s">
        <v>200</v>
      </c>
      <c r="B146" s="55" t="s">
        <v>144</v>
      </c>
      <c r="C146" s="87">
        <v>50000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129"/>
      <c r="Q146" s="43">
        <f t="shared" si="22"/>
        <v>0</v>
      </c>
      <c r="R146" s="43">
        <f t="shared" si="25"/>
        <v>0</v>
      </c>
      <c r="S146" s="68">
        <f t="shared" si="26"/>
        <v>50000</v>
      </c>
      <c r="T146" s="79"/>
    </row>
    <row r="147" spans="1:20" s="8" customFormat="1" ht="15" customHeight="1" x14ac:dyDescent="0.2">
      <c r="A147" s="154" t="s">
        <v>258</v>
      </c>
      <c r="B147" s="55" t="s">
        <v>143</v>
      </c>
      <c r="C147" s="87">
        <v>4358.68</v>
      </c>
      <c r="D147" s="37"/>
      <c r="E147" s="37"/>
      <c r="F147" s="37">
        <v>1998.38</v>
      </c>
      <c r="G147" s="37">
        <v>1708</v>
      </c>
      <c r="H147" s="37">
        <v>652.29999999999995</v>
      </c>
      <c r="I147" s="37"/>
      <c r="J147" s="37"/>
      <c r="K147" s="37"/>
      <c r="L147" s="37"/>
      <c r="M147" s="37"/>
      <c r="N147" s="37"/>
      <c r="O147" s="37"/>
      <c r="P147" s="129">
        <v>0</v>
      </c>
      <c r="Q147" s="43">
        <f t="shared" si="22"/>
        <v>4358.68</v>
      </c>
      <c r="R147" s="43">
        <f t="shared" si="25"/>
        <v>4358.68</v>
      </c>
      <c r="S147" s="68">
        <f t="shared" si="26"/>
        <v>0</v>
      </c>
      <c r="T147" s="79"/>
    </row>
    <row r="148" spans="1:20" s="8" customFormat="1" ht="15" customHeight="1" x14ac:dyDescent="0.2">
      <c r="A148" s="12" t="s">
        <v>245</v>
      </c>
      <c r="B148" s="55" t="s">
        <v>143</v>
      </c>
      <c r="C148" s="87">
        <v>35000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129"/>
      <c r="Q148" s="43">
        <f t="shared" si="22"/>
        <v>0</v>
      </c>
      <c r="R148" s="43">
        <f t="shared" si="25"/>
        <v>0</v>
      </c>
      <c r="S148" s="68">
        <f t="shared" si="26"/>
        <v>35000</v>
      </c>
      <c r="T148" s="79"/>
    </row>
    <row r="149" spans="1:20" s="8" customFormat="1" ht="15" customHeight="1" x14ac:dyDescent="0.2">
      <c r="A149" s="154" t="s">
        <v>233</v>
      </c>
      <c r="B149" s="55" t="s">
        <v>143</v>
      </c>
      <c r="C149" s="87">
        <v>30000</v>
      </c>
      <c r="D149" s="37">
        <v>4590</v>
      </c>
      <c r="E149" s="37">
        <v>19171.099999999999</v>
      </c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129">
        <v>0</v>
      </c>
      <c r="Q149" s="43">
        <f t="shared" si="22"/>
        <v>23761.1</v>
      </c>
      <c r="R149" s="43">
        <f t="shared" si="25"/>
        <v>23761.1</v>
      </c>
      <c r="S149" s="68">
        <f t="shared" si="26"/>
        <v>6238.9000000000015</v>
      </c>
      <c r="T149" s="79"/>
    </row>
    <row r="150" spans="1:20" s="8" customFormat="1" ht="15" customHeight="1" x14ac:dyDescent="0.2">
      <c r="A150" s="12" t="s">
        <v>234</v>
      </c>
      <c r="B150" s="55" t="s">
        <v>144</v>
      </c>
      <c r="C150" s="87">
        <v>60000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129"/>
      <c r="Q150" s="43">
        <f t="shared" si="22"/>
        <v>0</v>
      </c>
      <c r="R150" s="43">
        <f t="shared" si="25"/>
        <v>0</v>
      </c>
      <c r="S150" s="68">
        <f t="shared" si="26"/>
        <v>60000</v>
      </c>
      <c r="T150" s="79"/>
    </row>
    <row r="151" spans="1:20" s="8" customFormat="1" ht="15" customHeight="1" x14ac:dyDescent="0.2">
      <c r="A151" s="12" t="s">
        <v>235</v>
      </c>
      <c r="B151" s="55" t="s">
        <v>142</v>
      </c>
      <c r="C151" s="87">
        <v>25000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129">
        <v>0</v>
      </c>
      <c r="Q151" s="43">
        <f t="shared" si="22"/>
        <v>0</v>
      </c>
      <c r="R151" s="43">
        <f t="shared" si="25"/>
        <v>0</v>
      </c>
      <c r="S151" s="68">
        <f t="shared" si="26"/>
        <v>25000</v>
      </c>
      <c r="T151" s="79"/>
    </row>
    <row r="152" spans="1:20" s="8" customFormat="1" ht="15" customHeight="1" x14ac:dyDescent="0.2">
      <c r="A152" s="12" t="s">
        <v>280</v>
      </c>
      <c r="B152" s="55" t="s">
        <v>143</v>
      </c>
      <c r="C152" s="87">
        <v>0</v>
      </c>
      <c r="D152" s="37"/>
      <c r="E152" s="37"/>
      <c r="F152" s="37"/>
      <c r="G152" s="37"/>
      <c r="H152" s="37"/>
      <c r="I152" s="37"/>
      <c r="J152" s="37"/>
      <c r="K152" s="37"/>
      <c r="L152" s="37">
        <v>5801.45</v>
      </c>
      <c r="M152" s="37"/>
      <c r="N152" s="37"/>
      <c r="O152" s="37"/>
      <c r="P152" s="129">
        <v>0</v>
      </c>
      <c r="Q152" s="43">
        <f t="shared" si="22"/>
        <v>5801.45</v>
      </c>
      <c r="R152" s="43">
        <f t="shared" si="25"/>
        <v>5801.45</v>
      </c>
      <c r="S152" s="68">
        <f t="shared" si="26"/>
        <v>-5801.45</v>
      </c>
      <c r="T152" s="79"/>
    </row>
    <row r="153" spans="1:20" s="8" customFormat="1" ht="15" customHeight="1" x14ac:dyDescent="0.2">
      <c r="A153" s="12" t="s">
        <v>285</v>
      </c>
      <c r="B153" s="55" t="s">
        <v>143</v>
      </c>
      <c r="C153" s="87"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>
        <v>1486.56</v>
      </c>
      <c r="N153" s="37">
        <v>1997.35</v>
      </c>
      <c r="O153" s="37"/>
      <c r="P153" s="129"/>
      <c r="Q153" s="43">
        <f t="shared" si="22"/>
        <v>3483.91</v>
      </c>
      <c r="R153" s="43">
        <f t="shared" si="25"/>
        <v>3483.91</v>
      </c>
      <c r="S153" s="68"/>
      <c r="T153" s="79"/>
    </row>
    <row r="154" spans="1:20" s="8" customFormat="1" ht="15" customHeight="1" x14ac:dyDescent="0.2">
      <c r="A154" s="12"/>
      <c r="B154" s="55"/>
      <c r="C154" s="87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135"/>
      <c r="Q154" s="43"/>
      <c r="R154" s="43">
        <f t="shared" si="25"/>
        <v>0</v>
      </c>
      <c r="S154" s="68">
        <f>C154-R154</f>
        <v>0</v>
      </c>
      <c r="T154" s="79"/>
    </row>
    <row r="155" spans="1:20" s="8" customFormat="1" ht="15" customHeight="1" x14ac:dyDescent="0.2">
      <c r="A155" s="12" t="s">
        <v>159</v>
      </c>
      <c r="B155" s="55" t="s">
        <v>222</v>
      </c>
      <c r="C155" s="87">
        <v>30000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129"/>
      <c r="Q155" s="43">
        <f t="shared" ref="Q155" si="27">SUM(D155:O155)</f>
        <v>0</v>
      </c>
      <c r="R155" s="43">
        <f t="shared" si="25"/>
        <v>0</v>
      </c>
      <c r="S155" s="68">
        <f>C155-R155</f>
        <v>30000</v>
      </c>
      <c r="T155" s="79"/>
    </row>
    <row r="156" spans="1:20" s="8" customFormat="1" ht="9.75" customHeight="1" x14ac:dyDescent="0.2">
      <c r="A156" s="12"/>
      <c r="B156" s="55"/>
      <c r="C156" s="87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134"/>
      <c r="Q156" s="43"/>
      <c r="R156" s="43"/>
      <c r="S156" s="68">
        <f>C156-R156</f>
        <v>0</v>
      </c>
      <c r="T156" s="79"/>
    </row>
    <row r="157" spans="1:20" s="7" customFormat="1" ht="15" customHeight="1" x14ac:dyDescent="0.2">
      <c r="A157" s="12" t="s">
        <v>81</v>
      </c>
      <c r="B157" s="55" t="s">
        <v>144</v>
      </c>
      <c r="C157" s="87">
        <v>86060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129">
        <v>10000</v>
      </c>
      <c r="Q157" s="43">
        <f t="shared" ref="Q157" si="28">SUM(D157:O157)</f>
        <v>0</v>
      </c>
      <c r="R157" s="43">
        <f>SUM(D157:P157)</f>
        <v>10000</v>
      </c>
      <c r="S157" s="68">
        <f>C157-R157</f>
        <v>76060</v>
      </c>
      <c r="T157" s="79"/>
    </row>
    <row r="158" spans="1:20" s="8" customFormat="1" ht="6.95" customHeight="1" x14ac:dyDescent="0.2">
      <c r="A158" s="12"/>
      <c r="B158" s="55"/>
      <c r="C158" s="87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125"/>
      <c r="Q158" s="43"/>
      <c r="R158" s="43"/>
      <c r="T158" s="79"/>
    </row>
    <row r="159" spans="1:20" s="7" customFormat="1" ht="15" customHeight="1" x14ac:dyDescent="0.2">
      <c r="A159" s="15" t="str">
        <f>"TOTAL "&amp;A101</f>
        <v>TOTAL MARKETING/TOURISM PROMOTION</v>
      </c>
      <c r="B159" s="59"/>
      <c r="C159" s="96">
        <f t="shared" ref="C159:L159" si="29">SUM(C103:C157)</f>
        <v>3304999.68</v>
      </c>
      <c r="D159" s="40">
        <f t="shared" si="29"/>
        <v>31871.62</v>
      </c>
      <c r="E159" s="40">
        <f t="shared" si="29"/>
        <v>160464.41</v>
      </c>
      <c r="F159" s="40">
        <f t="shared" si="29"/>
        <v>168925.95</v>
      </c>
      <c r="G159" s="40">
        <f t="shared" si="29"/>
        <v>117054.22999999998</v>
      </c>
      <c r="H159" s="40">
        <f t="shared" si="29"/>
        <v>39092.490000000005</v>
      </c>
      <c r="I159" s="40">
        <f t="shared" si="29"/>
        <v>71849.78</v>
      </c>
      <c r="J159" s="40">
        <f t="shared" si="29"/>
        <v>139928.26000000004</v>
      </c>
      <c r="K159" s="40">
        <f t="shared" si="29"/>
        <v>380240.68000000005</v>
      </c>
      <c r="L159" s="40">
        <f t="shared" si="29"/>
        <v>267358.15000000002</v>
      </c>
      <c r="M159" s="40">
        <f>SUM(M103:M157)</f>
        <v>331060.08999999997</v>
      </c>
      <c r="N159" s="40">
        <f>SUM(N103:N157)</f>
        <v>286414.19</v>
      </c>
      <c r="O159" s="40">
        <f>SUM(O103:O157)</f>
        <v>363828.93</v>
      </c>
      <c r="P159" s="132">
        <f>SUM(P103:P157)</f>
        <v>455657.72499999998</v>
      </c>
      <c r="Q159" s="40">
        <f t="shared" ref="Q159" si="30">SUM(D159:O159)</f>
        <v>2358088.7799999998</v>
      </c>
      <c r="R159" s="40">
        <f>SUM(R103:R157)</f>
        <v>2813746.5050000013</v>
      </c>
      <c r="S159" s="69">
        <f>SUM(S103:S158)</f>
        <v>494737.0849999999</v>
      </c>
      <c r="T159" s="68"/>
    </row>
    <row r="160" spans="1:20" s="7" customFormat="1" ht="6.95" customHeight="1" x14ac:dyDescent="0.2">
      <c r="A160" s="11"/>
      <c r="B160" s="61"/>
      <c r="C160" s="98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133"/>
      <c r="Q160" s="41"/>
      <c r="R160" s="41"/>
      <c r="S160" s="8"/>
    </row>
    <row r="161" spans="1:20" s="7" customFormat="1" ht="18" customHeight="1" x14ac:dyDescent="0.2">
      <c r="A161" s="180" t="s">
        <v>82</v>
      </c>
      <c r="B161" s="180"/>
      <c r="C161" s="180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8"/>
    </row>
    <row r="162" spans="1:20" s="7" customFormat="1" ht="6.95" customHeight="1" x14ac:dyDescent="0.2">
      <c r="A162" s="10"/>
      <c r="B162" s="58"/>
      <c r="C162" s="95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128"/>
      <c r="Q162" s="36"/>
      <c r="R162" s="36"/>
      <c r="S162" s="27"/>
    </row>
    <row r="163" spans="1:20" s="8" customFormat="1" ht="15" customHeight="1" x14ac:dyDescent="0.2">
      <c r="A163" s="12" t="s">
        <v>83</v>
      </c>
      <c r="B163" s="55" t="s">
        <v>141</v>
      </c>
      <c r="C163" s="87"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129"/>
      <c r="Q163" s="43">
        <f t="shared" ref="Q163:Q192" si="31">SUM(D163:O163)</f>
        <v>0</v>
      </c>
      <c r="R163" s="43">
        <f t="shared" ref="R163:R192" si="32">SUM(D163:P163)</f>
        <v>0</v>
      </c>
      <c r="S163" s="84">
        <f t="shared" ref="S163:S192" si="33">C163-R163</f>
        <v>0</v>
      </c>
      <c r="T163" s="79"/>
    </row>
    <row r="164" spans="1:20" s="8" customFormat="1" ht="15" customHeight="1" x14ac:dyDescent="0.2">
      <c r="A164" s="12" t="s">
        <v>265</v>
      </c>
      <c r="B164" s="55" t="s">
        <v>145</v>
      </c>
      <c r="C164" s="87">
        <v>53000</v>
      </c>
      <c r="D164" s="37">
        <v>0</v>
      </c>
      <c r="E164" s="37">
        <v>400</v>
      </c>
      <c r="F164" s="37"/>
      <c r="G164" s="37">
        <v>960</v>
      </c>
      <c r="H164" s="37">
        <v>0</v>
      </c>
      <c r="I164" s="146">
        <v>400</v>
      </c>
      <c r="J164" s="146">
        <v>1160</v>
      </c>
      <c r="K164" s="152">
        <v>6159.6</v>
      </c>
      <c r="L164" s="152">
        <v>400</v>
      </c>
      <c r="M164" s="152">
        <v>1570</v>
      </c>
      <c r="N164" s="152">
        <v>2657.52</v>
      </c>
      <c r="O164" s="152">
        <v>870</v>
      </c>
      <c r="P164" s="131">
        <v>10000</v>
      </c>
      <c r="Q164" s="43">
        <f t="shared" si="31"/>
        <v>14577.12</v>
      </c>
      <c r="R164" s="43">
        <f t="shared" si="32"/>
        <v>24577.120000000003</v>
      </c>
      <c r="S164" s="84">
        <f t="shared" si="33"/>
        <v>28422.879999999997</v>
      </c>
      <c r="T164" s="79"/>
    </row>
    <row r="165" spans="1:20" s="8" customFormat="1" ht="15" customHeight="1" x14ac:dyDescent="0.2">
      <c r="A165" s="12" t="s">
        <v>84</v>
      </c>
      <c r="B165" s="55" t="s">
        <v>146</v>
      </c>
      <c r="C165" s="87">
        <v>53000</v>
      </c>
      <c r="D165" s="37"/>
      <c r="E165" s="37"/>
      <c r="F165" s="37"/>
      <c r="G165" s="37">
        <v>1500</v>
      </c>
      <c r="H165" s="37">
        <v>0</v>
      </c>
      <c r="I165" s="37">
        <v>2100</v>
      </c>
      <c r="J165" s="37">
        <v>7020</v>
      </c>
      <c r="K165" s="37"/>
      <c r="L165" s="37"/>
      <c r="M165" s="37">
        <v>1500</v>
      </c>
      <c r="N165" s="37">
        <v>3400</v>
      </c>
      <c r="O165" s="37">
        <v>5500</v>
      </c>
      <c r="P165" s="129">
        <v>12595</v>
      </c>
      <c r="Q165" s="43">
        <f t="shared" si="31"/>
        <v>21020</v>
      </c>
      <c r="R165" s="43">
        <f t="shared" si="32"/>
        <v>33615</v>
      </c>
      <c r="S165" s="84">
        <f t="shared" si="33"/>
        <v>19385</v>
      </c>
      <c r="T165" s="79"/>
    </row>
    <row r="166" spans="1:20" s="8" customFormat="1" ht="15" customHeight="1" x14ac:dyDescent="0.2">
      <c r="A166" s="12" t="s">
        <v>172</v>
      </c>
      <c r="B166" s="55" t="s">
        <v>172</v>
      </c>
      <c r="C166" s="87">
        <v>84800</v>
      </c>
      <c r="D166" s="37"/>
      <c r="E166" s="37"/>
      <c r="F166" s="37"/>
      <c r="G166" s="37"/>
      <c r="H166" s="37"/>
      <c r="I166" s="37">
        <v>9964</v>
      </c>
      <c r="J166" s="37"/>
      <c r="K166" s="37">
        <v>10605</v>
      </c>
      <c r="L166" s="37"/>
      <c r="M166" s="37"/>
      <c r="N166" s="37"/>
      <c r="O166" s="37">
        <v>3500</v>
      </c>
      <c r="P166" s="129">
        <v>0</v>
      </c>
      <c r="Q166" s="43">
        <f t="shared" si="31"/>
        <v>24069</v>
      </c>
      <c r="R166" s="43">
        <f t="shared" si="32"/>
        <v>24069</v>
      </c>
      <c r="S166" s="84">
        <f t="shared" si="33"/>
        <v>60731</v>
      </c>
      <c r="T166" s="79"/>
    </row>
    <row r="167" spans="1:20" s="8" customFormat="1" ht="18" customHeight="1" x14ac:dyDescent="0.2">
      <c r="A167" s="25" t="s">
        <v>201</v>
      </c>
      <c r="B167" s="62" t="s">
        <v>147</v>
      </c>
      <c r="C167" s="99">
        <v>80000</v>
      </c>
      <c r="D167" s="37"/>
      <c r="E167" s="37"/>
      <c r="F167" s="37"/>
      <c r="G167" s="37"/>
      <c r="H167" s="37"/>
      <c r="I167" s="37"/>
      <c r="J167" s="37">
        <v>1237.5</v>
      </c>
      <c r="K167" s="37"/>
      <c r="L167" s="37"/>
      <c r="M167" s="37">
        <v>2000</v>
      </c>
      <c r="N167" s="37">
        <v>0</v>
      </c>
      <c r="O167" s="37">
        <v>0</v>
      </c>
      <c r="P167" s="129">
        <v>16000</v>
      </c>
      <c r="Q167" s="43">
        <f t="shared" si="31"/>
        <v>3237.5</v>
      </c>
      <c r="R167" s="43">
        <f t="shared" si="32"/>
        <v>19237.5</v>
      </c>
      <c r="S167" s="84">
        <f t="shared" si="33"/>
        <v>60762.5</v>
      </c>
      <c r="T167" s="79"/>
    </row>
    <row r="168" spans="1:20" s="8" customFormat="1" ht="18" customHeight="1" x14ac:dyDescent="0.2">
      <c r="A168" s="25" t="s">
        <v>225</v>
      </c>
      <c r="B168" s="62" t="s">
        <v>225</v>
      </c>
      <c r="C168" s="99">
        <v>40000</v>
      </c>
      <c r="D168" s="37"/>
      <c r="E168" s="37"/>
      <c r="F168" s="37"/>
      <c r="G168" s="37">
        <v>3180</v>
      </c>
      <c r="H168" s="37">
        <v>0</v>
      </c>
      <c r="I168" s="37"/>
      <c r="J168" s="37">
        <v>6120</v>
      </c>
      <c r="K168" s="37"/>
      <c r="L168" s="37"/>
      <c r="M168" s="37">
        <v>0</v>
      </c>
      <c r="N168" s="37">
        <v>3180</v>
      </c>
      <c r="O168" s="37"/>
      <c r="P168" s="129"/>
      <c r="Q168" s="43">
        <f t="shared" si="31"/>
        <v>12480</v>
      </c>
      <c r="R168" s="43">
        <f t="shared" si="32"/>
        <v>12480</v>
      </c>
      <c r="S168" s="84">
        <f t="shared" si="33"/>
        <v>27520</v>
      </c>
      <c r="T168" s="79"/>
    </row>
    <row r="169" spans="1:20" s="8" customFormat="1" ht="16.5" customHeight="1" x14ac:dyDescent="0.2">
      <c r="A169" s="25" t="s">
        <v>160</v>
      </c>
      <c r="B169" s="62" t="s">
        <v>236</v>
      </c>
      <c r="C169" s="99">
        <v>636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>
        <v>634.94000000000005</v>
      </c>
      <c r="N169" s="37">
        <v>0</v>
      </c>
      <c r="O169" s="37"/>
      <c r="P169" s="129">
        <v>0</v>
      </c>
      <c r="Q169" s="43">
        <f t="shared" si="31"/>
        <v>634.94000000000005</v>
      </c>
      <c r="R169" s="43">
        <f t="shared" si="32"/>
        <v>634.94000000000005</v>
      </c>
      <c r="S169" s="84">
        <f t="shared" si="33"/>
        <v>1.0599999999999454</v>
      </c>
      <c r="T169" s="79"/>
    </row>
    <row r="170" spans="1:20" s="8" customFormat="1" ht="15" customHeight="1" x14ac:dyDescent="0.2">
      <c r="A170" s="12" t="s">
        <v>85</v>
      </c>
      <c r="B170" s="55" t="s">
        <v>148</v>
      </c>
      <c r="C170" s="87">
        <v>280000</v>
      </c>
      <c r="D170" s="37">
        <v>12594.3</v>
      </c>
      <c r="E170" s="37">
        <v>60379.08</v>
      </c>
      <c r="F170" s="37">
        <v>14423.56</v>
      </c>
      <c r="G170" s="37">
        <v>23387.52</v>
      </c>
      <c r="H170" s="37">
        <v>0</v>
      </c>
      <c r="I170" s="37">
        <v>55129.01</v>
      </c>
      <c r="J170" s="37">
        <v>17457.04</v>
      </c>
      <c r="K170" s="37"/>
      <c r="L170" s="37">
        <v>157.05000000000001</v>
      </c>
      <c r="M170" s="37">
        <v>83740.88</v>
      </c>
      <c r="N170" s="37">
        <v>9964</v>
      </c>
      <c r="O170" s="37">
        <v>10000</v>
      </c>
      <c r="P170" s="129">
        <v>15000</v>
      </c>
      <c r="Q170" s="43">
        <f t="shared" si="31"/>
        <v>287232.44</v>
      </c>
      <c r="R170" s="43">
        <f t="shared" si="32"/>
        <v>302232.44</v>
      </c>
      <c r="S170" s="84">
        <f t="shared" si="33"/>
        <v>-22232.440000000002</v>
      </c>
      <c r="T170" s="79"/>
    </row>
    <row r="171" spans="1:20" s="8" customFormat="1" ht="15" customHeight="1" x14ac:dyDescent="0.2">
      <c r="A171" s="12" t="s">
        <v>86</v>
      </c>
      <c r="B171" s="55" t="s">
        <v>221</v>
      </c>
      <c r="C171" s="87">
        <v>53000</v>
      </c>
      <c r="D171" s="37">
        <v>0</v>
      </c>
      <c r="E171" s="37">
        <v>901</v>
      </c>
      <c r="F171" s="37">
        <v>1737.8</v>
      </c>
      <c r="G171" s="37">
        <v>424</v>
      </c>
      <c r="H171" s="37">
        <v>137.80000000000001</v>
      </c>
      <c r="I171" s="37">
        <v>15900</v>
      </c>
      <c r="J171" s="37">
        <v>4385</v>
      </c>
      <c r="K171" s="37"/>
      <c r="L171" s="37"/>
      <c r="M171" s="37">
        <v>684</v>
      </c>
      <c r="N171" s="37">
        <v>27900</v>
      </c>
      <c r="O171" s="37"/>
      <c r="P171" s="129">
        <v>930.40000000000146</v>
      </c>
      <c r="Q171" s="43">
        <f t="shared" si="31"/>
        <v>52069.599999999999</v>
      </c>
      <c r="R171" s="43">
        <f t="shared" si="32"/>
        <v>53000</v>
      </c>
      <c r="S171" s="84">
        <f t="shared" si="33"/>
        <v>0</v>
      </c>
      <c r="T171" s="79"/>
    </row>
    <row r="172" spans="1:20" s="8" customFormat="1" ht="15" customHeight="1" x14ac:dyDescent="0.2">
      <c r="A172" s="12" t="s">
        <v>237</v>
      </c>
      <c r="B172" s="55" t="s">
        <v>149</v>
      </c>
      <c r="C172" s="87">
        <v>500000</v>
      </c>
      <c r="D172" s="37"/>
      <c r="E172" s="37"/>
      <c r="F172" s="37"/>
      <c r="G172" s="37"/>
      <c r="H172" s="37"/>
      <c r="I172" s="37"/>
      <c r="J172" s="37">
        <v>454032.88</v>
      </c>
      <c r="K172" s="37"/>
      <c r="L172" s="37"/>
      <c r="M172" s="37"/>
      <c r="N172" s="37"/>
      <c r="O172" s="37"/>
      <c r="P172" s="129">
        <v>0</v>
      </c>
      <c r="Q172" s="43">
        <f t="shared" si="31"/>
        <v>454032.88</v>
      </c>
      <c r="R172" s="43">
        <f t="shared" si="32"/>
        <v>454032.88</v>
      </c>
      <c r="S172" s="84">
        <f t="shared" si="33"/>
        <v>45967.119999999995</v>
      </c>
      <c r="T172" s="79"/>
    </row>
    <row r="173" spans="1:20" s="8" customFormat="1" ht="15" customHeight="1" x14ac:dyDescent="0.2">
      <c r="A173" s="12" t="s">
        <v>87</v>
      </c>
      <c r="B173" s="55" t="s">
        <v>149</v>
      </c>
      <c r="C173" s="87">
        <v>400000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>
        <v>0</v>
      </c>
      <c r="N173" s="37">
        <v>66982.02</v>
      </c>
      <c r="O173" s="37">
        <v>67102.05</v>
      </c>
      <c r="P173" s="162">
        <v>70000</v>
      </c>
      <c r="Q173" s="43">
        <f t="shared" si="31"/>
        <v>134084.07</v>
      </c>
      <c r="R173" s="43">
        <f t="shared" si="32"/>
        <v>204084.07</v>
      </c>
      <c r="S173" s="84">
        <f t="shared" si="33"/>
        <v>195915.93</v>
      </c>
      <c r="T173" s="79"/>
    </row>
    <row r="174" spans="1:20" s="8" customFormat="1" ht="15" customHeight="1" x14ac:dyDescent="0.2">
      <c r="A174" s="12" t="s">
        <v>238</v>
      </c>
      <c r="B174" s="55" t="s">
        <v>149</v>
      </c>
      <c r="C174" s="87">
        <v>150000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>
        <v>10570</v>
      </c>
      <c r="N174" s="37">
        <v>0</v>
      </c>
      <c r="O174" s="37">
        <v>57183.61</v>
      </c>
      <c r="P174" s="161">
        <v>60000</v>
      </c>
      <c r="Q174" s="43">
        <f t="shared" si="31"/>
        <v>67753.61</v>
      </c>
      <c r="R174" s="43">
        <f t="shared" si="32"/>
        <v>127753.61</v>
      </c>
      <c r="S174" s="84">
        <f t="shared" si="33"/>
        <v>22246.39</v>
      </c>
      <c r="T174" s="79"/>
    </row>
    <row r="175" spans="1:20" s="8" customFormat="1" ht="15" customHeight="1" x14ac:dyDescent="0.2">
      <c r="A175" s="12" t="s">
        <v>239</v>
      </c>
      <c r="B175" s="55" t="s">
        <v>149</v>
      </c>
      <c r="C175" s="87"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129"/>
      <c r="Q175" s="43">
        <f t="shared" si="31"/>
        <v>0</v>
      </c>
      <c r="R175" s="43">
        <f t="shared" si="32"/>
        <v>0</v>
      </c>
      <c r="S175" s="84">
        <f t="shared" si="33"/>
        <v>0</v>
      </c>
      <c r="T175" s="79"/>
    </row>
    <row r="176" spans="1:20" s="8" customFormat="1" ht="15" customHeight="1" x14ac:dyDescent="0.2">
      <c r="A176" s="12" t="s">
        <v>240</v>
      </c>
      <c r="B176" s="55" t="s">
        <v>149</v>
      </c>
      <c r="C176" s="87"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129"/>
      <c r="Q176" s="43">
        <f t="shared" si="31"/>
        <v>0</v>
      </c>
      <c r="R176" s="43">
        <f t="shared" si="32"/>
        <v>0</v>
      </c>
      <c r="S176" s="84">
        <f t="shared" si="33"/>
        <v>0</v>
      </c>
      <c r="T176" s="79"/>
    </row>
    <row r="177" spans="1:20" s="8" customFormat="1" ht="15" customHeight="1" x14ac:dyDescent="0.2">
      <c r="A177" s="12" t="s">
        <v>241</v>
      </c>
      <c r="B177" s="55" t="s">
        <v>149</v>
      </c>
      <c r="C177" s="87">
        <v>100000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>
        <v>0</v>
      </c>
      <c r="N177" s="37">
        <v>18778.5</v>
      </c>
      <c r="O177" s="37">
        <v>18778.5</v>
      </c>
      <c r="P177" s="161">
        <v>20000</v>
      </c>
      <c r="Q177" s="43">
        <f t="shared" si="31"/>
        <v>37557</v>
      </c>
      <c r="R177" s="43">
        <f t="shared" si="32"/>
        <v>57557</v>
      </c>
      <c r="S177" s="84">
        <f t="shared" si="33"/>
        <v>42443</v>
      </c>
      <c r="T177" s="79"/>
    </row>
    <row r="178" spans="1:20" s="8" customFormat="1" ht="15" customHeight="1" x14ac:dyDescent="0.2">
      <c r="A178" s="12" t="s">
        <v>202</v>
      </c>
      <c r="B178" s="55" t="s">
        <v>149</v>
      </c>
      <c r="C178" s="87">
        <v>100000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>
        <v>38576</v>
      </c>
      <c r="P178" s="129">
        <v>41000</v>
      </c>
      <c r="Q178" s="43">
        <f t="shared" si="31"/>
        <v>38576</v>
      </c>
      <c r="R178" s="43">
        <f t="shared" si="32"/>
        <v>79576</v>
      </c>
      <c r="S178" s="84">
        <f t="shared" si="33"/>
        <v>20424</v>
      </c>
      <c r="T178" s="79"/>
    </row>
    <row r="179" spans="1:20" s="8" customFormat="1" ht="15" customHeight="1" x14ac:dyDescent="0.2">
      <c r="A179" s="12" t="s">
        <v>212</v>
      </c>
      <c r="B179" s="172" t="s">
        <v>149</v>
      </c>
      <c r="C179" s="87">
        <v>100000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>
        <v>93569.52</v>
      </c>
      <c r="P179" s="161">
        <v>100000</v>
      </c>
      <c r="Q179" s="43">
        <f t="shared" si="31"/>
        <v>93569.52</v>
      </c>
      <c r="R179" s="43">
        <f t="shared" si="32"/>
        <v>193569.52000000002</v>
      </c>
      <c r="S179" s="84">
        <f t="shared" si="33"/>
        <v>-93569.520000000019</v>
      </c>
      <c r="T179" s="79"/>
    </row>
    <row r="180" spans="1:20" s="8" customFormat="1" ht="15" customHeight="1" x14ac:dyDescent="0.2">
      <c r="A180" s="26" t="s">
        <v>178</v>
      </c>
      <c r="B180" s="63" t="s">
        <v>150</v>
      </c>
      <c r="C180" s="100">
        <v>100000</v>
      </c>
      <c r="D180" s="37"/>
      <c r="E180" s="37"/>
      <c r="F180" s="37"/>
      <c r="G180" s="37"/>
      <c r="H180" s="37"/>
      <c r="I180" s="37"/>
      <c r="J180" s="37"/>
      <c r="K180" s="37">
        <v>310</v>
      </c>
      <c r="L180" s="37"/>
      <c r="M180" s="37">
        <v>34430</v>
      </c>
      <c r="N180" s="37">
        <v>8558</v>
      </c>
      <c r="O180" s="37">
        <v>6423</v>
      </c>
      <c r="P180" s="129">
        <v>7000</v>
      </c>
      <c r="Q180" s="43">
        <f t="shared" si="31"/>
        <v>49721</v>
      </c>
      <c r="R180" s="43">
        <f t="shared" si="32"/>
        <v>56721</v>
      </c>
      <c r="S180" s="84">
        <f t="shared" si="33"/>
        <v>43279</v>
      </c>
      <c r="T180" s="79"/>
    </row>
    <row r="181" spans="1:20" s="8" customFormat="1" ht="15" customHeight="1" x14ac:dyDescent="0.2">
      <c r="A181" s="12" t="s">
        <v>203</v>
      </c>
      <c r="B181" s="63" t="s">
        <v>150</v>
      </c>
      <c r="C181" s="87">
        <v>100000</v>
      </c>
      <c r="D181" s="37"/>
      <c r="E181" s="37"/>
      <c r="F181" s="37"/>
      <c r="G181" s="37">
        <v>0</v>
      </c>
      <c r="H181" s="37">
        <v>455.8</v>
      </c>
      <c r="I181" s="37">
        <v>44583.6</v>
      </c>
      <c r="J181" s="37">
        <v>51582</v>
      </c>
      <c r="K181" s="37"/>
      <c r="L181" s="37"/>
      <c r="M181" s="37"/>
      <c r="N181" s="37"/>
      <c r="O181" s="37">
        <v>130</v>
      </c>
      <c r="P181" s="129">
        <v>120</v>
      </c>
      <c r="Q181" s="43">
        <f t="shared" si="31"/>
        <v>96751.4</v>
      </c>
      <c r="R181" s="43">
        <f t="shared" si="32"/>
        <v>96871.4</v>
      </c>
      <c r="S181" s="84">
        <f t="shared" si="33"/>
        <v>3128.6000000000058</v>
      </c>
      <c r="T181" s="79"/>
    </row>
    <row r="182" spans="1:20" s="8" customFormat="1" ht="15" customHeight="1" x14ac:dyDescent="0.2">
      <c r="A182" s="12" t="s">
        <v>177</v>
      </c>
      <c r="B182" s="55" t="s">
        <v>150</v>
      </c>
      <c r="C182" s="87">
        <v>15000</v>
      </c>
      <c r="D182" s="37">
        <v>0</v>
      </c>
      <c r="E182" s="37">
        <v>828.6</v>
      </c>
      <c r="F182" s="37">
        <v>1233.8399999999999</v>
      </c>
      <c r="G182" s="37">
        <v>9689.3700000000008</v>
      </c>
      <c r="H182" s="37">
        <v>0</v>
      </c>
      <c r="I182" s="37"/>
      <c r="J182" s="37"/>
      <c r="K182" s="37"/>
      <c r="L182" s="37"/>
      <c r="M182" s="37"/>
      <c r="N182" s="37"/>
      <c r="O182" s="37"/>
      <c r="P182" s="129">
        <v>0</v>
      </c>
      <c r="Q182" s="43">
        <f t="shared" si="31"/>
        <v>11751.810000000001</v>
      </c>
      <c r="R182" s="43">
        <f t="shared" si="32"/>
        <v>11751.810000000001</v>
      </c>
      <c r="S182" s="84">
        <f t="shared" si="33"/>
        <v>3248.1899999999987</v>
      </c>
      <c r="T182" s="79"/>
    </row>
    <row r="183" spans="1:20" s="8" customFormat="1" ht="15" customHeight="1" x14ac:dyDescent="0.2">
      <c r="A183" s="12" t="s">
        <v>208</v>
      </c>
      <c r="B183" s="55" t="s">
        <v>150</v>
      </c>
      <c r="C183" s="87">
        <v>150000</v>
      </c>
      <c r="D183" s="37">
        <v>8195.6</v>
      </c>
      <c r="E183" s="37">
        <v>33545.870000000003</v>
      </c>
      <c r="F183" s="37">
        <v>45530.95</v>
      </c>
      <c r="G183" s="37"/>
      <c r="H183" s="37"/>
      <c r="I183" s="37">
        <v>1683.28</v>
      </c>
      <c r="J183" s="37"/>
      <c r="K183" s="37"/>
      <c r="L183" s="37"/>
      <c r="M183" s="37">
        <v>0</v>
      </c>
      <c r="N183" s="37">
        <v>6000</v>
      </c>
      <c r="O183" s="37">
        <v>260</v>
      </c>
      <c r="P183" s="129">
        <v>61000</v>
      </c>
      <c r="Q183" s="43">
        <f t="shared" si="31"/>
        <v>95215.7</v>
      </c>
      <c r="R183" s="43">
        <f t="shared" si="32"/>
        <v>156215.70000000001</v>
      </c>
      <c r="S183" s="84">
        <f t="shared" si="33"/>
        <v>-6215.7000000000116</v>
      </c>
      <c r="T183" s="79"/>
    </row>
    <row r="184" spans="1:20" s="8" customFormat="1" ht="15" customHeight="1" x14ac:dyDescent="0.2">
      <c r="A184" s="12" t="s">
        <v>204</v>
      </c>
      <c r="B184" s="55" t="s">
        <v>150</v>
      </c>
      <c r="C184" s="87">
        <v>50000</v>
      </c>
      <c r="D184" s="37"/>
      <c r="E184" s="37"/>
      <c r="F184" s="37"/>
      <c r="G184" s="37">
        <v>0</v>
      </c>
      <c r="H184" s="37">
        <v>137.80000000000001</v>
      </c>
      <c r="I184" s="37">
        <v>41509.599999999999</v>
      </c>
      <c r="J184" s="37"/>
      <c r="K184" s="37"/>
      <c r="L184" s="37"/>
      <c r="M184" s="37"/>
      <c r="N184" s="37"/>
      <c r="O184" s="37"/>
      <c r="P184" s="129">
        <v>0</v>
      </c>
      <c r="Q184" s="43">
        <f t="shared" si="31"/>
        <v>41647.4</v>
      </c>
      <c r="R184" s="43">
        <f t="shared" si="32"/>
        <v>41647.4</v>
      </c>
      <c r="S184" s="84">
        <f t="shared" si="33"/>
        <v>8352.5999999999985</v>
      </c>
      <c r="T184" s="79"/>
    </row>
    <row r="185" spans="1:20" s="8" customFormat="1" ht="15" customHeight="1" x14ac:dyDescent="0.2">
      <c r="A185" s="12" t="s">
        <v>205</v>
      </c>
      <c r="B185" s="55" t="s">
        <v>150</v>
      </c>
      <c r="C185" s="87">
        <v>100000</v>
      </c>
      <c r="D185" s="37"/>
      <c r="E185" s="37"/>
      <c r="F185" s="37"/>
      <c r="G185" s="37"/>
      <c r="H185" s="37"/>
      <c r="I185" s="37">
        <v>39424</v>
      </c>
      <c r="J185" s="37">
        <v>2760</v>
      </c>
      <c r="K185" s="37">
        <v>44790.79</v>
      </c>
      <c r="L185" s="37"/>
      <c r="M185" s="37"/>
      <c r="N185" s="37"/>
      <c r="O185" s="37"/>
      <c r="P185" s="129">
        <v>0</v>
      </c>
      <c r="Q185" s="43">
        <f t="shared" si="31"/>
        <v>86974.790000000008</v>
      </c>
      <c r="R185" s="43">
        <f t="shared" si="32"/>
        <v>86974.790000000008</v>
      </c>
      <c r="S185" s="84">
        <f t="shared" si="33"/>
        <v>13025.209999999992</v>
      </c>
      <c r="T185" s="79"/>
    </row>
    <row r="186" spans="1:20" s="8" customFormat="1" ht="15" customHeight="1" x14ac:dyDescent="0.2">
      <c r="A186" s="12" t="s">
        <v>206</v>
      </c>
      <c r="B186" s="55" t="s">
        <v>150</v>
      </c>
      <c r="C186" s="87">
        <v>50000</v>
      </c>
      <c r="D186" s="37"/>
      <c r="E186" s="37"/>
      <c r="F186" s="37"/>
      <c r="G186" s="37"/>
      <c r="H186" s="37"/>
      <c r="I186" s="37"/>
      <c r="J186" s="37"/>
      <c r="K186" s="37">
        <v>14780</v>
      </c>
      <c r="L186" s="37"/>
      <c r="M186" s="37"/>
      <c r="N186" s="37"/>
      <c r="O186" s="37"/>
      <c r="P186" s="129">
        <v>0</v>
      </c>
      <c r="Q186" s="43">
        <f t="shared" si="31"/>
        <v>14780</v>
      </c>
      <c r="R186" s="43">
        <f t="shared" si="32"/>
        <v>14780</v>
      </c>
      <c r="S186" s="84">
        <f t="shared" si="33"/>
        <v>35220</v>
      </c>
      <c r="T186" s="79"/>
    </row>
    <row r="187" spans="1:20" s="8" customFormat="1" ht="15" customHeight="1" x14ac:dyDescent="0.2">
      <c r="A187" s="12" t="s">
        <v>251</v>
      </c>
      <c r="B187" s="55" t="s">
        <v>150</v>
      </c>
      <c r="C187" s="87">
        <v>0</v>
      </c>
      <c r="D187" s="37">
        <v>0</v>
      </c>
      <c r="E187" s="37">
        <v>402.8</v>
      </c>
      <c r="F187" s="37"/>
      <c r="G187" s="37"/>
      <c r="H187" s="37"/>
      <c r="I187" s="37"/>
      <c r="J187" s="37"/>
      <c r="K187" s="37"/>
      <c r="L187" s="37"/>
      <c r="M187" s="37"/>
      <c r="N187" s="37"/>
      <c r="O187" s="37">
        <v>3945</v>
      </c>
      <c r="P187" s="129">
        <v>5245</v>
      </c>
      <c r="Q187" s="43">
        <f t="shared" si="31"/>
        <v>4347.8</v>
      </c>
      <c r="R187" s="43">
        <f t="shared" si="32"/>
        <v>9592.7999999999993</v>
      </c>
      <c r="S187" s="84">
        <f t="shared" si="33"/>
        <v>-9592.7999999999993</v>
      </c>
      <c r="T187" s="79"/>
    </row>
    <row r="188" spans="1:20" s="8" customFormat="1" ht="15" customHeight="1" x14ac:dyDescent="0.2">
      <c r="A188" s="12" t="s">
        <v>183</v>
      </c>
      <c r="B188" s="55" t="s">
        <v>151</v>
      </c>
      <c r="C188" s="87">
        <f>500000-140000</f>
        <v>360000</v>
      </c>
      <c r="D188" s="37">
        <v>159000</v>
      </c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129">
        <v>0</v>
      </c>
      <c r="Q188" s="43">
        <f t="shared" si="31"/>
        <v>159000</v>
      </c>
      <c r="R188" s="43">
        <f t="shared" si="32"/>
        <v>159000</v>
      </c>
      <c r="S188" s="84">
        <f t="shared" si="33"/>
        <v>201000</v>
      </c>
      <c r="T188" s="79"/>
    </row>
    <row r="189" spans="1:20" s="8" customFormat="1" ht="15" customHeight="1" x14ac:dyDescent="0.2">
      <c r="A189" s="12" t="s">
        <v>88</v>
      </c>
      <c r="B189" s="55" t="s">
        <v>151</v>
      </c>
      <c r="C189" s="87">
        <v>108120</v>
      </c>
      <c r="D189" s="37">
        <v>9010</v>
      </c>
      <c r="E189" s="37">
        <v>9010</v>
      </c>
      <c r="F189" s="37">
        <v>9010</v>
      </c>
      <c r="G189" s="37">
        <v>9010</v>
      </c>
      <c r="H189" s="37">
        <v>0</v>
      </c>
      <c r="I189" s="37">
        <v>17810</v>
      </c>
      <c r="J189" s="37">
        <v>8800</v>
      </c>
      <c r="K189" s="37">
        <v>8800</v>
      </c>
      <c r="L189" s="37">
        <v>9010</v>
      </c>
      <c r="M189" s="37">
        <v>9010</v>
      </c>
      <c r="N189" s="37">
        <v>9010</v>
      </c>
      <c r="O189" s="37">
        <v>9010</v>
      </c>
      <c r="P189" s="129">
        <v>9167.5</v>
      </c>
      <c r="Q189" s="43">
        <f t="shared" si="31"/>
        <v>107490</v>
      </c>
      <c r="R189" s="43">
        <f t="shared" si="32"/>
        <v>116657.5</v>
      </c>
      <c r="S189" s="84">
        <f t="shared" si="33"/>
        <v>-8537.5</v>
      </c>
      <c r="T189" s="79"/>
    </row>
    <row r="190" spans="1:20" s="8" customFormat="1" ht="15" customHeight="1" x14ac:dyDescent="0.2">
      <c r="A190" s="12" t="s">
        <v>250</v>
      </c>
      <c r="B190" s="55" t="s">
        <v>152</v>
      </c>
      <c r="C190" s="87">
        <v>80000</v>
      </c>
      <c r="D190" s="37">
        <v>0</v>
      </c>
      <c r="E190" s="37">
        <v>1525.67</v>
      </c>
      <c r="F190" s="37">
        <v>13112.45</v>
      </c>
      <c r="G190" s="37">
        <v>14219.07</v>
      </c>
      <c r="H190" s="37">
        <v>4453.54</v>
      </c>
      <c r="I190" s="37">
        <v>1685.6</v>
      </c>
      <c r="J190" s="37">
        <v>9638.4699999999993</v>
      </c>
      <c r="K190" s="37">
        <v>5006.2</v>
      </c>
      <c r="L190" s="37">
        <v>3655.99</v>
      </c>
      <c r="M190" s="37">
        <v>1000</v>
      </c>
      <c r="N190" s="37">
        <v>185.65</v>
      </c>
      <c r="O190" s="37">
        <v>12247.31</v>
      </c>
      <c r="P190" s="129">
        <v>25703.010000000002</v>
      </c>
      <c r="Q190" s="43">
        <f t="shared" si="31"/>
        <v>66729.95</v>
      </c>
      <c r="R190" s="43">
        <f t="shared" si="32"/>
        <v>92432.959999999992</v>
      </c>
      <c r="S190" s="84">
        <f t="shared" si="33"/>
        <v>-12432.959999999992</v>
      </c>
      <c r="T190" s="79"/>
    </row>
    <row r="191" spans="1:20" s="8" customFormat="1" ht="38.25" x14ac:dyDescent="0.2">
      <c r="A191" s="25" t="s">
        <v>89</v>
      </c>
      <c r="B191" s="62" t="s">
        <v>153</v>
      </c>
      <c r="C191" s="99">
        <v>296000</v>
      </c>
      <c r="D191" s="37"/>
      <c r="E191" s="37"/>
      <c r="F191" s="37">
        <v>26686.560000000001</v>
      </c>
      <c r="G191" s="37"/>
      <c r="H191" s="37"/>
      <c r="I191" s="37"/>
      <c r="J191" s="37">
        <v>52345</v>
      </c>
      <c r="K191" s="37">
        <v>58560</v>
      </c>
      <c r="L191" s="37"/>
      <c r="M191" s="37">
        <v>42347</v>
      </c>
      <c r="N191" s="37">
        <v>60816</v>
      </c>
      <c r="O191" s="37">
        <v>52925.8</v>
      </c>
      <c r="P191" s="37">
        <v>58560</v>
      </c>
      <c r="Q191" s="43">
        <f t="shared" si="31"/>
        <v>293680.36</v>
      </c>
      <c r="R191" s="43">
        <f t="shared" si="32"/>
        <v>352240.36</v>
      </c>
      <c r="S191" s="84">
        <f t="shared" si="33"/>
        <v>-56240.359999999986</v>
      </c>
      <c r="T191" s="79"/>
    </row>
    <row r="192" spans="1:20" s="8" customFormat="1" ht="15" customHeight="1" x14ac:dyDescent="0.2">
      <c r="A192" s="12" t="s">
        <v>90</v>
      </c>
      <c r="B192" s="55" t="s">
        <v>150</v>
      </c>
      <c r="C192" s="87">
        <v>14880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129">
        <v>10000</v>
      </c>
      <c r="Q192" s="43">
        <f t="shared" si="31"/>
        <v>0</v>
      </c>
      <c r="R192" s="43">
        <f t="shared" si="32"/>
        <v>10000</v>
      </c>
      <c r="S192" s="84">
        <f t="shared" si="33"/>
        <v>4880</v>
      </c>
      <c r="T192" s="79"/>
    </row>
    <row r="193" spans="1:21" s="8" customFormat="1" ht="6.95" customHeight="1" x14ac:dyDescent="0.2">
      <c r="A193" s="12"/>
      <c r="B193" s="55"/>
      <c r="C193" s="87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125"/>
      <c r="Q193" s="38"/>
      <c r="R193" s="38"/>
      <c r="T193" s="79"/>
    </row>
    <row r="194" spans="1:21" s="7" customFormat="1" ht="15" customHeight="1" x14ac:dyDescent="0.2">
      <c r="A194" s="15" t="str">
        <f>"TOTAL "&amp;A161</f>
        <v>TOTAL COMMUNICATIONS</v>
      </c>
      <c r="B194" s="59"/>
      <c r="C194" s="96">
        <f>SUM(C163:C193)</f>
        <v>3418436</v>
      </c>
      <c r="D194" s="40">
        <f>SUM(D163:D192)</f>
        <v>188799.9</v>
      </c>
      <c r="E194" s="40">
        <f>SUM(E163:E192)</f>
        <v>106993.02</v>
      </c>
      <c r="F194" s="40">
        <f>SUM(F163:F192)</f>
        <v>111735.15999999999</v>
      </c>
      <c r="G194" s="40">
        <f t="shared" ref="G194:H194" si="34">SUM(G163:G192)</f>
        <v>62369.96</v>
      </c>
      <c r="H194" s="40">
        <f t="shared" si="34"/>
        <v>5184.9400000000005</v>
      </c>
      <c r="I194" s="40">
        <f t="shared" ref="I194:O194" si="35">SUM(I163:I192)</f>
        <v>230189.09000000003</v>
      </c>
      <c r="J194" s="40">
        <f t="shared" si="35"/>
        <v>616537.8899999999</v>
      </c>
      <c r="K194" s="40">
        <f t="shared" si="35"/>
        <v>149011.59</v>
      </c>
      <c r="L194" s="40">
        <f t="shared" si="35"/>
        <v>13223.039999999999</v>
      </c>
      <c r="M194" s="40">
        <f>SUM(M163:M192)</f>
        <v>187486.82</v>
      </c>
      <c r="N194" s="40">
        <f t="shared" si="35"/>
        <v>217431.69</v>
      </c>
      <c r="O194" s="40">
        <f t="shared" si="35"/>
        <v>380020.79</v>
      </c>
      <c r="P194" s="132">
        <f>SUM(P163:P192)</f>
        <v>522320.91000000003</v>
      </c>
      <c r="Q194" s="40">
        <f t="shared" ref="Q194" si="36">SUM(D194:O194)</f>
        <v>2268983.89</v>
      </c>
      <c r="R194" s="40">
        <f>SUM(R163:R192)</f>
        <v>2791304.8</v>
      </c>
      <c r="S194" s="69">
        <f>SUM(S163:S193)</f>
        <v>627131.20000000007</v>
      </c>
    </row>
    <row r="195" spans="1:21" s="7" customFormat="1" ht="6.95" customHeight="1" x14ac:dyDescent="0.2">
      <c r="A195" s="11"/>
      <c r="B195" s="61"/>
      <c r="C195" s="98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133"/>
      <c r="Q195" s="41"/>
      <c r="R195" s="41"/>
      <c r="S195" s="8"/>
    </row>
    <row r="196" spans="1:21" s="7" customFormat="1" ht="18" customHeight="1" x14ac:dyDescent="0.2">
      <c r="A196" s="180" t="s">
        <v>91</v>
      </c>
      <c r="B196" s="180"/>
      <c r="C196" s="180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8"/>
    </row>
    <row r="197" spans="1:21" s="7" customFormat="1" ht="6.95" customHeight="1" x14ac:dyDescent="0.2">
      <c r="A197" s="10"/>
      <c r="B197" s="58"/>
      <c r="C197" s="95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128"/>
      <c r="Q197" s="36"/>
      <c r="R197" s="36"/>
      <c r="S197" s="8"/>
    </row>
    <row r="198" spans="1:21" s="8" customFormat="1" ht="15" customHeight="1" x14ac:dyDescent="0.2">
      <c r="A198" s="12" t="s">
        <v>92</v>
      </c>
      <c r="B198" s="55" t="s">
        <v>142</v>
      </c>
      <c r="C198" s="87">
        <v>50000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>
        <v>0</v>
      </c>
      <c r="N198" s="42">
        <v>6496</v>
      </c>
      <c r="O198" s="42"/>
      <c r="P198" s="136">
        <v>0</v>
      </c>
      <c r="Q198" s="43">
        <f t="shared" ref="Q198:Q206" si="37">SUM(D198:O198)</f>
        <v>6496</v>
      </c>
      <c r="R198" s="43">
        <f t="shared" ref="R198:R206" si="38">SUM(D198:P198)</f>
        <v>6496</v>
      </c>
      <c r="S198" s="68">
        <f t="shared" ref="S198:S206" si="39">C198-R198</f>
        <v>43504</v>
      </c>
      <c r="T198" s="79"/>
    </row>
    <row r="199" spans="1:21" s="8" customFormat="1" ht="15" customHeight="1" x14ac:dyDescent="0.2">
      <c r="A199" s="12" t="s">
        <v>93</v>
      </c>
      <c r="B199" s="172" t="s">
        <v>142</v>
      </c>
      <c r="C199" s="87">
        <v>180000</v>
      </c>
      <c r="D199" s="42">
        <v>0</v>
      </c>
      <c r="E199" s="42">
        <v>2014</v>
      </c>
      <c r="F199" s="42">
        <v>6263.55</v>
      </c>
      <c r="G199" s="42">
        <v>5618</v>
      </c>
      <c r="H199" s="42">
        <v>2120</v>
      </c>
      <c r="I199" s="42">
        <v>9964</v>
      </c>
      <c r="J199" s="42">
        <v>18334</v>
      </c>
      <c r="K199" s="42">
        <v>12821.05</v>
      </c>
      <c r="L199" s="42">
        <v>2880</v>
      </c>
      <c r="M199" s="42">
        <v>9000</v>
      </c>
      <c r="N199" s="42">
        <v>11740</v>
      </c>
      <c r="O199" s="42">
        <v>18388.75</v>
      </c>
      <c r="P199" s="136">
        <v>25000</v>
      </c>
      <c r="Q199" s="43">
        <f t="shared" si="37"/>
        <v>99143.35</v>
      </c>
      <c r="R199" s="43">
        <f t="shared" si="38"/>
        <v>124143.35</v>
      </c>
      <c r="S199" s="68">
        <f t="shared" si="39"/>
        <v>55856.649999999994</v>
      </c>
      <c r="T199" s="79"/>
    </row>
    <row r="200" spans="1:21" s="8" customFormat="1" ht="15" customHeight="1" x14ac:dyDescent="0.2">
      <c r="A200" s="12" t="s">
        <v>94</v>
      </c>
      <c r="B200" s="55" t="s">
        <v>142</v>
      </c>
      <c r="C200" s="87">
        <v>20000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136">
        <v>0</v>
      </c>
      <c r="Q200" s="43">
        <f t="shared" si="37"/>
        <v>0</v>
      </c>
      <c r="R200" s="43">
        <f t="shared" si="38"/>
        <v>0</v>
      </c>
      <c r="S200" s="68">
        <f t="shared" si="39"/>
        <v>20000</v>
      </c>
      <c r="T200" s="79"/>
    </row>
    <row r="201" spans="1:21" s="8" customFormat="1" ht="15" customHeight="1" x14ac:dyDescent="0.2">
      <c r="A201" s="12" t="s">
        <v>161</v>
      </c>
      <c r="B201" s="55" t="s">
        <v>142</v>
      </c>
      <c r="C201" s="87">
        <v>700000</v>
      </c>
      <c r="D201" s="42"/>
      <c r="E201" s="42"/>
      <c r="F201" s="42"/>
      <c r="G201" s="42"/>
      <c r="H201" s="42"/>
      <c r="I201" s="42">
        <v>409288</v>
      </c>
      <c r="J201" s="42">
        <v>20745</v>
      </c>
      <c r="K201" s="42">
        <v>-17533</v>
      </c>
      <c r="L201" s="42">
        <v>119648.55</v>
      </c>
      <c r="M201" s="42">
        <v>2687.55</v>
      </c>
      <c r="N201" s="42">
        <v>0</v>
      </c>
      <c r="O201" s="42"/>
      <c r="P201" s="136">
        <v>0</v>
      </c>
      <c r="Q201" s="43">
        <f t="shared" si="37"/>
        <v>534836.10000000009</v>
      </c>
      <c r="R201" s="43">
        <f t="shared" si="38"/>
        <v>534836.10000000009</v>
      </c>
      <c r="S201" s="68">
        <f t="shared" si="39"/>
        <v>165163.89999999991</v>
      </c>
      <c r="T201" s="79"/>
      <c r="U201" s="80"/>
    </row>
    <row r="202" spans="1:21" s="7" customFormat="1" ht="15" customHeight="1" x14ac:dyDescent="0.2">
      <c r="A202" s="12" t="s">
        <v>95</v>
      </c>
      <c r="B202" s="55" t="s">
        <v>184</v>
      </c>
      <c r="C202" s="87">
        <v>0</v>
      </c>
      <c r="D202" s="42"/>
      <c r="E202" s="42"/>
      <c r="F202" s="42"/>
      <c r="G202" s="42"/>
      <c r="H202" s="42"/>
      <c r="I202" s="86"/>
      <c r="J202" s="86"/>
      <c r="K202" s="86"/>
      <c r="L202" s="86"/>
      <c r="M202" s="86"/>
      <c r="N202" s="86"/>
      <c r="O202" s="86"/>
      <c r="P202" s="137">
        <v>0</v>
      </c>
      <c r="Q202" s="43">
        <f t="shared" si="37"/>
        <v>0</v>
      </c>
      <c r="R202" s="43">
        <f t="shared" si="38"/>
        <v>0</v>
      </c>
      <c r="S202" s="68">
        <f t="shared" si="39"/>
        <v>0</v>
      </c>
      <c r="T202" s="79"/>
    </row>
    <row r="203" spans="1:21" s="7" customFormat="1" ht="15" customHeight="1" x14ac:dyDescent="0.2">
      <c r="A203" s="110" t="s">
        <v>209</v>
      </c>
      <c r="B203" s="55" t="s">
        <v>142</v>
      </c>
      <c r="C203" s="87">
        <v>0</v>
      </c>
      <c r="D203" s="42"/>
      <c r="E203" s="42"/>
      <c r="F203" s="42"/>
      <c r="G203" s="42"/>
      <c r="H203" s="42"/>
      <c r="I203" s="86"/>
      <c r="J203" s="86"/>
      <c r="K203" s="86"/>
      <c r="L203" s="86"/>
      <c r="M203" s="86"/>
      <c r="N203" s="86"/>
      <c r="O203" s="86"/>
      <c r="P203" s="137">
        <v>0</v>
      </c>
      <c r="Q203" s="43">
        <f t="shared" si="37"/>
        <v>0</v>
      </c>
      <c r="R203" s="43">
        <f t="shared" si="38"/>
        <v>0</v>
      </c>
      <c r="S203" s="68">
        <f t="shared" si="39"/>
        <v>0</v>
      </c>
      <c r="T203" s="79"/>
    </row>
    <row r="204" spans="1:21" s="7" customFormat="1" ht="15" customHeight="1" x14ac:dyDescent="0.2">
      <c r="A204" s="12" t="s">
        <v>187</v>
      </c>
      <c r="B204" s="55" t="s">
        <v>142</v>
      </c>
      <c r="C204" s="87">
        <v>0</v>
      </c>
      <c r="D204" s="42"/>
      <c r="E204" s="42"/>
      <c r="F204" s="42"/>
      <c r="G204" s="42"/>
      <c r="H204" s="42"/>
      <c r="I204" s="86"/>
      <c r="J204" s="86"/>
      <c r="K204" s="86"/>
      <c r="L204" s="86"/>
      <c r="M204" s="86"/>
      <c r="N204" s="86"/>
      <c r="O204" s="86"/>
      <c r="P204" s="137">
        <v>0</v>
      </c>
      <c r="Q204" s="43">
        <f t="shared" si="37"/>
        <v>0</v>
      </c>
      <c r="R204" s="43">
        <f t="shared" si="38"/>
        <v>0</v>
      </c>
      <c r="S204" s="68">
        <f t="shared" si="39"/>
        <v>0</v>
      </c>
      <c r="T204" s="79"/>
    </row>
    <row r="205" spans="1:21" s="7" customFormat="1" ht="15" customHeight="1" x14ac:dyDescent="0.2">
      <c r="A205" s="12" t="s">
        <v>96</v>
      </c>
      <c r="B205" s="55" t="s">
        <v>142</v>
      </c>
      <c r="C205" s="87">
        <v>4000</v>
      </c>
      <c r="D205" s="86"/>
      <c r="E205" s="86"/>
      <c r="F205" s="86"/>
      <c r="G205" s="86"/>
      <c r="H205" s="86"/>
      <c r="I205" s="86"/>
      <c r="J205" s="86"/>
      <c r="K205" s="86"/>
      <c r="L205" s="86"/>
      <c r="M205" s="86">
        <v>0</v>
      </c>
      <c r="N205" s="86">
        <v>3600</v>
      </c>
      <c r="O205" s="86"/>
      <c r="P205" s="137">
        <v>0</v>
      </c>
      <c r="Q205" s="43">
        <f t="shared" si="37"/>
        <v>3600</v>
      </c>
      <c r="R205" s="43">
        <f t="shared" si="38"/>
        <v>3600</v>
      </c>
      <c r="S205" s="68">
        <f t="shared" si="39"/>
        <v>400</v>
      </c>
      <c r="T205" s="79"/>
    </row>
    <row r="206" spans="1:21" s="8" customFormat="1" ht="15" customHeight="1" x14ac:dyDescent="0.2">
      <c r="A206" s="12" t="s">
        <v>215</v>
      </c>
      <c r="B206" s="55" t="s">
        <v>143</v>
      </c>
      <c r="C206" s="87">
        <v>30000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136">
        <v>0</v>
      </c>
      <c r="Q206" s="43">
        <f t="shared" si="37"/>
        <v>0</v>
      </c>
      <c r="R206" s="43">
        <f t="shared" si="38"/>
        <v>0</v>
      </c>
      <c r="S206" s="68">
        <f t="shared" si="39"/>
        <v>30000</v>
      </c>
      <c r="T206" s="79"/>
    </row>
    <row r="207" spans="1:21" s="7" customFormat="1" ht="6.95" customHeight="1" x14ac:dyDescent="0.2">
      <c r="A207" s="13"/>
      <c r="B207" s="55"/>
      <c r="C207" s="87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125"/>
      <c r="Q207" s="43"/>
      <c r="R207" s="33"/>
      <c r="S207" s="8"/>
      <c r="T207" s="79"/>
    </row>
    <row r="208" spans="1:21" s="8" customFormat="1" ht="15" customHeight="1" x14ac:dyDescent="0.2">
      <c r="A208" s="16" t="str">
        <f>"TOTAL "&amp;A196</f>
        <v>TOTAL EVENTS</v>
      </c>
      <c r="B208" s="59"/>
      <c r="C208" s="96">
        <f>SUM(C198:C207)</f>
        <v>984000</v>
      </c>
      <c r="D208" s="40">
        <f>SUM(D198:D206)</f>
        <v>0</v>
      </c>
      <c r="E208" s="40">
        <f t="shared" ref="E208:S208" si="40">SUM(E198:E206)</f>
        <v>2014</v>
      </c>
      <c r="F208" s="40">
        <f t="shared" si="40"/>
        <v>6263.55</v>
      </c>
      <c r="G208" s="40">
        <f t="shared" ref="G208:J208" si="41">SUM(G198:G206)</f>
        <v>5618</v>
      </c>
      <c r="H208" s="40">
        <f t="shared" si="41"/>
        <v>2120</v>
      </c>
      <c r="I208" s="40">
        <f t="shared" si="41"/>
        <v>419252</v>
      </c>
      <c r="J208" s="40">
        <f t="shared" si="41"/>
        <v>39079</v>
      </c>
      <c r="K208" s="40">
        <f>SUM(K198:K206)</f>
        <v>-4711.9500000000007</v>
      </c>
      <c r="L208" s="40">
        <f>SUM(L198:L206)</f>
        <v>122528.55</v>
      </c>
      <c r="M208" s="40">
        <f>SUM(M198:M206)</f>
        <v>11687.55</v>
      </c>
      <c r="N208" s="40">
        <f t="shared" ref="N208:O208" si="42">SUM(N198:N206)</f>
        <v>21836</v>
      </c>
      <c r="O208" s="40">
        <f t="shared" si="42"/>
        <v>18388.75</v>
      </c>
      <c r="P208" s="132">
        <f>SUM(P198:P206)</f>
        <v>25000</v>
      </c>
      <c r="Q208" s="40">
        <f>SUM(D208:L208)</f>
        <v>592163.15</v>
      </c>
      <c r="R208" s="40">
        <f t="shared" si="40"/>
        <v>669075.45000000007</v>
      </c>
      <c r="S208" s="27">
        <f t="shared" si="40"/>
        <v>314924.54999999993</v>
      </c>
      <c r="T208" s="7"/>
    </row>
    <row r="209" spans="1:21" s="7" customFormat="1" ht="6.95" customHeight="1" x14ac:dyDescent="0.2">
      <c r="A209" s="11"/>
      <c r="B209" s="61"/>
      <c r="C209" s="98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133"/>
      <c r="Q209" s="41"/>
      <c r="R209" s="41"/>
      <c r="S209" s="8"/>
    </row>
    <row r="210" spans="1:21" s="7" customFormat="1" ht="18" customHeight="1" x14ac:dyDescent="0.2">
      <c r="A210" s="180"/>
      <c r="B210" s="180"/>
      <c r="C210" s="180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8"/>
    </row>
    <row r="211" spans="1:21" s="7" customFormat="1" ht="6.95" customHeight="1" x14ac:dyDescent="0.2">
      <c r="A211" s="10"/>
      <c r="B211" s="58"/>
      <c r="C211" s="95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128"/>
      <c r="Q211" s="36"/>
      <c r="R211" s="36"/>
      <c r="S211" s="8"/>
    </row>
    <row r="212" spans="1:21" s="8" customFormat="1" ht="15" customHeight="1" x14ac:dyDescent="0.2">
      <c r="A212" s="12" t="s">
        <v>97</v>
      </c>
      <c r="B212" s="55" t="s">
        <v>154</v>
      </c>
      <c r="C212" s="87">
        <v>165000</v>
      </c>
      <c r="D212" s="37">
        <v>53</v>
      </c>
      <c r="E212" s="37">
        <v>18902.7</v>
      </c>
      <c r="F212" s="37">
        <v>161</v>
      </c>
      <c r="G212" s="37">
        <v>-2776.95</v>
      </c>
      <c r="H212" s="37">
        <v>38.299999999999997</v>
      </c>
      <c r="I212" s="37">
        <v>29718.7</v>
      </c>
      <c r="J212" s="37">
        <v>50</v>
      </c>
      <c r="K212" s="37">
        <v>9000</v>
      </c>
      <c r="L212" s="37"/>
      <c r="M212" s="37">
        <v>26272.400000000001</v>
      </c>
      <c r="N212" s="37">
        <v>0</v>
      </c>
      <c r="O212" s="37">
        <v>48450</v>
      </c>
      <c r="P212" s="129">
        <v>48450</v>
      </c>
      <c r="Q212" s="43">
        <f t="shared" ref="Q212:Q229" si="43">SUM(D212:O212)</f>
        <v>129869.15</v>
      </c>
      <c r="R212" s="43">
        <f>SUM(D212:P212)</f>
        <v>178319.15</v>
      </c>
      <c r="S212" s="68">
        <f t="shared" ref="S212:S226" si="44">C212-R212</f>
        <v>-13319.149999999994</v>
      </c>
      <c r="T212" s="79"/>
    </row>
    <row r="213" spans="1:21" s="8" customFormat="1" ht="15" customHeight="1" x14ac:dyDescent="0.2">
      <c r="A213" s="12" t="s">
        <v>98</v>
      </c>
      <c r="B213" s="55" t="s">
        <v>142</v>
      </c>
      <c r="C213" s="87">
        <v>25000</v>
      </c>
      <c r="D213" s="37">
        <v>1170</v>
      </c>
      <c r="E213" s="37">
        <v>1350</v>
      </c>
      <c r="F213" s="37">
        <v>1530</v>
      </c>
      <c r="G213" s="37">
        <v>1260</v>
      </c>
      <c r="H213" s="37">
        <v>1080</v>
      </c>
      <c r="I213" s="37">
        <v>1890</v>
      </c>
      <c r="J213" s="37">
        <v>1530</v>
      </c>
      <c r="K213" s="37">
        <v>1260</v>
      </c>
      <c r="L213" s="37">
        <v>1890</v>
      </c>
      <c r="M213" s="37">
        <v>2160</v>
      </c>
      <c r="N213" s="37">
        <v>1440</v>
      </c>
      <c r="O213" s="37">
        <v>1985</v>
      </c>
      <c r="P213" s="129">
        <v>2200</v>
      </c>
      <c r="Q213" s="43">
        <f t="shared" si="43"/>
        <v>18545</v>
      </c>
      <c r="R213" s="43">
        <f t="shared" ref="R213:R230" si="45">SUM(D213:P213)</f>
        <v>20745</v>
      </c>
      <c r="S213" s="68">
        <f t="shared" si="44"/>
        <v>4255</v>
      </c>
      <c r="T213" s="79"/>
    </row>
    <row r="214" spans="1:21" s="8" customFormat="1" ht="15" customHeight="1" x14ac:dyDescent="0.2">
      <c r="A214" s="12" t="s">
        <v>75</v>
      </c>
      <c r="B214" s="55" t="s">
        <v>142</v>
      </c>
      <c r="C214" s="87">
        <v>160000</v>
      </c>
      <c r="D214" s="37">
        <v>1847.7</v>
      </c>
      <c r="E214" s="37">
        <v>23240</v>
      </c>
      <c r="F214" s="37">
        <v>13587.92</v>
      </c>
      <c r="G214" s="37">
        <v>14900</v>
      </c>
      <c r="H214" s="37">
        <v>-90</v>
      </c>
      <c r="I214" s="37">
        <v>10060</v>
      </c>
      <c r="J214" s="37">
        <v>6558</v>
      </c>
      <c r="K214" s="37">
        <v>3964.65</v>
      </c>
      <c r="L214" s="37">
        <v>2720</v>
      </c>
      <c r="M214" s="37">
        <v>12608</v>
      </c>
      <c r="N214" s="37">
        <v>10180</v>
      </c>
      <c r="O214" s="37">
        <v>25101</v>
      </c>
      <c r="P214" s="129">
        <v>27663</v>
      </c>
      <c r="Q214" s="43">
        <f t="shared" si="43"/>
        <v>124677.26999999999</v>
      </c>
      <c r="R214" s="43">
        <f t="shared" si="45"/>
        <v>152340.26999999999</v>
      </c>
      <c r="S214" s="68">
        <f t="shared" si="44"/>
        <v>7659.7300000000105</v>
      </c>
      <c r="T214" s="79"/>
    </row>
    <row r="215" spans="1:21" s="8" customFormat="1" ht="15" customHeight="1" x14ac:dyDescent="0.2">
      <c r="A215" s="12" t="s">
        <v>207</v>
      </c>
      <c r="B215" s="55" t="s">
        <v>142</v>
      </c>
      <c r="C215" s="87">
        <v>20000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129">
        <v>10000</v>
      </c>
      <c r="Q215" s="43">
        <f t="shared" si="43"/>
        <v>0</v>
      </c>
      <c r="R215" s="43">
        <f t="shared" si="45"/>
        <v>10000</v>
      </c>
      <c r="S215" s="68">
        <f t="shared" si="44"/>
        <v>10000</v>
      </c>
      <c r="T215" s="79"/>
    </row>
    <row r="216" spans="1:21" s="8" customFormat="1" ht="15" customHeight="1" x14ac:dyDescent="0.2">
      <c r="A216" s="12" t="s">
        <v>249</v>
      </c>
      <c r="B216" s="55" t="s">
        <v>141</v>
      </c>
      <c r="C216" s="87">
        <v>53000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129">
        <v>0</v>
      </c>
      <c r="Q216" s="43">
        <f t="shared" si="43"/>
        <v>0</v>
      </c>
      <c r="R216" s="43">
        <f t="shared" si="45"/>
        <v>0</v>
      </c>
      <c r="S216" s="68">
        <f t="shared" si="44"/>
        <v>53000</v>
      </c>
      <c r="T216" s="79"/>
    </row>
    <row r="217" spans="1:21" s="8" customFormat="1" ht="15" customHeight="1" x14ac:dyDescent="0.2">
      <c r="A217" s="12" t="s">
        <v>99</v>
      </c>
      <c r="B217" s="55" t="s">
        <v>141</v>
      </c>
      <c r="C217" s="87">
        <v>66000</v>
      </c>
      <c r="D217" s="37"/>
      <c r="E217" s="37"/>
      <c r="F217" s="37"/>
      <c r="G217" s="37">
        <v>15847</v>
      </c>
      <c r="H217" s="37">
        <v>0</v>
      </c>
      <c r="I217" s="37"/>
      <c r="J217" s="37">
        <v>9250</v>
      </c>
      <c r="K217" s="37"/>
      <c r="L217" s="37"/>
      <c r="M217" s="37">
        <v>14950</v>
      </c>
      <c r="N217" s="37">
        <v>0</v>
      </c>
      <c r="O217" s="37"/>
      <c r="P217" s="37">
        <v>14950</v>
      </c>
      <c r="Q217" s="43">
        <f t="shared" si="43"/>
        <v>40047</v>
      </c>
      <c r="R217" s="43">
        <f t="shared" si="45"/>
        <v>54997</v>
      </c>
      <c r="S217" s="68">
        <f t="shared" si="44"/>
        <v>11003</v>
      </c>
      <c r="T217" s="79"/>
      <c r="U217" s="69"/>
    </row>
    <row r="218" spans="1:21" s="8" customFormat="1" ht="15" customHeight="1" x14ac:dyDescent="0.2">
      <c r="A218" s="12" t="s">
        <v>276</v>
      </c>
      <c r="B218" s="55" t="s">
        <v>141</v>
      </c>
      <c r="C218" s="87">
        <v>55000</v>
      </c>
      <c r="D218" s="37"/>
      <c r="E218" s="37"/>
      <c r="F218" s="37"/>
      <c r="G218" s="37">
        <v>7451.8</v>
      </c>
      <c r="H218" s="37">
        <v>14452.39</v>
      </c>
      <c r="I218" s="37"/>
      <c r="J218" s="37">
        <v>4200</v>
      </c>
      <c r="K218" s="37">
        <v>8400</v>
      </c>
      <c r="L218" s="37">
        <v>2490</v>
      </c>
      <c r="M218" s="37">
        <v>1890</v>
      </c>
      <c r="N218" s="37">
        <v>0</v>
      </c>
      <c r="O218" s="37">
        <v>6484.94</v>
      </c>
      <c r="P218" s="129">
        <v>10496</v>
      </c>
      <c r="Q218" s="43">
        <f t="shared" si="43"/>
        <v>45369.130000000005</v>
      </c>
      <c r="R218" s="43">
        <f t="shared" si="45"/>
        <v>55865.130000000005</v>
      </c>
      <c r="S218" s="68">
        <f t="shared" si="44"/>
        <v>-865.13000000000466</v>
      </c>
      <c r="T218" s="79"/>
    </row>
    <row r="219" spans="1:21" s="8" customFormat="1" ht="15" customHeight="1" x14ac:dyDescent="0.2">
      <c r="A219" s="12" t="s">
        <v>100</v>
      </c>
      <c r="B219" s="55" t="s">
        <v>141</v>
      </c>
      <c r="C219" s="87">
        <v>33000</v>
      </c>
      <c r="D219" s="37">
        <v>0</v>
      </c>
      <c r="E219" s="37">
        <v>9805</v>
      </c>
      <c r="F219" s="37"/>
      <c r="G219" s="37"/>
      <c r="H219" s="37"/>
      <c r="I219" s="37"/>
      <c r="J219" s="37"/>
      <c r="K219" s="37">
        <v>5700</v>
      </c>
      <c r="L219" s="37"/>
      <c r="M219" s="37">
        <v>9250</v>
      </c>
      <c r="N219" s="37">
        <v>0</v>
      </c>
      <c r="O219" s="37"/>
      <c r="P219" s="129">
        <v>7495</v>
      </c>
      <c r="Q219" s="43">
        <f t="shared" si="43"/>
        <v>24755</v>
      </c>
      <c r="R219" s="43">
        <f t="shared" si="45"/>
        <v>32250</v>
      </c>
      <c r="S219" s="68">
        <f t="shared" si="44"/>
        <v>750</v>
      </c>
      <c r="T219" s="79"/>
    </row>
    <row r="220" spans="1:21" s="8" customFormat="1" ht="15" customHeight="1" x14ac:dyDescent="0.2">
      <c r="A220" s="12" t="s">
        <v>101</v>
      </c>
      <c r="B220" s="55" t="s">
        <v>141</v>
      </c>
      <c r="C220" s="87">
        <v>33000</v>
      </c>
      <c r="D220" s="37">
        <v>0</v>
      </c>
      <c r="E220" s="37">
        <v>17828.14</v>
      </c>
      <c r="F220" s="37"/>
      <c r="G220" s="37"/>
      <c r="H220" s="37"/>
      <c r="I220" s="37"/>
      <c r="J220" s="37">
        <v>8750</v>
      </c>
      <c r="K220" s="37"/>
      <c r="L220" s="37"/>
      <c r="M220" s="37"/>
      <c r="N220" s="37"/>
      <c r="O220" s="37">
        <v>8750</v>
      </c>
      <c r="P220" s="129">
        <v>8750</v>
      </c>
      <c r="Q220" s="43">
        <f t="shared" si="43"/>
        <v>35328.14</v>
      </c>
      <c r="R220" s="43">
        <f t="shared" si="45"/>
        <v>44078.14</v>
      </c>
      <c r="S220" s="68">
        <f t="shared" si="44"/>
        <v>-11078.14</v>
      </c>
      <c r="T220" s="79"/>
    </row>
    <row r="221" spans="1:21" s="8" customFormat="1" ht="15" customHeight="1" x14ac:dyDescent="0.2">
      <c r="A221" s="12" t="s">
        <v>102</v>
      </c>
      <c r="B221" s="55" t="s">
        <v>141</v>
      </c>
      <c r="C221" s="87">
        <v>27000</v>
      </c>
      <c r="D221" s="37"/>
      <c r="E221" s="37"/>
      <c r="F221" s="37"/>
      <c r="G221" s="37"/>
      <c r="H221" s="37"/>
      <c r="I221" s="37">
        <v>8480</v>
      </c>
      <c r="J221" s="37"/>
      <c r="K221" s="37"/>
      <c r="L221" s="37"/>
      <c r="M221" s="37"/>
      <c r="N221" s="37"/>
      <c r="O221" s="37"/>
      <c r="P221" s="129">
        <v>0</v>
      </c>
      <c r="Q221" s="43">
        <f t="shared" si="43"/>
        <v>8480</v>
      </c>
      <c r="R221" s="43">
        <f t="shared" si="45"/>
        <v>8480</v>
      </c>
      <c r="S221" s="68">
        <f t="shared" si="44"/>
        <v>18520</v>
      </c>
      <c r="T221" s="79"/>
    </row>
    <row r="222" spans="1:21" s="8" customFormat="1" ht="15" customHeight="1" x14ac:dyDescent="0.2">
      <c r="A222" s="12" t="s">
        <v>162</v>
      </c>
      <c r="B222" s="55" t="s">
        <v>141</v>
      </c>
      <c r="C222" s="87">
        <v>12000</v>
      </c>
      <c r="D222" s="37">
        <v>0</v>
      </c>
      <c r="E222" s="37">
        <v>2803.7</v>
      </c>
      <c r="F222" s="37"/>
      <c r="G222" s="37"/>
      <c r="H222" s="37"/>
      <c r="I222" s="37"/>
      <c r="J222" s="37"/>
      <c r="K222" s="37"/>
      <c r="L222" s="37"/>
      <c r="M222" s="37">
        <v>0</v>
      </c>
      <c r="N222" s="37">
        <v>2645</v>
      </c>
      <c r="O222" s="37"/>
      <c r="P222" s="129">
        <v>0</v>
      </c>
      <c r="Q222" s="43">
        <f t="shared" si="43"/>
        <v>5448.7</v>
      </c>
      <c r="R222" s="43">
        <f t="shared" si="45"/>
        <v>5448.7</v>
      </c>
      <c r="S222" s="68">
        <f t="shared" si="44"/>
        <v>6551.3</v>
      </c>
      <c r="T222" s="79"/>
    </row>
    <row r="223" spans="1:21" s="8" customFormat="1" ht="15" customHeight="1" x14ac:dyDescent="0.2">
      <c r="A223" s="12" t="s">
        <v>103</v>
      </c>
      <c r="B223" s="55" t="s">
        <v>141</v>
      </c>
      <c r="C223" s="87">
        <v>3300</v>
      </c>
      <c r="D223" s="37">
        <v>0</v>
      </c>
      <c r="E223" s="37">
        <v>1038.8</v>
      </c>
      <c r="F223" s="37"/>
      <c r="G223" s="37">
        <v>3281.76</v>
      </c>
      <c r="H223" s="37">
        <v>0</v>
      </c>
      <c r="I223" s="37"/>
      <c r="J223" s="37"/>
      <c r="K223" s="37"/>
      <c r="L223" s="37"/>
      <c r="M223" s="37"/>
      <c r="N223" s="37">
        <v>920</v>
      </c>
      <c r="O223" s="37"/>
      <c r="P223" s="37">
        <v>1500</v>
      </c>
      <c r="Q223" s="43">
        <f t="shared" si="43"/>
        <v>5240.5600000000004</v>
      </c>
      <c r="R223" s="43">
        <f>SUM(D223:P223)</f>
        <v>6740.56</v>
      </c>
      <c r="S223" s="68">
        <f t="shared" si="44"/>
        <v>-3440.5600000000004</v>
      </c>
      <c r="T223" s="79"/>
    </row>
    <row r="224" spans="1:21" s="8" customFormat="1" ht="15" customHeight="1" x14ac:dyDescent="0.2">
      <c r="A224" s="12" t="s">
        <v>283</v>
      </c>
      <c r="B224" s="55" t="s">
        <v>141</v>
      </c>
      <c r="C224" s="87"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>
        <v>0</v>
      </c>
      <c r="N224" s="37">
        <v>6360</v>
      </c>
      <c r="O224" s="37">
        <v>6360</v>
      </c>
      <c r="P224" s="129">
        <f>4770+6000</f>
        <v>10770</v>
      </c>
      <c r="Q224" s="43">
        <f t="shared" si="43"/>
        <v>12720</v>
      </c>
      <c r="R224" s="43">
        <f t="shared" si="45"/>
        <v>23490</v>
      </c>
      <c r="S224" s="68">
        <f t="shared" si="44"/>
        <v>-23490</v>
      </c>
      <c r="T224" s="79"/>
    </row>
    <row r="225" spans="1:20" s="8" customFormat="1" ht="15" customHeight="1" x14ac:dyDescent="0.2">
      <c r="A225" s="12" t="s">
        <v>104</v>
      </c>
      <c r="B225" s="55" t="s">
        <v>142</v>
      </c>
      <c r="C225" s="87">
        <v>9000</v>
      </c>
      <c r="D225" s="37"/>
      <c r="E225" s="146"/>
      <c r="F225" s="146"/>
      <c r="G225" s="146"/>
      <c r="H225" s="146"/>
      <c r="I225" s="146">
        <v>700</v>
      </c>
      <c r="J225" s="146"/>
      <c r="K225" s="146"/>
      <c r="L225" s="146"/>
      <c r="M225" s="146"/>
      <c r="N225" s="146"/>
      <c r="O225" s="146">
        <v>1229.2</v>
      </c>
      <c r="P225" s="131">
        <v>1000</v>
      </c>
      <c r="Q225" s="43">
        <f t="shared" si="43"/>
        <v>1929.2</v>
      </c>
      <c r="R225" s="43">
        <f t="shared" si="45"/>
        <v>2929.2</v>
      </c>
      <c r="S225" s="68">
        <f t="shared" si="44"/>
        <v>6070.8</v>
      </c>
      <c r="T225" s="79"/>
    </row>
    <row r="226" spans="1:20" s="7" customFormat="1" ht="15" customHeight="1" x14ac:dyDescent="0.2">
      <c r="A226" s="12" t="s">
        <v>105</v>
      </c>
      <c r="B226" s="55" t="s">
        <v>155</v>
      </c>
      <c r="C226" s="87">
        <v>200000</v>
      </c>
      <c r="D226" s="37"/>
      <c r="E226" s="37"/>
      <c r="F226" s="37"/>
      <c r="G226" s="37"/>
      <c r="H226" s="37"/>
      <c r="I226" s="37"/>
      <c r="J226" s="37"/>
      <c r="K226" s="37">
        <v>37600</v>
      </c>
      <c r="L226" s="37"/>
      <c r="M226" s="37"/>
      <c r="N226" s="37"/>
      <c r="O226" s="37">
        <v>119568</v>
      </c>
      <c r="P226" s="129">
        <f>39856*3</f>
        <v>119568</v>
      </c>
      <c r="Q226" s="43">
        <f t="shared" si="43"/>
        <v>157168</v>
      </c>
      <c r="R226" s="43">
        <f t="shared" si="45"/>
        <v>276736</v>
      </c>
      <c r="S226" s="68">
        <f t="shared" si="44"/>
        <v>-76736</v>
      </c>
      <c r="T226" s="79"/>
    </row>
    <row r="227" spans="1:20" s="7" customFormat="1" ht="15" customHeight="1" x14ac:dyDescent="0.2">
      <c r="A227" s="12" t="s">
        <v>242</v>
      </c>
      <c r="B227" s="55" t="s">
        <v>141</v>
      </c>
      <c r="C227" s="87">
        <v>90000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129">
        <v>0</v>
      </c>
      <c r="Q227" s="43">
        <f t="shared" si="43"/>
        <v>0</v>
      </c>
      <c r="R227" s="43">
        <f t="shared" si="45"/>
        <v>0</v>
      </c>
      <c r="S227" s="68"/>
      <c r="T227" s="79"/>
    </row>
    <row r="228" spans="1:20" s="7" customFormat="1" ht="15" customHeight="1" x14ac:dyDescent="0.2">
      <c r="A228" s="12" t="s">
        <v>81</v>
      </c>
      <c r="B228" s="55" t="s">
        <v>142</v>
      </c>
      <c r="C228" s="87">
        <v>20000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129">
        <v>5000</v>
      </c>
      <c r="Q228" s="43">
        <f t="shared" si="43"/>
        <v>0</v>
      </c>
      <c r="R228" s="43">
        <f t="shared" si="45"/>
        <v>5000</v>
      </c>
      <c r="S228" s="68">
        <f>C228-R228</f>
        <v>15000</v>
      </c>
      <c r="T228" s="79"/>
    </row>
    <row r="229" spans="1:20" s="7" customFormat="1" ht="15" customHeight="1" x14ac:dyDescent="0.2">
      <c r="A229" s="12" t="s">
        <v>163</v>
      </c>
      <c r="B229" s="55" t="s">
        <v>164</v>
      </c>
      <c r="C229" s="87">
        <v>30000</v>
      </c>
      <c r="D229" s="37">
        <v>2500</v>
      </c>
      <c r="E229" s="37">
        <v>2500</v>
      </c>
      <c r="F229" s="37">
        <v>0</v>
      </c>
      <c r="G229" s="37">
        <v>1854.84</v>
      </c>
      <c r="H229" s="37">
        <v>2500</v>
      </c>
      <c r="I229" s="37">
        <v>2500</v>
      </c>
      <c r="J229" s="37">
        <v>2500</v>
      </c>
      <c r="K229" s="37">
        <v>5000</v>
      </c>
      <c r="L229" s="37">
        <v>2500</v>
      </c>
      <c r="M229" s="37">
        <v>0</v>
      </c>
      <c r="N229" s="37">
        <v>5000</v>
      </c>
      <c r="O229" s="37">
        <v>2500</v>
      </c>
      <c r="P229" s="129">
        <v>2500</v>
      </c>
      <c r="Q229" s="43">
        <f t="shared" si="43"/>
        <v>29354.84</v>
      </c>
      <c r="R229" s="43">
        <f t="shared" si="45"/>
        <v>31854.84</v>
      </c>
      <c r="S229" s="68">
        <f>C229-R229</f>
        <v>-1854.8400000000001</v>
      </c>
      <c r="T229" s="79"/>
    </row>
    <row r="230" spans="1:20" s="8" customFormat="1" ht="6.95" customHeight="1" x14ac:dyDescent="0.2">
      <c r="A230" s="12"/>
      <c r="B230" s="55"/>
      <c r="C230" s="87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125"/>
      <c r="Q230" s="43"/>
      <c r="R230" s="43">
        <f t="shared" si="45"/>
        <v>0</v>
      </c>
      <c r="T230" s="7"/>
    </row>
    <row r="231" spans="1:20" s="7" customFormat="1" ht="15" customHeight="1" x14ac:dyDescent="0.2">
      <c r="A231" s="15" t="str">
        <f>"TOTAL "&amp;A210</f>
        <v xml:space="preserve">TOTAL </v>
      </c>
      <c r="B231" s="59"/>
      <c r="C231" s="96">
        <f>SUM(C212:C230)</f>
        <v>1001300</v>
      </c>
      <c r="D231" s="40">
        <f>SUM(D212:D229)</f>
        <v>5570.7</v>
      </c>
      <c r="E231" s="40">
        <f t="shared" ref="E231:L231" si="46">SUM(E212:E229)</f>
        <v>77468.34</v>
      </c>
      <c r="F231" s="40">
        <f t="shared" si="46"/>
        <v>15278.92</v>
      </c>
      <c r="G231" s="40">
        <f t="shared" ref="G231:H231" si="47">SUM(G212:G229)</f>
        <v>41818.449999999997</v>
      </c>
      <c r="H231" s="40">
        <f t="shared" si="47"/>
        <v>17980.689999999999</v>
      </c>
      <c r="I231" s="40">
        <f t="shared" si="46"/>
        <v>53348.7</v>
      </c>
      <c r="J231" s="40">
        <f t="shared" si="46"/>
        <v>32838</v>
      </c>
      <c r="K231" s="40">
        <f t="shared" si="46"/>
        <v>70924.649999999994</v>
      </c>
      <c r="L231" s="40">
        <f t="shared" si="46"/>
        <v>9600</v>
      </c>
      <c r="M231" s="40">
        <f>SUM(M212:M229)</f>
        <v>67130.399999999994</v>
      </c>
      <c r="N231" s="40">
        <f>SUM(N212:N229)</f>
        <v>26545</v>
      </c>
      <c r="O231" s="40">
        <f>SUM(O212:O229)</f>
        <v>220428.14</v>
      </c>
      <c r="P231" s="132">
        <f>SUM(P212:P229)</f>
        <v>270342</v>
      </c>
      <c r="Q231" s="40">
        <f t="shared" ref="Q231" si="48">SUM(D231:O231)</f>
        <v>638931.99</v>
      </c>
      <c r="R231" s="40">
        <f>SUM(R212:R229)</f>
        <v>909273.98999999987</v>
      </c>
      <c r="S231" s="44">
        <f>SUM(S212:S229)</f>
        <v>2026.0100000000202</v>
      </c>
    </row>
    <row r="232" spans="1:20" s="7" customFormat="1" ht="6.95" customHeight="1" x14ac:dyDescent="0.2">
      <c r="A232" s="11"/>
      <c r="B232" s="61"/>
      <c r="C232" s="98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133"/>
      <c r="Q232" s="41"/>
      <c r="R232" s="41"/>
      <c r="S232" s="8"/>
    </row>
    <row r="233" spans="1:20" s="7" customFormat="1" ht="18" customHeight="1" x14ac:dyDescent="0.2">
      <c r="A233" s="180" t="s">
        <v>106</v>
      </c>
      <c r="B233" s="180"/>
      <c r="C233" s="180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8"/>
    </row>
    <row r="234" spans="1:20" s="7" customFormat="1" ht="6.95" customHeight="1" x14ac:dyDescent="0.2">
      <c r="A234" s="10"/>
      <c r="B234" s="58"/>
      <c r="C234" s="95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128"/>
      <c r="Q234" s="36"/>
      <c r="R234" s="36"/>
      <c r="S234" s="8"/>
    </row>
    <row r="235" spans="1:20" s="8" customFormat="1" ht="15" customHeight="1" x14ac:dyDescent="0.2">
      <c r="A235" s="12" t="s">
        <v>189</v>
      </c>
      <c r="B235" s="55" t="s">
        <v>263</v>
      </c>
      <c r="C235" s="87">
        <v>150000</v>
      </c>
      <c r="D235" s="37">
        <v>2071.15</v>
      </c>
      <c r="E235" s="37">
        <v>1500</v>
      </c>
      <c r="F235" s="37">
        <v>33748.199999999997</v>
      </c>
      <c r="G235" s="37">
        <v>3615.04</v>
      </c>
      <c r="H235" s="37">
        <v>5361.0499999999993</v>
      </c>
      <c r="I235" s="37">
        <v>1530</v>
      </c>
      <c r="J235" s="37">
        <v>23946.16</v>
      </c>
      <c r="K235" s="37">
        <v>21088.35</v>
      </c>
      <c r="L235" s="37">
        <v>6205.71</v>
      </c>
      <c r="M235" s="37">
        <v>3024.32</v>
      </c>
      <c r="N235" s="37">
        <v>3960</v>
      </c>
      <c r="O235" s="37">
        <v>44924.54</v>
      </c>
      <c r="P235" s="129">
        <v>43950.019999999975</v>
      </c>
      <c r="Q235" s="43">
        <f t="shared" ref="Q235:Q236" si="49">SUM(D235:O235)</f>
        <v>150974.52000000002</v>
      </c>
      <c r="R235" s="43">
        <f>SUM(D235:P235)</f>
        <v>194924.53999999998</v>
      </c>
      <c r="S235" s="68">
        <f>C235-R235</f>
        <v>-44924.539999999979</v>
      </c>
      <c r="T235" s="79"/>
    </row>
    <row r="236" spans="1:20" s="7" customFormat="1" ht="15" customHeight="1" x14ac:dyDescent="0.2">
      <c r="A236" s="12" t="s">
        <v>107</v>
      </c>
      <c r="B236" s="55" t="s">
        <v>263</v>
      </c>
      <c r="C236" s="87"/>
      <c r="D236" s="37">
        <v>-5000</v>
      </c>
      <c r="E236" s="37">
        <v>-750</v>
      </c>
      <c r="F236" s="37">
        <v>-2250</v>
      </c>
      <c r="G236" s="37">
        <v>-2000</v>
      </c>
      <c r="H236" s="37">
        <v>-750</v>
      </c>
      <c r="I236" s="37">
        <v>-500</v>
      </c>
      <c r="J236" s="37"/>
      <c r="K236" s="37"/>
      <c r="L236" s="37"/>
      <c r="M236" s="37"/>
      <c r="N236" s="37"/>
      <c r="O236" s="37"/>
      <c r="P236" s="129"/>
      <c r="Q236" s="33">
        <f t="shared" si="49"/>
        <v>-11250</v>
      </c>
      <c r="R236" s="33">
        <f>SUM(D236:P236)</f>
        <v>-11250</v>
      </c>
      <c r="S236" s="68">
        <f>C236-R236</f>
        <v>11250</v>
      </c>
      <c r="T236" s="79"/>
    </row>
    <row r="237" spans="1:20" s="8" customFormat="1" ht="6.95" customHeight="1" x14ac:dyDescent="0.2">
      <c r="A237" s="12"/>
      <c r="B237" s="55"/>
      <c r="C237" s="87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125"/>
      <c r="Q237" s="43"/>
      <c r="R237" s="43"/>
      <c r="T237" s="7"/>
    </row>
    <row r="238" spans="1:20" s="7" customFormat="1" ht="15" customHeight="1" x14ac:dyDescent="0.2">
      <c r="A238" s="15" t="str">
        <f>"TOTAL "&amp;A233</f>
        <v xml:space="preserve">TOTAL PENANG CENTRE OF EDUCATION TOURISM </v>
      </c>
      <c r="B238" s="59"/>
      <c r="C238" s="96">
        <f>SUM(C235:C237)</f>
        <v>150000</v>
      </c>
      <c r="D238" s="40">
        <f>SUM(D235:D236)</f>
        <v>-2928.85</v>
      </c>
      <c r="E238" s="40">
        <f t="shared" ref="E238:F238" si="50">SUM(E235:E236)</f>
        <v>750</v>
      </c>
      <c r="F238" s="40">
        <f t="shared" si="50"/>
        <v>31498.199999999997</v>
      </c>
      <c r="G238" s="40">
        <f t="shared" ref="G238:H238" si="51">SUM(G235:G236)</f>
        <v>1615.04</v>
      </c>
      <c r="H238" s="40">
        <f t="shared" si="51"/>
        <v>4611.0499999999993</v>
      </c>
      <c r="I238" s="40">
        <f t="shared" ref="I238:S238" si="52">SUM(I235:I236)</f>
        <v>1030</v>
      </c>
      <c r="J238" s="40">
        <f t="shared" si="52"/>
        <v>23946.16</v>
      </c>
      <c r="K238" s="40">
        <f t="shared" si="52"/>
        <v>21088.35</v>
      </c>
      <c r="L238" s="40">
        <f t="shared" si="52"/>
        <v>6205.71</v>
      </c>
      <c r="M238" s="40">
        <f>SUM(M235:M236)</f>
        <v>3024.32</v>
      </c>
      <c r="N238" s="40">
        <f t="shared" si="52"/>
        <v>3960</v>
      </c>
      <c r="O238" s="40">
        <f t="shared" si="52"/>
        <v>44924.54</v>
      </c>
      <c r="P238" s="132">
        <f t="shared" si="52"/>
        <v>43950.019999999975</v>
      </c>
      <c r="Q238" s="40">
        <f t="shared" ref="Q238" si="53">SUM(D238:O238)</f>
        <v>139724.52000000002</v>
      </c>
      <c r="R238" s="40">
        <f t="shared" si="52"/>
        <v>183674.53999999998</v>
      </c>
      <c r="S238" s="27">
        <f t="shared" si="52"/>
        <v>-33674.539999999979</v>
      </c>
    </row>
    <row r="239" spans="1:20" s="7" customFormat="1" ht="6.95" customHeight="1" x14ac:dyDescent="0.2">
      <c r="A239" s="11"/>
      <c r="B239" s="61"/>
      <c r="C239" s="98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133"/>
      <c r="Q239" s="41"/>
      <c r="R239" s="41"/>
      <c r="S239" s="69"/>
    </row>
    <row r="240" spans="1:20" s="7" customFormat="1" ht="18" customHeight="1" x14ac:dyDescent="0.2">
      <c r="A240" s="180" t="s">
        <v>165</v>
      </c>
      <c r="B240" s="180"/>
      <c r="C240" s="180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69"/>
    </row>
    <row r="241" spans="1:20" s="7" customFormat="1" ht="6.95" customHeight="1" x14ac:dyDescent="0.2">
      <c r="A241" s="10"/>
      <c r="B241" s="58"/>
      <c r="C241" s="95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128"/>
      <c r="Q241" s="36"/>
      <c r="R241" s="36"/>
      <c r="S241" s="69"/>
    </row>
    <row r="242" spans="1:20" s="8" customFormat="1" ht="15" customHeight="1" x14ac:dyDescent="0.2">
      <c r="A242" s="12" t="s">
        <v>166</v>
      </c>
      <c r="B242" s="55" t="s">
        <v>264</v>
      </c>
      <c r="C242" s="87">
        <v>150000</v>
      </c>
      <c r="D242" s="37">
        <v>2072.4</v>
      </c>
      <c r="E242" s="37">
        <v>1500</v>
      </c>
      <c r="F242" s="37">
        <v>3524.17</v>
      </c>
      <c r="G242" s="37">
        <v>2984</v>
      </c>
      <c r="H242" s="37">
        <v>5066.8999999999996</v>
      </c>
      <c r="I242" s="37">
        <v>2007</v>
      </c>
      <c r="J242" s="37">
        <v>3300</v>
      </c>
      <c r="K242" s="37">
        <v>2491</v>
      </c>
      <c r="L242" s="37">
        <v>14932.98</v>
      </c>
      <c r="M242" s="37">
        <v>7788.86</v>
      </c>
      <c r="N242" s="37">
        <v>2700</v>
      </c>
      <c r="O242" s="37">
        <v>78439.12</v>
      </c>
      <c r="P242" s="129">
        <v>101632.69</v>
      </c>
      <c r="Q242" s="43">
        <f>SUM(D242:O242)</f>
        <v>126806.43</v>
      </c>
      <c r="R242" s="43">
        <f>SUM(D242:P242)</f>
        <v>228439.12</v>
      </c>
      <c r="S242" s="68">
        <f>C242-R242</f>
        <v>-78439.12</v>
      </c>
      <c r="T242" s="79"/>
    </row>
    <row r="243" spans="1:20" s="7" customFormat="1" ht="15" customHeight="1" x14ac:dyDescent="0.2">
      <c r="A243" s="12" t="s">
        <v>107</v>
      </c>
      <c r="B243" s="55" t="s">
        <v>264</v>
      </c>
      <c r="C243" s="87"/>
      <c r="D243" s="37">
        <v>-11000</v>
      </c>
      <c r="E243" s="37">
        <v>-4000</v>
      </c>
      <c r="F243" s="37">
        <v>-2000</v>
      </c>
      <c r="G243" s="37">
        <v>-5000</v>
      </c>
      <c r="H243" s="37">
        <v>-3000</v>
      </c>
      <c r="I243" s="37"/>
      <c r="J243" s="37">
        <v>-2000</v>
      </c>
      <c r="K243" s="37"/>
      <c r="L243" s="37"/>
      <c r="M243" s="37"/>
      <c r="N243" s="37"/>
      <c r="O243" s="37"/>
      <c r="P243" s="129"/>
      <c r="Q243" s="33">
        <f t="shared" ref="Q243" si="54">SUM(D243:O243)</f>
        <v>-27000</v>
      </c>
      <c r="R243" s="33">
        <f>SUM(D243:P243)</f>
        <v>-27000</v>
      </c>
      <c r="S243" s="68">
        <f>C243-R243</f>
        <v>27000</v>
      </c>
      <c r="T243" s="79"/>
    </row>
    <row r="244" spans="1:20" s="8" customFormat="1" ht="6.95" customHeight="1" x14ac:dyDescent="0.2">
      <c r="A244" s="12"/>
      <c r="B244" s="55"/>
      <c r="C244" s="87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125"/>
      <c r="Q244" s="43"/>
      <c r="R244" s="43"/>
      <c r="S244" s="69"/>
      <c r="T244" s="79"/>
    </row>
    <row r="245" spans="1:20" s="7" customFormat="1" ht="15" customHeight="1" x14ac:dyDescent="0.2">
      <c r="A245" s="15" t="str">
        <f>"TOTAL "&amp;A240</f>
        <v xml:space="preserve">TOTAL PENANG CENTRE MEDICAL TOURISM </v>
      </c>
      <c r="B245" s="59"/>
      <c r="C245" s="96">
        <f>SUM(C242:C244)</f>
        <v>150000</v>
      </c>
      <c r="D245" s="40">
        <f t="shared" ref="D245:J245" si="55">SUM(D242:D243)</f>
        <v>-8927.6</v>
      </c>
      <c r="E245" s="40">
        <f t="shared" si="55"/>
        <v>-2500</v>
      </c>
      <c r="F245" s="40">
        <f t="shared" si="55"/>
        <v>1524.17</v>
      </c>
      <c r="G245" s="40">
        <f t="shared" si="55"/>
        <v>-2016</v>
      </c>
      <c r="H245" s="40">
        <f t="shared" si="55"/>
        <v>2066.8999999999996</v>
      </c>
      <c r="I245" s="40">
        <f t="shared" si="55"/>
        <v>2007</v>
      </c>
      <c r="J245" s="40">
        <f t="shared" si="55"/>
        <v>1300</v>
      </c>
      <c r="K245" s="40">
        <f t="shared" ref="K245:S245" si="56">SUM(K242:K243)</f>
        <v>2491</v>
      </c>
      <c r="L245" s="40">
        <f>SUM(L242:L243)</f>
        <v>14932.98</v>
      </c>
      <c r="M245" s="40">
        <f>SUM(M242:M243)</f>
        <v>7788.86</v>
      </c>
      <c r="N245" s="40">
        <f t="shared" ref="N245:O245" si="57">SUM(N242:N243)</f>
        <v>2700</v>
      </c>
      <c r="O245" s="40">
        <f t="shared" si="57"/>
        <v>78439.12</v>
      </c>
      <c r="P245" s="132">
        <f t="shared" si="56"/>
        <v>101632.69</v>
      </c>
      <c r="Q245" s="40">
        <f t="shared" ref="Q245" si="58">SUM(D245:O245)</f>
        <v>99806.43</v>
      </c>
      <c r="R245" s="40">
        <f t="shared" si="56"/>
        <v>201439.12</v>
      </c>
      <c r="S245" s="27">
        <f t="shared" si="56"/>
        <v>-51439.119999999995</v>
      </c>
    </row>
    <row r="246" spans="1:20" ht="6.95" customHeight="1" x14ac:dyDescent="0.2">
      <c r="S246" s="8"/>
    </row>
    <row r="247" spans="1:20" ht="6.95" customHeight="1" x14ac:dyDescent="0.2">
      <c r="S247" s="8"/>
    </row>
    <row r="248" spans="1:20" s="7" customFormat="1" ht="18" customHeight="1" x14ac:dyDescent="0.2">
      <c r="A248" s="180" t="s">
        <v>176</v>
      </c>
      <c r="B248" s="180"/>
      <c r="C248" s="180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8"/>
    </row>
    <row r="249" spans="1:20" s="7" customFormat="1" ht="9.75" customHeight="1" x14ac:dyDescent="0.2">
      <c r="A249" s="81"/>
      <c r="B249" s="81"/>
      <c r="C249" s="102"/>
      <c r="D249" s="82"/>
      <c r="E249" s="144"/>
      <c r="F249" s="144"/>
      <c r="G249" s="144"/>
      <c r="H249" s="144"/>
      <c r="I249" s="144"/>
      <c r="J249" s="144"/>
      <c r="K249" s="153"/>
      <c r="L249" s="153"/>
      <c r="M249" s="153"/>
      <c r="N249" s="153"/>
      <c r="O249" s="153"/>
      <c r="P249" s="139"/>
      <c r="Q249" s="82"/>
      <c r="R249" s="82"/>
      <c r="S249" s="8"/>
    </row>
    <row r="250" spans="1:20" s="8" customFormat="1" ht="15" customHeight="1" x14ac:dyDescent="0.2">
      <c r="A250" s="12" t="s">
        <v>210</v>
      </c>
      <c r="B250" s="55" t="s">
        <v>142</v>
      </c>
      <c r="C250" s="8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129"/>
      <c r="Q250" s="38">
        <f t="shared" ref="Q250:Q253" si="59">SUM(D250:O250)</f>
        <v>0</v>
      </c>
      <c r="R250" s="43">
        <f>SUM(D250:P250)</f>
        <v>0</v>
      </c>
      <c r="S250" s="68">
        <f>C250-R250</f>
        <v>0</v>
      </c>
      <c r="T250" s="68"/>
    </row>
    <row r="251" spans="1:20" s="8" customFormat="1" ht="15" customHeight="1" x14ac:dyDescent="0.2">
      <c r="A251" s="12" t="s">
        <v>170</v>
      </c>
      <c r="B251" s="55" t="s">
        <v>171</v>
      </c>
      <c r="C251" s="8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129"/>
      <c r="Q251" s="38">
        <f t="shared" si="59"/>
        <v>0</v>
      </c>
      <c r="R251" s="43">
        <f>SUM(D251:P251)</f>
        <v>0</v>
      </c>
      <c r="S251" s="69"/>
      <c r="T251" s="7"/>
    </row>
    <row r="252" spans="1:20" s="8" customFormat="1" ht="15" customHeight="1" x14ac:dyDescent="0.2">
      <c r="A252" s="12" t="s">
        <v>188</v>
      </c>
      <c r="B252" s="55" t="s">
        <v>211</v>
      </c>
      <c r="C252" s="8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129"/>
      <c r="Q252" s="38">
        <f t="shared" si="59"/>
        <v>0</v>
      </c>
      <c r="R252" s="43">
        <f>SUM(D252:P252)</f>
        <v>0</v>
      </c>
      <c r="S252" s="69"/>
      <c r="T252" s="7"/>
    </row>
    <row r="253" spans="1:20" s="8" customFormat="1" ht="15" customHeight="1" x14ac:dyDescent="0.2">
      <c r="A253" s="12" t="s">
        <v>169</v>
      </c>
      <c r="B253" s="55" t="s">
        <v>168</v>
      </c>
      <c r="C253" s="87"/>
      <c r="D253" s="37">
        <v>491654.89000000007</v>
      </c>
      <c r="E253" s="37">
        <v>602185.69999999995</v>
      </c>
      <c r="F253" s="37">
        <v>51872.1</v>
      </c>
      <c r="G253" s="37">
        <v>143191.96000000002</v>
      </c>
      <c r="H253" s="37"/>
      <c r="I253" s="37"/>
      <c r="J253" s="37"/>
      <c r="K253" s="37"/>
      <c r="L253" s="37"/>
      <c r="M253" s="37"/>
      <c r="N253" s="37"/>
      <c r="O253" s="37"/>
      <c r="P253" s="129"/>
      <c r="Q253" s="38">
        <f t="shared" si="59"/>
        <v>1288904.6500000001</v>
      </c>
      <c r="R253" s="43">
        <f>SUM(D253:P253)</f>
        <v>1288904.6500000001</v>
      </c>
      <c r="S253" s="69"/>
      <c r="T253" s="7"/>
    </row>
    <row r="254" spans="1:20" s="8" customFormat="1" ht="15" customHeight="1" x14ac:dyDescent="0.2">
      <c r="A254" s="12"/>
      <c r="B254" s="55"/>
      <c r="C254" s="87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125"/>
      <c r="Q254" s="43"/>
      <c r="R254" s="43"/>
      <c r="T254" s="7"/>
    </row>
    <row r="255" spans="1:20" s="7" customFormat="1" ht="15" customHeight="1" x14ac:dyDescent="0.2">
      <c r="A255" s="15" t="str">
        <f>"TOTAL "&amp;A248</f>
        <v>TOTAL OTHERS</v>
      </c>
      <c r="B255" s="15"/>
      <c r="C255" s="96">
        <f t="shared" ref="C255" si="60">SUM(C251:C254)</f>
        <v>0</v>
      </c>
      <c r="D255" s="85">
        <f>SUM(D250:D253)</f>
        <v>491654.89000000007</v>
      </c>
      <c r="E255" s="85">
        <f t="shared" ref="E255:P255" si="61">SUM(E250:E254)</f>
        <v>602185.69999999995</v>
      </c>
      <c r="F255" s="85">
        <f>SUM(F250:F254)</f>
        <v>51872.1</v>
      </c>
      <c r="G255" s="85">
        <f t="shared" ref="G255:H255" si="62">SUM(G250:G254)</f>
        <v>143191.96000000002</v>
      </c>
      <c r="H255" s="85">
        <f t="shared" si="62"/>
        <v>0</v>
      </c>
      <c r="I255" s="85">
        <f t="shared" si="61"/>
        <v>0</v>
      </c>
      <c r="J255" s="85">
        <f t="shared" si="61"/>
        <v>0</v>
      </c>
      <c r="K255" s="85">
        <f t="shared" si="61"/>
        <v>0</v>
      </c>
      <c r="L255" s="85">
        <f t="shared" si="61"/>
        <v>0</v>
      </c>
      <c r="M255" s="85">
        <f t="shared" si="61"/>
        <v>0</v>
      </c>
      <c r="N255" s="85">
        <f t="shared" si="61"/>
        <v>0</v>
      </c>
      <c r="O255" s="85">
        <f t="shared" si="61"/>
        <v>0</v>
      </c>
      <c r="P255" s="85">
        <f t="shared" si="61"/>
        <v>0</v>
      </c>
      <c r="Q255" s="85">
        <f t="shared" ref="Q255" si="63">SUM(D255:O255)</f>
        <v>1288904.6500000001</v>
      </c>
      <c r="R255" s="85">
        <f>SUM(R250:R254)</f>
        <v>1288904.6500000001</v>
      </c>
    </row>
    <row r="256" spans="1:20" ht="6.95" customHeight="1" x14ac:dyDescent="0.2">
      <c r="S256" s="8"/>
    </row>
    <row r="257" spans="1:21" s="8" customFormat="1" ht="15" customHeight="1" x14ac:dyDescent="0.2">
      <c r="A257" s="24" t="s">
        <v>218</v>
      </c>
      <c r="B257" s="83"/>
      <c r="C257" s="103">
        <f>C65+C81+C90+C99+C159+C194+C208+C231+C238+C245</f>
        <v>11351342.780000001</v>
      </c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119"/>
      <c r="Q257" s="27"/>
      <c r="R257" s="27">
        <f>R65+R81+R90+R99+R159+R194+R208+R231+R238+R245+R250</f>
        <v>9736306.1537999995</v>
      </c>
      <c r="T257" s="7"/>
    </row>
    <row r="258" spans="1:21" s="7" customFormat="1" ht="20.100000000000001" customHeight="1" x14ac:dyDescent="0.2">
      <c r="A258" s="178" t="s">
        <v>14</v>
      </c>
      <c r="B258" s="178"/>
      <c r="C258" s="178"/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8"/>
    </row>
    <row r="259" spans="1:21" ht="6.95" customHeight="1" x14ac:dyDescent="0.2">
      <c r="A259" s="18"/>
      <c r="B259" s="65"/>
      <c r="C259" s="104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140"/>
      <c r="Q259" s="48"/>
      <c r="R259" s="48"/>
      <c r="S259" s="8"/>
    </row>
    <row r="260" spans="1:21" s="8" customFormat="1" ht="15" customHeight="1" x14ac:dyDescent="0.2">
      <c r="A260" s="19" t="s">
        <v>1</v>
      </c>
      <c r="B260" s="66"/>
      <c r="C260" s="105"/>
      <c r="D260" s="77">
        <f>D15</f>
        <v>0</v>
      </c>
      <c r="E260" s="77">
        <f>E15</f>
        <v>0</v>
      </c>
      <c r="F260" s="77"/>
      <c r="G260" s="77"/>
      <c r="H260" s="77"/>
      <c r="I260" s="77">
        <f>I15</f>
        <v>0</v>
      </c>
      <c r="J260" s="77"/>
      <c r="K260" s="77"/>
      <c r="L260" s="77"/>
      <c r="M260" s="77"/>
      <c r="N260" s="77"/>
      <c r="O260" s="77"/>
      <c r="P260" s="141">
        <f>P15</f>
        <v>0</v>
      </c>
      <c r="Q260" s="49">
        <f>SUM(D260:N260)</f>
        <v>0</v>
      </c>
      <c r="R260" s="49">
        <f>SUM(D260:F260)</f>
        <v>0</v>
      </c>
      <c r="T260" s="68"/>
    </row>
    <row r="261" spans="1:21" s="8" customFormat="1" ht="15" customHeight="1" x14ac:dyDescent="0.2">
      <c r="A261" s="19" t="s">
        <v>2</v>
      </c>
      <c r="B261" s="66"/>
      <c r="C261" s="105"/>
      <c r="D261" s="77">
        <f>SUM(D65,D81,D99,D90,D159,D194,D208,D231,D250,D251,D252)</f>
        <v>353004.12999999995</v>
      </c>
      <c r="E261" s="77">
        <f t="shared" ref="E261:O261" si="64">SUM(E65,E81,E99,E90,E159,E194,E208,E231,E250,E251,E252)</f>
        <v>489666.08999999997</v>
      </c>
      <c r="F261" s="77">
        <f t="shared" si="64"/>
        <v>480088.92999999988</v>
      </c>
      <c r="G261" s="77">
        <f>SUM(G65,G81,G99,G90,G159,G194,G208,G231,G250,G251,G252)</f>
        <v>371402.88</v>
      </c>
      <c r="H261" s="77">
        <f t="shared" si="64"/>
        <v>193098.78000000003</v>
      </c>
      <c r="I261" s="77">
        <f t="shared" si="64"/>
        <v>934588.04999999993</v>
      </c>
      <c r="J261" s="77">
        <f t="shared" si="64"/>
        <v>966770.90999999992</v>
      </c>
      <c r="K261" s="77">
        <f t="shared" si="64"/>
        <v>723323.49000000011</v>
      </c>
      <c r="L261" s="77">
        <f t="shared" si="64"/>
        <v>540933.03</v>
      </c>
      <c r="M261" s="77">
        <f t="shared" si="64"/>
        <v>723486.66</v>
      </c>
      <c r="N261" s="77">
        <f t="shared" si="64"/>
        <v>681596.81</v>
      </c>
      <c r="O261" s="77">
        <f t="shared" si="64"/>
        <v>1208868.23</v>
      </c>
      <c r="P261" s="141">
        <f>SUM(P65,P81,P99,P90,P159,P194,P208,P231,P238,P245,,P250,P253)</f>
        <v>1829947.2138</v>
      </c>
      <c r="Q261" s="49">
        <f>SUM(D261:O261)</f>
        <v>7666827.9900000002</v>
      </c>
      <c r="R261" s="49">
        <f>SUM(D261:P261)</f>
        <v>9496775.2038000003</v>
      </c>
      <c r="T261" s="84">
        <v>1656718.0950000002</v>
      </c>
      <c r="U261" s="69">
        <f>P261-T261</f>
        <v>173229.11879999982</v>
      </c>
    </row>
    <row r="262" spans="1:21" s="8" customFormat="1" ht="15" customHeight="1" x14ac:dyDescent="0.2">
      <c r="A262" s="78" t="s">
        <v>174</v>
      </c>
      <c r="B262" s="66"/>
      <c r="C262" s="105"/>
      <c r="D262" s="77">
        <f>D253</f>
        <v>491654.89000000007</v>
      </c>
      <c r="E262" s="77">
        <f>E253</f>
        <v>602185.69999999995</v>
      </c>
      <c r="F262" s="77">
        <f t="shared" ref="F262:I262" si="65">F253</f>
        <v>51872.1</v>
      </c>
      <c r="G262" s="77">
        <f t="shared" si="65"/>
        <v>143191.96000000002</v>
      </c>
      <c r="H262" s="77">
        <f t="shared" si="65"/>
        <v>0</v>
      </c>
      <c r="I262" s="77">
        <f t="shared" si="65"/>
        <v>0</v>
      </c>
      <c r="J262" s="77">
        <f>J253</f>
        <v>0</v>
      </c>
      <c r="K262" s="77">
        <f>K253</f>
        <v>0</v>
      </c>
      <c r="L262" s="77">
        <f>L253</f>
        <v>0</v>
      </c>
      <c r="M262" s="77">
        <f t="shared" ref="M262" si="66">M253</f>
        <v>0</v>
      </c>
      <c r="N262" s="77">
        <f>N253</f>
        <v>0</v>
      </c>
      <c r="O262" s="77">
        <f>O253</f>
        <v>0</v>
      </c>
      <c r="P262" s="141"/>
      <c r="Q262" s="49">
        <f t="shared" ref="Q262" si="67">SUM(D262:O262)</f>
        <v>1288904.6500000001</v>
      </c>
      <c r="R262" s="49">
        <f>SUM(D262:P262)</f>
        <v>1288904.6500000001</v>
      </c>
      <c r="T262" s="84"/>
    </row>
    <row r="263" spans="1:21" x14ac:dyDescent="0.2">
      <c r="A263" s="18"/>
      <c r="B263" s="65"/>
      <c r="C263" s="104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140"/>
      <c r="Q263" s="48"/>
      <c r="R263" s="48"/>
      <c r="S263" s="68"/>
      <c r="T263" s="118"/>
    </row>
    <row r="264" spans="1:21" s="8" customFormat="1" ht="18" customHeight="1" x14ac:dyDescent="0.2">
      <c r="A264" s="20" t="s">
        <v>108</v>
      </c>
      <c r="B264" s="67"/>
      <c r="C264" s="106"/>
      <c r="D264" s="50">
        <f>D260-D261-D262</f>
        <v>-844659.02</v>
      </c>
      <c r="E264" s="50">
        <f t="shared" ref="E264:O264" si="68">E260-E261</f>
        <v>-489666.08999999997</v>
      </c>
      <c r="F264" s="50">
        <f t="shared" si="68"/>
        <v>-480088.92999999988</v>
      </c>
      <c r="G264" s="50">
        <f t="shared" ref="G264:H264" si="69">G260-G261</f>
        <v>-371402.88</v>
      </c>
      <c r="H264" s="50">
        <f t="shared" si="69"/>
        <v>-193098.78000000003</v>
      </c>
      <c r="I264" s="50">
        <f t="shared" si="68"/>
        <v>-934588.04999999993</v>
      </c>
      <c r="J264" s="50">
        <f t="shared" si="68"/>
        <v>-966770.90999999992</v>
      </c>
      <c r="K264" s="50">
        <f t="shared" si="68"/>
        <v>-723323.49000000011</v>
      </c>
      <c r="L264" s="50">
        <f t="shared" si="68"/>
        <v>-540933.03</v>
      </c>
      <c r="M264" s="50">
        <f t="shared" si="68"/>
        <v>-723486.66</v>
      </c>
      <c r="N264" s="50">
        <f t="shared" si="68"/>
        <v>-681596.81</v>
      </c>
      <c r="O264" s="50">
        <f t="shared" si="68"/>
        <v>-1208868.23</v>
      </c>
      <c r="P264" s="142">
        <f>P260-P261</f>
        <v>-1829947.2138</v>
      </c>
      <c r="Q264" s="50">
        <f t="shared" ref="Q264" si="70">SUM(D264:O264)</f>
        <v>-8158482.8800000008</v>
      </c>
      <c r="R264" s="50">
        <f>R260-R261</f>
        <v>-9496775.2038000003</v>
      </c>
      <c r="S264" s="79"/>
      <c r="T264" s="7"/>
    </row>
    <row r="266" spans="1:21" x14ac:dyDescent="0.2">
      <c r="C266" s="71">
        <f t="shared" ref="C266:J266" si="71">SUBTOTAL(9,C8:C255)</f>
        <v>22702685.560000002</v>
      </c>
      <c r="D266" s="71">
        <f t="shared" si="71"/>
        <v>1665605.1400000001</v>
      </c>
      <c r="E266" s="71">
        <f t="shared" si="71"/>
        <v>2180203.58</v>
      </c>
      <c r="F266" s="71">
        <f t="shared" si="71"/>
        <v>1129966.8000000003</v>
      </c>
      <c r="G266" s="71">
        <f t="shared" si="71"/>
        <v>1028387.7600000002</v>
      </c>
      <c r="H266" s="71">
        <f t="shared" si="71"/>
        <v>399553.46</v>
      </c>
      <c r="I266" s="71">
        <f t="shared" si="71"/>
        <v>1875250.0999999999</v>
      </c>
      <c r="J266" s="71">
        <f t="shared" si="71"/>
        <v>1984034.1399999997</v>
      </c>
      <c r="K266" s="71">
        <f>SUBTOTAL(9,K8:K255)</f>
        <v>1493805.6800000002</v>
      </c>
      <c r="L266" s="71">
        <f>SUBTOTAL(9,L8:L255)</f>
        <v>1124143.4400000002</v>
      </c>
      <c r="M266" s="71">
        <f t="shared" ref="M266:O266" si="72">SUBTOTAL(9,M8:M255)</f>
        <v>1468599.6800000004</v>
      </c>
      <c r="N266" s="71">
        <f t="shared" si="72"/>
        <v>1376513.62</v>
      </c>
      <c r="O266" s="71">
        <f t="shared" si="72"/>
        <v>2664463.7800000007</v>
      </c>
      <c r="P266" s="138">
        <f>SUBTOTAL(9,P8:P255)</f>
        <v>3659894.4275999996</v>
      </c>
      <c r="Q266" s="47">
        <f>SUM(D266:O266)</f>
        <v>18390527.18</v>
      </c>
      <c r="R266" s="47">
        <f>SUBTOTAL(9,R8:R255)</f>
        <v>22050421.607599989</v>
      </c>
      <c r="U266" s="70"/>
    </row>
    <row r="267" spans="1:21" x14ac:dyDescent="0.2">
      <c r="D267" s="117"/>
    </row>
    <row r="269" spans="1:21" s="7" customFormat="1" ht="18" customHeight="1" x14ac:dyDescent="0.2">
      <c r="A269" s="184" t="s">
        <v>182</v>
      </c>
      <c r="B269" s="184"/>
      <c r="C269" s="184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</row>
    <row r="270" spans="1:21" s="7" customFormat="1" ht="13.5" customHeight="1" x14ac:dyDescent="0.2">
      <c r="A270" s="81"/>
      <c r="B270" s="81"/>
      <c r="C270" s="102"/>
      <c r="D270" s="82"/>
      <c r="E270" s="144"/>
      <c r="F270" s="144"/>
      <c r="G270" s="144"/>
      <c r="H270" s="144"/>
      <c r="I270" s="144"/>
      <c r="J270" s="144"/>
      <c r="K270" s="153"/>
      <c r="L270" s="153"/>
      <c r="M270" s="153"/>
      <c r="N270" s="153"/>
      <c r="O270" s="153"/>
      <c r="P270" s="139"/>
      <c r="Q270" s="82"/>
      <c r="R270" s="82"/>
    </row>
    <row r="271" spans="1:21" s="8" customFormat="1" ht="15" customHeight="1" x14ac:dyDescent="0.2">
      <c r="A271" s="12" t="s">
        <v>220</v>
      </c>
      <c r="B271" s="55" t="s">
        <v>184</v>
      </c>
      <c r="C271" s="87">
        <v>1980000</v>
      </c>
      <c r="D271" s="37"/>
      <c r="E271" s="37"/>
      <c r="F271" s="37">
        <v>6812.21</v>
      </c>
      <c r="G271" s="37">
        <v>156736.34</v>
      </c>
      <c r="H271" s="37">
        <v>198546.8</v>
      </c>
      <c r="I271" s="37"/>
      <c r="J271" s="37"/>
      <c r="K271" s="37"/>
      <c r="L271" s="37">
        <v>100824.47</v>
      </c>
      <c r="M271" s="37"/>
      <c r="N271" s="37"/>
      <c r="O271" s="37">
        <v>108300.08</v>
      </c>
      <c r="P271" s="129"/>
      <c r="Q271" s="43">
        <f t="shared" ref="Q271:Q284" si="73">SUM(D271:O271)</f>
        <v>571219.89999999991</v>
      </c>
      <c r="R271" s="43">
        <f t="shared" ref="R271:R276" si="74">SUM(D271:P271)</f>
        <v>571219.89999999991</v>
      </c>
      <c r="S271" s="68">
        <f t="shared" ref="S271:S276" si="75">C271-R271</f>
        <v>1408780.1</v>
      </c>
      <c r="T271" s="7"/>
    </row>
    <row r="272" spans="1:21" s="8" customFormat="1" ht="15" customHeight="1" x14ac:dyDescent="0.2">
      <c r="A272" s="12" t="s">
        <v>214</v>
      </c>
      <c r="B272" s="55" t="s">
        <v>184</v>
      </c>
      <c r="C272" s="87">
        <v>0</v>
      </c>
      <c r="D272" s="37"/>
      <c r="E272" s="37"/>
      <c r="F272" s="37"/>
      <c r="G272" s="37">
        <v>63443.67</v>
      </c>
      <c r="H272" s="37">
        <v>7456.19</v>
      </c>
      <c r="I272" s="37">
        <v>13879.5</v>
      </c>
      <c r="J272" s="37">
        <v>8772.64</v>
      </c>
      <c r="K272" s="37"/>
      <c r="L272" s="37"/>
      <c r="M272" s="37">
        <v>0</v>
      </c>
      <c r="N272" s="37">
        <v>9848.41</v>
      </c>
      <c r="O272" s="37">
        <v>9539</v>
      </c>
      <c r="P272" s="129"/>
      <c r="Q272" s="43">
        <f>SUM(D272:O272)</f>
        <v>112939.41</v>
      </c>
      <c r="R272" s="43">
        <f t="shared" si="74"/>
        <v>112939.41</v>
      </c>
      <c r="S272" s="68">
        <f t="shared" si="75"/>
        <v>-112939.41</v>
      </c>
      <c r="T272" s="68"/>
    </row>
    <row r="273" spans="1:20" s="8" customFormat="1" ht="15" customHeight="1" x14ac:dyDescent="0.2">
      <c r="A273" s="12" t="s">
        <v>246</v>
      </c>
      <c r="B273" s="55" t="s">
        <v>184</v>
      </c>
      <c r="C273" s="87">
        <v>900000</v>
      </c>
      <c r="D273" s="37">
        <v>310332</v>
      </c>
      <c r="E273" s="37">
        <v>249390.54</v>
      </c>
      <c r="F273" s="37">
        <v>103286.57</v>
      </c>
      <c r="G273" s="37">
        <v>128356.8</v>
      </c>
      <c r="H273" s="37">
        <v>37470.300000000003</v>
      </c>
      <c r="I273" s="37">
        <v>825.74</v>
      </c>
      <c r="J273" s="37"/>
      <c r="K273" s="37"/>
      <c r="L273" s="37">
        <v>800</v>
      </c>
      <c r="M273" s="37">
        <v>-32386.2</v>
      </c>
      <c r="N273" s="37">
        <v>0</v>
      </c>
      <c r="O273" s="37">
        <v>900</v>
      </c>
      <c r="P273" s="129"/>
      <c r="Q273" s="43">
        <f t="shared" si="73"/>
        <v>798975.75000000023</v>
      </c>
      <c r="R273" s="43">
        <f t="shared" si="74"/>
        <v>798975.75000000023</v>
      </c>
      <c r="S273" s="68">
        <f t="shared" si="75"/>
        <v>101024.24999999977</v>
      </c>
      <c r="T273" s="68"/>
    </row>
    <row r="274" spans="1:20" s="8" customFormat="1" ht="15" customHeight="1" x14ac:dyDescent="0.2">
      <c r="A274" s="12" t="s">
        <v>248</v>
      </c>
      <c r="B274" s="55" t="s">
        <v>184</v>
      </c>
      <c r="C274" s="87">
        <v>100000</v>
      </c>
      <c r="D274" s="37">
        <v>72168</v>
      </c>
      <c r="E274" s="37">
        <v>0</v>
      </c>
      <c r="F274" s="37"/>
      <c r="G274" s="37"/>
      <c r="H274" s="37"/>
      <c r="I274" s="37"/>
      <c r="J274" s="37"/>
      <c r="K274" s="37"/>
      <c r="L274" s="37"/>
      <c r="M274" s="37">
        <v>0</v>
      </c>
      <c r="N274" s="37">
        <v>73335.5</v>
      </c>
      <c r="O274" s="37">
        <v>4240</v>
      </c>
      <c r="P274" s="129"/>
      <c r="Q274" s="43">
        <f t="shared" si="73"/>
        <v>149743.5</v>
      </c>
      <c r="R274" s="43">
        <f t="shared" si="74"/>
        <v>149743.5</v>
      </c>
      <c r="S274" s="68">
        <f t="shared" si="75"/>
        <v>-49743.5</v>
      </c>
      <c r="T274" s="68"/>
    </row>
    <row r="275" spans="1:20" s="8" customFormat="1" ht="15" customHeight="1" x14ac:dyDescent="0.2">
      <c r="A275" s="12" t="s">
        <v>243</v>
      </c>
      <c r="B275" s="55" t="s">
        <v>184</v>
      </c>
      <c r="C275" s="87">
        <v>500000</v>
      </c>
      <c r="D275" s="37">
        <v>150000</v>
      </c>
      <c r="E275" s="37">
        <v>200000</v>
      </c>
      <c r="F275" s="37"/>
      <c r="G275" s="37"/>
      <c r="H275" s="37"/>
      <c r="I275" s="37"/>
      <c r="J275" s="129"/>
      <c r="K275" s="37">
        <v>136555.09</v>
      </c>
      <c r="L275" s="37"/>
      <c r="M275" s="37"/>
      <c r="N275" s="37"/>
      <c r="O275" s="37"/>
      <c r="P275" s="129"/>
      <c r="Q275" s="43">
        <f t="shared" si="73"/>
        <v>486555.08999999997</v>
      </c>
      <c r="R275" s="43">
        <f t="shared" si="74"/>
        <v>486555.08999999997</v>
      </c>
      <c r="S275" s="68">
        <f t="shared" si="75"/>
        <v>13444.910000000033</v>
      </c>
      <c r="T275" s="68"/>
    </row>
    <row r="276" spans="1:20" s="8" customFormat="1" ht="15" customHeight="1" x14ac:dyDescent="0.2">
      <c r="A276" s="12" t="s">
        <v>255</v>
      </c>
      <c r="B276" s="55" t="s">
        <v>184</v>
      </c>
      <c r="C276" s="87">
        <v>1500000</v>
      </c>
      <c r="D276" s="37"/>
      <c r="E276" s="37"/>
      <c r="F276" s="37">
        <v>838721.8</v>
      </c>
      <c r="G276" s="37">
        <v>247307.58</v>
      </c>
      <c r="H276" s="37">
        <v>20572.939999999999</v>
      </c>
      <c r="I276" s="37">
        <v>449255.93</v>
      </c>
      <c r="J276" s="37"/>
      <c r="K276" s="37"/>
      <c r="L276" s="37"/>
      <c r="M276" s="37"/>
      <c r="N276" s="37"/>
      <c r="O276" s="37"/>
      <c r="P276" s="129"/>
      <c r="Q276" s="43">
        <f t="shared" si="73"/>
        <v>1555858.25</v>
      </c>
      <c r="R276" s="43">
        <f t="shared" si="74"/>
        <v>1555858.25</v>
      </c>
      <c r="S276" s="68">
        <f t="shared" si="75"/>
        <v>-55858.25</v>
      </c>
      <c r="T276" s="79"/>
    </row>
    <row r="277" spans="1:20" s="8" customFormat="1" ht="15" customHeight="1" x14ac:dyDescent="0.2">
      <c r="A277" s="12" t="s">
        <v>348</v>
      </c>
      <c r="B277" s="55" t="s">
        <v>184</v>
      </c>
      <c r="C277" s="87">
        <v>400000</v>
      </c>
      <c r="D277" s="37"/>
      <c r="E277" s="37"/>
      <c r="F277" s="37"/>
      <c r="G277" s="37"/>
      <c r="H277" s="37"/>
      <c r="I277" s="37"/>
      <c r="J277" s="37"/>
      <c r="K277" s="37"/>
      <c r="L277" s="37">
        <v>100000</v>
      </c>
      <c r="M277" s="37"/>
      <c r="N277" s="37"/>
      <c r="O277" s="37"/>
      <c r="P277" s="129">
        <v>300000</v>
      </c>
      <c r="Q277" s="43">
        <f t="shared" si="73"/>
        <v>100000</v>
      </c>
      <c r="R277" s="43"/>
      <c r="S277" s="68"/>
      <c r="T277" s="79"/>
    </row>
    <row r="278" spans="1:20" s="8" customFormat="1" ht="15" customHeight="1" x14ac:dyDescent="0.2">
      <c r="A278" s="12" t="s">
        <v>347</v>
      </c>
      <c r="B278" s="55" t="s">
        <v>184</v>
      </c>
      <c r="C278" s="87">
        <v>500000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>
        <v>420193.42</v>
      </c>
      <c r="P278" s="129"/>
      <c r="Q278" s="43">
        <f t="shared" ref="Q278" si="76">SUM(D278:O278)</f>
        <v>420193.42</v>
      </c>
      <c r="R278" s="43"/>
      <c r="S278" s="68"/>
      <c r="T278" s="79"/>
    </row>
    <row r="279" spans="1:20" s="8" customFormat="1" ht="15" customHeight="1" x14ac:dyDescent="0.2">
      <c r="A279" s="12" t="s">
        <v>277</v>
      </c>
      <c r="B279" s="55" t="s">
        <v>184</v>
      </c>
      <c r="C279" s="87">
        <v>400000</v>
      </c>
      <c r="D279" s="37"/>
      <c r="E279" s="37"/>
      <c r="F279" s="37"/>
      <c r="G279" s="37"/>
      <c r="H279" s="37"/>
      <c r="I279" s="37"/>
      <c r="J279" s="37"/>
      <c r="K279" s="37">
        <v>260960</v>
      </c>
      <c r="L279" s="37">
        <v>60816</v>
      </c>
      <c r="M279" s="37">
        <v>139393</v>
      </c>
      <c r="N279" s="37">
        <v>-60816</v>
      </c>
      <c r="O279" s="37"/>
      <c r="P279" s="129"/>
      <c r="Q279" s="43">
        <f t="shared" si="73"/>
        <v>400353</v>
      </c>
      <c r="R279" s="43">
        <f t="shared" ref="R279:R284" si="77">SUM(D279:P279)</f>
        <v>400353</v>
      </c>
      <c r="S279" s="68">
        <f t="shared" ref="S279:S284" si="78">C279-R279</f>
        <v>-353</v>
      </c>
      <c r="T279" s="79"/>
    </row>
    <row r="280" spans="1:20" s="8" customFormat="1" ht="15" customHeight="1" x14ac:dyDescent="0.2">
      <c r="A280" s="12" t="s">
        <v>278</v>
      </c>
      <c r="B280" s="55" t="s">
        <v>184</v>
      </c>
      <c r="C280" s="87">
        <v>550000</v>
      </c>
      <c r="D280" s="37"/>
      <c r="E280" s="37"/>
      <c r="F280" s="37"/>
      <c r="G280" s="37"/>
      <c r="H280" s="37"/>
      <c r="I280" s="37"/>
      <c r="J280" s="37"/>
      <c r="K280" s="37">
        <v>550000</v>
      </c>
      <c r="L280" s="37"/>
      <c r="M280" s="37"/>
      <c r="N280" s="37"/>
      <c r="O280" s="37"/>
      <c r="P280" s="129"/>
      <c r="Q280" s="43">
        <f t="shared" si="73"/>
        <v>550000</v>
      </c>
      <c r="R280" s="43">
        <f t="shared" si="77"/>
        <v>550000</v>
      </c>
      <c r="S280" s="68">
        <f t="shared" si="78"/>
        <v>0</v>
      </c>
      <c r="T280" s="79"/>
    </row>
    <row r="281" spans="1:20" s="8" customFormat="1" ht="15" customHeight="1" x14ac:dyDescent="0.2">
      <c r="A281" s="12" t="s">
        <v>279</v>
      </c>
      <c r="B281" s="55" t="s">
        <v>184</v>
      </c>
      <c r="C281" s="87">
        <v>218600</v>
      </c>
      <c r="D281" s="37"/>
      <c r="E281" s="37"/>
      <c r="F281" s="37"/>
      <c r="G281" s="37"/>
      <c r="H281" s="37"/>
      <c r="I281" s="37"/>
      <c r="J281" s="37"/>
      <c r="K281" s="37">
        <v>79293.63</v>
      </c>
      <c r="L281" s="37"/>
      <c r="M281" s="37">
        <v>5680</v>
      </c>
      <c r="N281" s="37">
        <v>42476.04</v>
      </c>
      <c r="O281" s="37">
        <v>80000</v>
      </c>
      <c r="P281" s="129">
        <v>80000</v>
      </c>
      <c r="Q281" s="43">
        <f t="shared" si="73"/>
        <v>207449.67</v>
      </c>
      <c r="R281" s="43">
        <f t="shared" si="77"/>
        <v>287449.67000000004</v>
      </c>
      <c r="S281" s="68">
        <f t="shared" si="78"/>
        <v>-68849.670000000042</v>
      </c>
      <c r="T281" s="79"/>
    </row>
    <row r="282" spans="1:20" s="8" customFormat="1" ht="15" customHeight="1" x14ac:dyDescent="0.2">
      <c r="A282" s="12" t="s">
        <v>256</v>
      </c>
      <c r="B282" s="55" t="s">
        <v>184</v>
      </c>
      <c r="C282" s="87">
        <v>250000</v>
      </c>
      <c r="D282" s="37"/>
      <c r="E282" s="37"/>
      <c r="F282" s="37">
        <v>175362.96</v>
      </c>
      <c r="G282" s="37"/>
      <c r="H282" s="37">
        <v>77319.929999999993</v>
      </c>
      <c r="I282" s="37"/>
      <c r="J282" s="37"/>
      <c r="K282" s="37"/>
      <c r="L282" s="37"/>
      <c r="M282" s="37"/>
      <c r="N282" s="37"/>
      <c r="O282" s="37"/>
      <c r="P282" s="129"/>
      <c r="Q282" s="43">
        <f t="shared" si="73"/>
        <v>252682.88999999998</v>
      </c>
      <c r="R282" s="43">
        <f t="shared" si="77"/>
        <v>252682.88999999998</v>
      </c>
      <c r="S282" s="68">
        <f t="shared" si="78"/>
        <v>-2682.8899999999849</v>
      </c>
      <c r="T282" s="79"/>
    </row>
    <row r="283" spans="1:20" s="8" customFormat="1" ht="15" customHeight="1" x14ac:dyDescent="0.2">
      <c r="A283" s="12" t="s">
        <v>257</v>
      </c>
      <c r="B283" s="55" t="s">
        <v>184</v>
      </c>
      <c r="C283" s="87">
        <v>420000</v>
      </c>
      <c r="D283" s="37">
        <v>-3000</v>
      </c>
      <c r="E283" s="37"/>
      <c r="F283" s="37">
        <v>-3000</v>
      </c>
      <c r="G283" s="37">
        <v>0</v>
      </c>
      <c r="H283" s="37">
        <v>-6000</v>
      </c>
      <c r="I283" s="37">
        <v>-6000</v>
      </c>
      <c r="J283" s="37"/>
      <c r="K283" s="37">
        <v>-12000</v>
      </c>
      <c r="L283" s="37">
        <v>270165.21000000002</v>
      </c>
      <c r="M283" s="37">
        <v>3056.88</v>
      </c>
      <c r="N283" s="37">
        <v>1890.5</v>
      </c>
      <c r="O283" s="37">
        <v>175613</v>
      </c>
      <c r="P283" s="129">
        <v>175613</v>
      </c>
      <c r="Q283" s="43">
        <f>SUM(D283:O283)</f>
        <v>420725.59</v>
      </c>
      <c r="R283" s="43">
        <f t="shared" si="77"/>
        <v>596338.59000000008</v>
      </c>
      <c r="S283" s="68">
        <f t="shared" si="78"/>
        <v>-176338.59000000008</v>
      </c>
      <c r="T283" s="79"/>
    </row>
    <row r="284" spans="1:20" s="8" customFormat="1" ht="15" customHeight="1" x14ac:dyDescent="0.2">
      <c r="A284" s="12"/>
      <c r="B284" s="55"/>
      <c r="C284" s="8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129"/>
      <c r="Q284" s="43">
        <f t="shared" si="73"/>
        <v>0</v>
      </c>
      <c r="R284" s="43">
        <f t="shared" si="77"/>
        <v>0</v>
      </c>
      <c r="S284" s="68">
        <f t="shared" si="78"/>
        <v>0</v>
      </c>
      <c r="T284" s="79"/>
    </row>
    <row r="285" spans="1:20" s="8" customFormat="1" ht="15" customHeight="1" x14ac:dyDescent="0.2">
      <c r="A285" s="12"/>
      <c r="B285" s="55"/>
      <c r="C285" s="87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125"/>
      <c r="Q285" s="43"/>
      <c r="R285" s="43"/>
      <c r="S285" s="68"/>
      <c r="T285" s="79"/>
    </row>
    <row r="286" spans="1:20" ht="13.5" customHeight="1" x14ac:dyDescent="0.2">
      <c r="A286" s="111" t="s">
        <v>217</v>
      </c>
      <c r="B286" s="112"/>
      <c r="C286" s="113">
        <f>SUM(C271:C285)</f>
        <v>7718600</v>
      </c>
      <c r="D286" s="114">
        <f>SUM(D271:D284)+D238+D245</f>
        <v>517643.55000000005</v>
      </c>
      <c r="E286" s="114">
        <f t="shared" ref="E286:F286" si="79">SUM(E271:E284)+E238+E245</f>
        <v>447640.54000000004</v>
      </c>
      <c r="F286" s="114">
        <f t="shared" si="79"/>
        <v>1154205.9099999999</v>
      </c>
      <c r="G286" s="114">
        <f>SUM(G271:G284)+G238+G245</f>
        <v>595443.43000000005</v>
      </c>
      <c r="H286" s="114">
        <f>SUM(H271:H284)+H238+H245</f>
        <v>342044.11</v>
      </c>
      <c r="I286" s="114">
        <f t="shared" ref="I286:P286" si="80">SUM(I271:I284)+I238+I245</f>
        <v>460998.17</v>
      </c>
      <c r="J286" s="114">
        <f t="shared" si="80"/>
        <v>34018.800000000003</v>
      </c>
      <c r="K286" s="114">
        <f t="shared" si="80"/>
        <v>1038388.07</v>
      </c>
      <c r="L286" s="114">
        <f t="shared" si="80"/>
        <v>553744.36999999988</v>
      </c>
      <c r="M286" s="114">
        <f t="shared" si="80"/>
        <v>126556.86000000002</v>
      </c>
      <c r="N286" s="114">
        <f t="shared" si="80"/>
        <v>73394.450000000012</v>
      </c>
      <c r="O286" s="114">
        <f t="shared" si="80"/>
        <v>922149.16</v>
      </c>
      <c r="P286" s="114">
        <f t="shared" si="80"/>
        <v>701195.71</v>
      </c>
      <c r="Q286" s="115">
        <f t="shared" ref="Q286" si="81">SUM(D286:O286)</f>
        <v>6266227.4200000009</v>
      </c>
      <c r="R286" s="115">
        <f>SUM(D286:P286)</f>
        <v>6967423.1300000008</v>
      </c>
    </row>
    <row r="287" spans="1:20" ht="13.5" customHeight="1" x14ac:dyDescent="0.2">
      <c r="A287" s="12"/>
      <c r="Q287" s="43"/>
      <c r="R287" s="43"/>
    </row>
    <row r="288" spans="1:20" ht="14.25" customHeight="1" x14ac:dyDescent="0.2"/>
    <row r="289" spans="1:18" s="107" customFormat="1" ht="18.75" customHeight="1" thickBot="1" x14ac:dyDescent="0.25">
      <c r="A289" s="107" t="s">
        <v>216</v>
      </c>
      <c r="B289" s="108"/>
      <c r="C289" s="109">
        <f>C257+C286</f>
        <v>19069942.780000001</v>
      </c>
      <c r="D289" s="109">
        <f>D261+D286</f>
        <v>870647.67999999993</v>
      </c>
      <c r="E289" s="109">
        <f>E261+E286</f>
        <v>937306.63</v>
      </c>
      <c r="F289" s="109">
        <f>F261+F286</f>
        <v>1634294.8399999999</v>
      </c>
      <c r="G289" s="109">
        <f t="shared" ref="G289:H289" si="82">G261+G286</f>
        <v>966846.31</v>
      </c>
      <c r="H289" s="109">
        <f t="shared" si="82"/>
        <v>535142.89</v>
      </c>
      <c r="I289" s="109">
        <f t="shared" ref="I289:P289" si="83">I261+I286</f>
        <v>1395586.22</v>
      </c>
      <c r="J289" s="109">
        <f t="shared" si="83"/>
        <v>1000789.71</v>
      </c>
      <c r="K289" s="109">
        <f t="shared" si="83"/>
        <v>1761711.56</v>
      </c>
      <c r="L289" s="109">
        <f t="shared" si="83"/>
        <v>1094677.3999999999</v>
      </c>
      <c r="M289" s="156">
        <f t="shared" si="83"/>
        <v>850043.52</v>
      </c>
      <c r="N289" s="156">
        <f t="shared" si="83"/>
        <v>754991.26</v>
      </c>
      <c r="O289" s="109">
        <f t="shared" si="83"/>
        <v>2131017.39</v>
      </c>
      <c r="P289" s="143">
        <f t="shared" si="83"/>
        <v>2531142.9238</v>
      </c>
      <c r="Q289" s="109">
        <f>SUM(D289:O289)</f>
        <v>13933055.41</v>
      </c>
      <c r="R289" s="109"/>
    </row>
    <row r="292" spans="1:18" x14ac:dyDescent="0.2">
      <c r="D292" s="71">
        <v>870647.68</v>
      </c>
      <c r="E292" s="71">
        <v>932948.63</v>
      </c>
      <c r="F292" s="71">
        <v>1634342.54</v>
      </c>
      <c r="G292" s="71">
        <v>966846.31</v>
      </c>
      <c r="H292" s="71">
        <v>535142.89</v>
      </c>
      <c r="I292" s="71">
        <v>1395586.22</v>
      </c>
      <c r="J292" s="71">
        <v>1000789.71</v>
      </c>
      <c r="K292" s="71">
        <v>1761711.56</v>
      </c>
      <c r="L292" s="71">
        <v>1094676.3999999999</v>
      </c>
      <c r="M292" s="71">
        <v>851243.52000000002</v>
      </c>
      <c r="N292" s="71">
        <v>753791.26</v>
      </c>
      <c r="O292" s="71">
        <v>2131017.39</v>
      </c>
    </row>
    <row r="293" spans="1:18" x14ac:dyDescent="0.2">
      <c r="D293" s="117">
        <f>D289-D292</f>
        <v>0</v>
      </c>
      <c r="E293" s="117">
        <f t="shared" ref="E293:J293" si="84">E289-E292</f>
        <v>4358</v>
      </c>
      <c r="F293" s="117">
        <f t="shared" si="84"/>
        <v>-47.700000000186265</v>
      </c>
      <c r="G293" s="117">
        <f t="shared" si="84"/>
        <v>0</v>
      </c>
      <c r="H293" s="117">
        <f t="shared" si="84"/>
        <v>0</v>
      </c>
      <c r="I293" s="117">
        <f t="shared" si="84"/>
        <v>0</v>
      </c>
      <c r="J293" s="117">
        <f t="shared" si="84"/>
        <v>0</v>
      </c>
      <c r="K293" s="117">
        <f>K289-K292</f>
        <v>0</v>
      </c>
      <c r="L293" s="117">
        <f>L289-L292</f>
        <v>1</v>
      </c>
      <c r="M293" s="117">
        <f t="shared" ref="M293" si="85">M289-M292</f>
        <v>-1200</v>
      </c>
      <c r="N293" s="117">
        <f>N289-N292</f>
        <v>1200</v>
      </c>
      <c r="O293" s="117">
        <f>O289-O292</f>
        <v>0</v>
      </c>
      <c r="Q293" s="47">
        <v>13882396.640000001</v>
      </c>
    </row>
    <row r="294" spans="1:18" x14ac:dyDescent="0.2">
      <c r="Q294" s="47">
        <f>Q293-Q286-Q261</f>
        <v>-50658.770000000484</v>
      </c>
    </row>
    <row r="296" spans="1:18" x14ac:dyDescent="0.2">
      <c r="Q296" s="47">
        <v>4358</v>
      </c>
    </row>
    <row r="297" spans="1:18" x14ac:dyDescent="0.2">
      <c r="Q297" s="47">
        <v>4311.2999999998101</v>
      </c>
    </row>
    <row r="298" spans="1:18" x14ac:dyDescent="0.2">
      <c r="Q298" s="174">
        <f>Q296-Q297</f>
        <v>46.700000000189902</v>
      </c>
    </row>
  </sheetData>
  <autoFilter ref="A4:R262" xr:uid="{00000000-0009-0000-0000-000000000000}"/>
  <mergeCells count="19">
    <mergeCell ref="A92:R92"/>
    <mergeCell ref="A269:R269"/>
    <mergeCell ref="A258:R258"/>
    <mergeCell ref="A210:R210"/>
    <mergeCell ref="A233:R233"/>
    <mergeCell ref="A101:R101"/>
    <mergeCell ref="A161:R161"/>
    <mergeCell ref="A196:R196"/>
    <mergeCell ref="A240:R240"/>
    <mergeCell ref="A248:R248"/>
    <mergeCell ref="A1:R1"/>
    <mergeCell ref="A6:R6"/>
    <mergeCell ref="A18:R18"/>
    <mergeCell ref="A20:R20"/>
    <mergeCell ref="A83:R83"/>
    <mergeCell ref="A67:R67"/>
    <mergeCell ref="Q3:Q4"/>
    <mergeCell ref="R3:R4"/>
    <mergeCell ref="D3:N3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5" max="16" man="1"/>
    <brk id="194" max="16383" man="1"/>
    <brk id="245" max="1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5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29" sqref="N29"/>
    </sheetView>
  </sheetViews>
  <sheetFormatPr defaultRowHeight="12.75" x14ac:dyDescent="0.2"/>
  <cols>
    <col min="1" max="1" width="10.140625" customWidth="1"/>
    <col min="2" max="2" width="20.7109375" customWidth="1"/>
    <col min="3" max="3" width="10.42578125" style="159" customWidth="1"/>
    <col min="4" max="4" width="12.5703125" customWidth="1"/>
    <col min="7" max="17" width="9.140625" customWidth="1"/>
    <col min="18" max="18" width="10.28515625" style="163" bestFit="1" customWidth="1"/>
  </cols>
  <sheetData>
    <row r="1" spans="1:18" x14ac:dyDescent="0.2">
      <c r="A1" s="157" t="s">
        <v>286</v>
      </c>
      <c r="B1" s="157"/>
      <c r="C1" s="158"/>
    </row>
    <row r="3" spans="1:18" x14ac:dyDescent="0.2">
      <c r="A3" s="157" t="s">
        <v>289</v>
      </c>
      <c r="B3" s="157" t="s">
        <v>288</v>
      </c>
      <c r="C3" s="159">
        <v>20000</v>
      </c>
      <c r="D3" s="157" t="s">
        <v>287</v>
      </c>
    </row>
    <row r="4" spans="1:18" x14ac:dyDescent="0.2">
      <c r="A4" s="157" t="s">
        <v>290</v>
      </c>
      <c r="B4" s="157" t="s">
        <v>291</v>
      </c>
      <c r="C4" s="160">
        <v>74000</v>
      </c>
      <c r="D4" s="157" t="s">
        <v>292</v>
      </c>
    </row>
    <row r="5" spans="1:18" x14ac:dyDescent="0.2">
      <c r="A5" s="157" t="s">
        <v>293</v>
      </c>
      <c r="B5" s="157" t="s">
        <v>294</v>
      </c>
      <c r="C5" s="159">
        <v>50000</v>
      </c>
      <c r="D5" s="157" t="s">
        <v>295</v>
      </c>
      <c r="F5" s="157" t="s">
        <v>296</v>
      </c>
    </row>
    <row r="6" spans="1:18" x14ac:dyDescent="0.2">
      <c r="A6" s="157"/>
    </row>
    <row r="8" spans="1:18" x14ac:dyDescent="0.2">
      <c r="A8" s="157" t="s">
        <v>323</v>
      </c>
      <c r="B8" s="169" t="s">
        <v>324</v>
      </c>
      <c r="C8" s="159">
        <v>806</v>
      </c>
      <c r="D8" s="159"/>
      <c r="E8" s="159"/>
      <c r="F8" s="159"/>
      <c r="G8" s="159"/>
      <c r="H8" s="159"/>
      <c r="R8" s="164">
        <f t="shared" ref="R8:R33" si="0">SUM(C8:Q8)</f>
        <v>806</v>
      </c>
    </row>
    <row r="9" spans="1:18" x14ac:dyDescent="0.2">
      <c r="A9" s="157" t="s">
        <v>310</v>
      </c>
      <c r="B9" s="169" t="s">
        <v>311</v>
      </c>
      <c r="C9" s="159">
        <v>470.09</v>
      </c>
      <c r="D9" s="159"/>
      <c r="E9" s="159"/>
      <c r="F9" s="159"/>
      <c r="G9" s="159"/>
      <c r="H9" s="159"/>
      <c r="R9" s="164">
        <f t="shared" si="0"/>
        <v>470.09</v>
      </c>
    </row>
    <row r="10" spans="1:18" x14ac:dyDescent="0.2">
      <c r="A10" s="157" t="s">
        <v>340</v>
      </c>
      <c r="B10" s="169" t="s">
        <v>341</v>
      </c>
      <c r="C10" s="159">
        <v>270</v>
      </c>
      <c r="R10" s="164">
        <f t="shared" si="0"/>
        <v>270</v>
      </c>
    </row>
    <row r="11" spans="1:18" x14ac:dyDescent="0.2">
      <c r="A11" s="157" t="s">
        <v>320</v>
      </c>
      <c r="B11" s="169" t="s">
        <v>146</v>
      </c>
      <c r="C11" s="159">
        <v>1500</v>
      </c>
      <c r="D11" s="159">
        <v>3500</v>
      </c>
      <c r="E11" s="159">
        <v>4000</v>
      </c>
      <c r="F11" s="159"/>
      <c r="G11" s="159"/>
      <c r="H11" s="159"/>
      <c r="R11" s="164">
        <f t="shared" si="0"/>
        <v>9000</v>
      </c>
    </row>
    <row r="12" spans="1:18" x14ac:dyDescent="0.2">
      <c r="A12" s="157" t="s">
        <v>321</v>
      </c>
      <c r="B12" s="169" t="s">
        <v>124</v>
      </c>
      <c r="C12" s="159">
        <v>480</v>
      </c>
      <c r="D12" s="159">
        <v>145</v>
      </c>
      <c r="E12" s="159">
        <v>850</v>
      </c>
      <c r="F12" s="159"/>
      <c r="G12" s="159"/>
      <c r="H12" s="159"/>
      <c r="R12" s="164">
        <f t="shared" si="0"/>
        <v>1475</v>
      </c>
    </row>
    <row r="13" spans="1:18" x14ac:dyDescent="0.2">
      <c r="A13" s="157" t="s">
        <v>307</v>
      </c>
      <c r="B13" s="169" t="s">
        <v>322</v>
      </c>
      <c r="C13" s="159">
        <v>450</v>
      </c>
      <c r="D13" s="159">
        <v>200</v>
      </c>
      <c r="E13" s="159"/>
      <c r="F13" s="159"/>
      <c r="G13" s="159"/>
      <c r="H13" s="159"/>
      <c r="R13" s="164">
        <f t="shared" si="0"/>
        <v>650</v>
      </c>
    </row>
    <row r="14" spans="1:18" x14ac:dyDescent="0.2">
      <c r="A14" s="157" t="s">
        <v>316</v>
      </c>
      <c r="B14" s="169" t="s">
        <v>319</v>
      </c>
      <c r="C14" s="159">
        <v>10000</v>
      </c>
      <c r="D14" s="159"/>
      <c r="E14" s="159"/>
      <c r="F14" s="159"/>
      <c r="G14" s="159"/>
      <c r="H14" s="159"/>
      <c r="L14" s="157" t="s">
        <v>345</v>
      </c>
      <c r="R14" s="164">
        <f t="shared" si="0"/>
        <v>10000</v>
      </c>
    </row>
    <row r="15" spans="1:18" x14ac:dyDescent="0.2">
      <c r="A15" s="157" t="s">
        <v>313</v>
      </c>
      <c r="B15" s="169" t="s">
        <v>151</v>
      </c>
      <c r="C15" s="159">
        <v>5300</v>
      </c>
      <c r="D15" s="159">
        <v>3710</v>
      </c>
      <c r="E15" s="159"/>
      <c r="F15" s="159"/>
      <c r="G15" s="159"/>
      <c r="H15" s="159"/>
      <c r="R15" s="164">
        <f t="shared" si="0"/>
        <v>9010</v>
      </c>
    </row>
    <row r="16" spans="1:18" x14ac:dyDescent="0.2">
      <c r="A16" s="157" t="s">
        <v>312</v>
      </c>
      <c r="B16" s="169" t="s">
        <v>153</v>
      </c>
      <c r="C16" s="159">
        <v>52925.8</v>
      </c>
      <c r="D16" s="159"/>
      <c r="E16" s="159"/>
      <c r="F16" s="159"/>
      <c r="G16" s="159"/>
      <c r="H16" s="159"/>
      <c r="R16" s="164">
        <f t="shared" si="0"/>
        <v>52925.8</v>
      </c>
    </row>
    <row r="17" spans="1:18" x14ac:dyDescent="0.2">
      <c r="A17" s="157" t="s">
        <v>327</v>
      </c>
      <c r="B17" s="169" t="s">
        <v>309</v>
      </c>
      <c r="C17" s="159">
        <v>275</v>
      </c>
      <c r="D17" s="159"/>
      <c r="E17" s="159"/>
      <c r="F17" s="159"/>
      <c r="G17" s="159"/>
      <c r="H17" s="159"/>
      <c r="R17" s="164">
        <f t="shared" si="0"/>
        <v>275</v>
      </c>
    </row>
    <row r="18" spans="1:18" x14ac:dyDescent="0.2">
      <c r="A18" s="157" t="s">
        <v>326</v>
      </c>
      <c r="B18" s="169" t="s">
        <v>154</v>
      </c>
      <c r="C18" s="159">
        <v>39000</v>
      </c>
      <c r="D18" s="159">
        <v>3150</v>
      </c>
      <c r="E18" s="159">
        <v>6300</v>
      </c>
      <c r="F18" s="159"/>
      <c r="G18" s="159"/>
      <c r="H18" s="159"/>
      <c r="R18" s="164">
        <f t="shared" si="0"/>
        <v>48450</v>
      </c>
    </row>
    <row r="19" spans="1:18" s="167" customFormat="1" x14ac:dyDescent="0.2">
      <c r="A19" s="165" t="s">
        <v>325</v>
      </c>
      <c r="B19" s="170" t="s">
        <v>87</v>
      </c>
      <c r="C19" s="166">
        <v>68000</v>
      </c>
      <c r="D19" s="166"/>
      <c r="E19" s="166"/>
      <c r="F19" s="166"/>
      <c r="G19" s="166"/>
      <c r="H19" s="166"/>
      <c r="R19" s="168">
        <f t="shared" si="0"/>
        <v>68000</v>
      </c>
    </row>
    <row r="20" spans="1:18" x14ac:dyDescent="0.2">
      <c r="A20" s="157" t="s">
        <v>332</v>
      </c>
      <c r="B20" s="169" t="s">
        <v>333</v>
      </c>
      <c r="C20" s="159">
        <v>46784.76</v>
      </c>
      <c r="R20" s="164">
        <f t="shared" si="0"/>
        <v>46784.76</v>
      </c>
    </row>
    <row r="21" spans="1:18" s="167" customFormat="1" x14ac:dyDescent="0.2">
      <c r="A21" s="165" t="s">
        <v>317</v>
      </c>
      <c r="B21" s="170" t="s">
        <v>318</v>
      </c>
      <c r="C21" s="166">
        <v>28830</v>
      </c>
      <c r="D21" s="166">
        <v>28830</v>
      </c>
      <c r="E21" s="166"/>
      <c r="F21" s="166"/>
      <c r="G21" s="166"/>
      <c r="H21" s="166"/>
      <c r="R21" s="168">
        <f t="shared" si="0"/>
        <v>57660</v>
      </c>
    </row>
    <row r="22" spans="1:18" x14ac:dyDescent="0.2">
      <c r="A22" s="157" t="s">
        <v>334</v>
      </c>
      <c r="B22" s="169" t="s">
        <v>335</v>
      </c>
      <c r="C22" s="159">
        <v>4800</v>
      </c>
      <c r="D22">
        <v>300</v>
      </c>
      <c r="R22" s="164">
        <f t="shared" si="0"/>
        <v>5100</v>
      </c>
    </row>
    <row r="23" spans="1:18" x14ac:dyDescent="0.2">
      <c r="A23" s="157" t="s">
        <v>302</v>
      </c>
      <c r="B23" s="171" t="s">
        <v>306</v>
      </c>
      <c r="C23" s="159">
        <v>2038</v>
      </c>
      <c r="D23" s="159">
        <v>4385</v>
      </c>
      <c r="E23" s="159"/>
      <c r="F23" s="159"/>
      <c r="G23" s="159"/>
      <c r="H23" s="159"/>
      <c r="R23" s="164">
        <f t="shared" si="0"/>
        <v>6423</v>
      </c>
    </row>
    <row r="24" spans="1:18" x14ac:dyDescent="0.2">
      <c r="A24" s="157" t="s">
        <v>336</v>
      </c>
      <c r="B24" s="169" t="s">
        <v>337</v>
      </c>
      <c r="C24" s="159">
        <v>5245</v>
      </c>
      <c r="R24" s="164">
        <f t="shared" si="0"/>
        <v>5245</v>
      </c>
    </row>
    <row r="25" spans="1:18" x14ac:dyDescent="0.2">
      <c r="A25" s="157" t="s">
        <v>290</v>
      </c>
      <c r="B25" s="169" t="s">
        <v>331</v>
      </c>
      <c r="C25" s="159">
        <v>18778.5</v>
      </c>
      <c r="D25" s="159"/>
      <c r="E25" s="159"/>
      <c r="F25" s="159"/>
      <c r="G25" s="159"/>
      <c r="H25" s="159"/>
      <c r="R25" s="164">
        <f t="shared" si="0"/>
        <v>18778.5</v>
      </c>
    </row>
    <row r="26" spans="1:18" x14ac:dyDescent="0.2">
      <c r="A26" s="157" t="s">
        <v>328</v>
      </c>
      <c r="B26" s="169" t="s">
        <v>145</v>
      </c>
      <c r="C26" s="159">
        <v>800</v>
      </c>
      <c r="D26" s="159"/>
      <c r="E26" s="159"/>
      <c r="F26" s="159"/>
      <c r="G26" s="159"/>
      <c r="H26" s="159"/>
      <c r="R26" s="164">
        <f t="shared" si="0"/>
        <v>800</v>
      </c>
    </row>
    <row r="27" spans="1:18" x14ac:dyDescent="0.2">
      <c r="A27" s="157" t="s">
        <v>308</v>
      </c>
      <c r="B27" s="169" t="s">
        <v>309</v>
      </c>
      <c r="C27" s="159">
        <v>270</v>
      </c>
      <c r="D27" s="159">
        <v>90</v>
      </c>
      <c r="E27" s="159">
        <v>270</v>
      </c>
      <c r="F27" s="159"/>
      <c r="G27" s="159"/>
      <c r="H27" s="159"/>
      <c r="R27" s="164">
        <f t="shared" si="0"/>
        <v>630</v>
      </c>
    </row>
    <row r="28" spans="1:18" x14ac:dyDescent="0.2">
      <c r="A28" s="157" t="s">
        <v>300</v>
      </c>
      <c r="B28" s="171" t="s">
        <v>304</v>
      </c>
      <c r="C28" s="159">
        <v>8009</v>
      </c>
      <c r="D28" s="159">
        <v>14090</v>
      </c>
      <c r="E28" s="159">
        <v>400</v>
      </c>
      <c r="F28" s="159">
        <v>1810.8</v>
      </c>
      <c r="G28" s="159">
        <v>3320</v>
      </c>
      <c r="H28" s="159">
        <v>6206.4</v>
      </c>
      <c r="I28" s="159">
        <v>8695</v>
      </c>
      <c r="J28" s="159">
        <v>408.52</v>
      </c>
      <c r="K28" s="159">
        <v>1050</v>
      </c>
      <c r="L28" s="159">
        <v>357.9</v>
      </c>
      <c r="M28" s="159">
        <v>4350</v>
      </c>
      <c r="N28" s="159">
        <v>2649.6</v>
      </c>
      <c r="R28" s="164">
        <f t="shared" si="0"/>
        <v>51347.219999999994</v>
      </c>
    </row>
    <row r="29" spans="1:18" x14ac:dyDescent="0.2">
      <c r="A29" s="157" t="s">
        <v>299</v>
      </c>
      <c r="B29" s="171" t="s">
        <v>303</v>
      </c>
      <c r="C29" s="159">
        <v>78</v>
      </c>
      <c r="D29" s="159">
        <v>1400</v>
      </c>
      <c r="E29" s="159">
        <v>720</v>
      </c>
      <c r="F29" s="159">
        <v>4000</v>
      </c>
      <c r="G29" s="159">
        <v>120</v>
      </c>
      <c r="H29" s="159">
        <v>1400</v>
      </c>
      <c r="I29" s="159">
        <v>3465</v>
      </c>
      <c r="J29" s="159">
        <v>8000</v>
      </c>
      <c r="K29" s="159">
        <v>1400</v>
      </c>
      <c r="L29" s="159">
        <v>1400</v>
      </c>
      <c r="M29" s="159">
        <v>4000</v>
      </c>
      <c r="N29" s="159">
        <v>240</v>
      </c>
      <c r="O29" s="159">
        <v>600</v>
      </c>
      <c r="P29" s="159">
        <v>600</v>
      </c>
      <c r="Q29" s="159">
        <v>240</v>
      </c>
      <c r="R29" s="164">
        <f>SUM(C29:Q29)</f>
        <v>27663</v>
      </c>
    </row>
    <row r="30" spans="1:18" x14ac:dyDescent="0.2">
      <c r="A30" s="157" t="s">
        <v>329</v>
      </c>
      <c r="B30" s="169" t="s">
        <v>330</v>
      </c>
      <c r="C30" s="159">
        <v>8500</v>
      </c>
      <c r="D30" s="159">
        <v>1720</v>
      </c>
      <c r="E30" s="159"/>
      <c r="F30" s="159"/>
      <c r="G30" s="159"/>
      <c r="H30" s="159"/>
      <c r="R30" s="164">
        <f t="shared" si="0"/>
        <v>10220</v>
      </c>
    </row>
    <row r="31" spans="1:18" x14ac:dyDescent="0.2">
      <c r="A31" s="157" t="s">
        <v>338</v>
      </c>
      <c r="B31" s="169" t="s">
        <v>339</v>
      </c>
      <c r="C31" s="159">
        <v>900</v>
      </c>
      <c r="R31" s="164">
        <f t="shared" si="0"/>
        <v>900</v>
      </c>
    </row>
    <row r="32" spans="1:18" x14ac:dyDescent="0.2">
      <c r="A32" s="157" t="s">
        <v>314</v>
      </c>
      <c r="B32" s="169" t="s">
        <v>315</v>
      </c>
      <c r="C32" s="159">
        <v>35000</v>
      </c>
      <c r="D32" s="159"/>
      <c r="E32" s="159"/>
      <c r="F32" s="159"/>
      <c r="G32" s="159"/>
      <c r="H32" s="159"/>
      <c r="R32" s="164">
        <f>SUM(C32:Q32)</f>
        <v>35000</v>
      </c>
    </row>
    <row r="33" spans="1:18" x14ac:dyDescent="0.2">
      <c r="A33" s="157" t="s">
        <v>301</v>
      </c>
      <c r="B33" s="171" t="s">
        <v>305</v>
      </c>
      <c r="C33" s="159">
        <v>5290</v>
      </c>
      <c r="D33" s="159">
        <v>12000</v>
      </c>
      <c r="E33" s="159">
        <v>2500</v>
      </c>
      <c r="F33" s="159"/>
      <c r="G33" s="159"/>
      <c r="H33" s="159"/>
      <c r="R33" s="164">
        <f t="shared" si="0"/>
        <v>19790</v>
      </c>
    </row>
    <row r="34" spans="1:18" x14ac:dyDescent="0.2">
      <c r="A34" s="157" t="s">
        <v>344</v>
      </c>
      <c r="B34" s="169" t="s">
        <v>77</v>
      </c>
      <c r="C34" s="159">
        <v>337.96</v>
      </c>
      <c r="R34" s="164">
        <f t="shared" ref="R34:R35" si="1">SUM(C34:Q34)</f>
        <v>337.96</v>
      </c>
    </row>
    <row r="35" spans="1:18" x14ac:dyDescent="0.2">
      <c r="A35" s="157" t="s">
        <v>343</v>
      </c>
      <c r="B35" s="169" t="s">
        <v>342</v>
      </c>
      <c r="C35" s="159">
        <v>3468.09</v>
      </c>
      <c r="R35" s="164">
        <f t="shared" si="1"/>
        <v>3468.09</v>
      </c>
    </row>
  </sheetData>
  <sortState ref="A8:R33">
    <sortCondition ref="A8:A33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topLeftCell="A13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175" t="s">
        <v>13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2" spans="1:17" s="3" customFormat="1" x14ac:dyDescent="0.2">
      <c r="A2" s="187"/>
      <c r="B2" s="187"/>
      <c r="C2" s="187"/>
      <c r="D2" s="187"/>
      <c r="E2" s="187"/>
      <c r="F2" s="187"/>
      <c r="G2" s="187"/>
      <c r="H2" s="187"/>
      <c r="Q2" s="4"/>
    </row>
    <row r="4" spans="1:17" s="21" customFormat="1" ht="20.100000000000001" customHeight="1" x14ac:dyDescent="0.2">
      <c r="A4" s="186" t="s">
        <v>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22" spans="1:17" s="21" customFormat="1" ht="20.100000000000001" customHeight="1" x14ac:dyDescent="0.2">
      <c r="A22" s="186" t="s">
        <v>2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</row>
    <row r="25" spans="1:17" x14ac:dyDescent="0.2">
      <c r="C25" s="22" t="str">
        <f>'Budget Tracking for 2018'!D4</f>
        <v>JAN</v>
      </c>
      <c r="D25" s="22" t="str">
        <f>'Budget Tracking for 2018'!E4</f>
        <v>FEB</v>
      </c>
      <c r="E25" s="22" t="e">
        <f>'Budget Tracking for 2018'!#REF!</f>
        <v>#REF!</v>
      </c>
      <c r="F25" s="22" t="str">
        <f>'Budget Tracking for 2018'!G4</f>
        <v>APR</v>
      </c>
      <c r="G25" s="22" t="str">
        <f>'Budget Tracking for 2018'!H4</f>
        <v>MAY</v>
      </c>
      <c r="H25" s="22" t="str">
        <f>'Budget Tracking for 2018'!I4</f>
        <v>JUN</v>
      </c>
      <c r="I25" s="22" t="e">
        <f>'Budget Tracking for 2018'!#REF!</f>
        <v>#REF!</v>
      </c>
      <c r="J25" s="22" t="e">
        <f>'Budget Tracking for 2018'!#REF!</f>
        <v>#REF!</v>
      </c>
      <c r="K25" s="22" t="e">
        <f>'Budget Tracking for 2018'!#REF!</f>
        <v>#REF!</v>
      </c>
      <c r="L25" s="22" t="e">
        <f>'Budget Tracking for 2018'!#REF!</f>
        <v>#REF!</v>
      </c>
      <c r="M25" s="22" t="e">
        <f>'Budget Tracking for 2018'!#REF!</f>
        <v>#REF!</v>
      </c>
      <c r="N25" s="22" t="str">
        <f>'Budget Tracking for 2018'!P4</f>
        <v>DEC</v>
      </c>
      <c r="O25" s="22" t="str">
        <f>'Budget Tracking for 2018'!R3</f>
        <v>TOTAL (YEARLY)</v>
      </c>
    </row>
    <row r="26" spans="1:17" x14ac:dyDescent="0.2">
      <c r="B26" s="2" t="str">
        <f>'Budget Tracking for 2018'!A20</f>
        <v>OPERATING EXPENSES (OPEX) - PGT</v>
      </c>
      <c r="C26" s="23">
        <f>'Budget Tracking for 2018'!D65+'Budget Tracking for 2018'!D81</f>
        <v>126761.90999999997</v>
      </c>
      <c r="D26" s="23">
        <f>'Budget Tracking for 2018'!E65+'Budget Tracking for 2018'!E81</f>
        <v>138368.31999999998</v>
      </c>
      <c r="E26" s="23">
        <f>'Budget Tracking for 2018'!F65+'Budget Tracking for 2018'!F81</f>
        <v>177885.34999999995</v>
      </c>
      <c r="F26" s="23">
        <f>'Budget Tracking for 2018'!G65+'Budget Tracking for 2018'!G81</f>
        <v>144542.24</v>
      </c>
      <c r="G26" s="23">
        <f>'Budget Tracking for 2018'!H65+'Budget Tracking for 2018'!H81</f>
        <v>128720.66</v>
      </c>
      <c r="H26" s="23">
        <f>'Budget Tracking for 2018'!I65+'Budget Tracking for 2018'!I81</f>
        <v>159948.47999999995</v>
      </c>
      <c r="I26" s="23">
        <f>'Budget Tracking for 2018'!J65+'Budget Tracking for 2018'!J81</f>
        <v>138387.76</v>
      </c>
      <c r="J26" s="23" t="e">
        <f>'Budget Tracking for 2018'!#REF!+'Budget Tracking for 2018'!#REF!</f>
        <v>#REF!</v>
      </c>
      <c r="K26" s="23" t="e">
        <f>'Budget Tracking for 2018'!#REF!+'Budget Tracking for 2018'!#REF!</f>
        <v>#REF!</v>
      </c>
      <c r="L26" s="23" t="e">
        <f>'Budget Tracking for 2018'!#REF!+'Budget Tracking for 2018'!#REF!</f>
        <v>#REF!</v>
      </c>
      <c r="M26" s="23" t="e">
        <f>'Budget Tracking for 2018'!#REF!+'Budget Tracking for 2018'!#REF!</f>
        <v>#REF!</v>
      </c>
      <c r="N26" s="23" t="e">
        <f>'Budget Tracking for 2018'!#REF!+'Budget Tracking for 2018'!#REF!</f>
        <v>#REF!</v>
      </c>
      <c r="O26" s="23">
        <f>'Budget Tracking for 2018'!R65</f>
        <v>1769895.9287999999</v>
      </c>
    </row>
    <row r="27" spans="1:17" x14ac:dyDescent="0.2">
      <c r="B27" s="2" t="str">
        <f>'Budget Tracking for 2018'!A83</f>
        <v>CAPITAL EXPENDITURE (CAPEX) - PGT</v>
      </c>
      <c r="C27" s="23">
        <f>'Budget Tracking for 2018'!D90</f>
        <v>0</v>
      </c>
      <c r="D27" s="23">
        <f>'Budget Tracking for 2018'!E90</f>
        <v>4358</v>
      </c>
      <c r="E27" s="23" t="e">
        <f>'Budget Tracking for 2018'!#REF!</f>
        <v>#REF!</v>
      </c>
      <c r="F27" s="23">
        <f>'Budget Tracking for 2018'!G90</f>
        <v>0</v>
      </c>
      <c r="G27" s="23">
        <f>'Budget Tracking for 2018'!H90</f>
        <v>0</v>
      </c>
      <c r="H27" s="23">
        <f>'Budget Tracking for 2018'!I90</f>
        <v>0</v>
      </c>
      <c r="I27" s="23" t="e">
        <f>'Budget Tracking for 2018'!#REF!</f>
        <v>#REF!</v>
      </c>
      <c r="J27" s="23" t="e">
        <f>'Budget Tracking for 2018'!#REF!</f>
        <v>#REF!</v>
      </c>
      <c r="K27" s="23" t="e">
        <f>'Budget Tracking for 2018'!#REF!</f>
        <v>#REF!</v>
      </c>
      <c r="L27" s="23" t="e">
        <f>'Budget Tracking for 2018'!#REF!</f>
        <v>#REF!</v>
      </c>
      <c r="M27" s="23" t="e">
        <f>'Budget Tracking for 2018'!#REF!</f>
        <v>#REF!</v>
      </c>
      <c r="N27" s="23">
        <f>'Budget Tracking for 2018'!P90</f>
        <v>149000</v>
      </c>
      <c r="O27" s="23">
        <f>'Budget Tracking for 2018'!R90</f>
        <v>153358</v>
      </c>
    </row>
    <row r="28" spans="1:17" x14ac:dyDescent="0.2">
      <c r="B28" s="2" t="str">
        <f>'Budget Tracking for 2018'!A101</f>
        <v>MARKETING/TOURISM PROMOTION</v>
      </c>
      <c r="C28" s="23">
        <f>'Budget Tracking for 2018'!D159</f>
        <v>31871.62</v>
      </c>
      <c r="D28" s="23">
        <f>'Budget Tracking for 2018'!E159</f>
        <v>160464.41</v>
      </c>
      <c r="E28" s="23" t="e">
        <f>'Budget Tracking for 2018'!#REF!</f>
        <v>#REF!</v>
      </c>
      <c r="F28" s="23">
        <f>'Budget Tracking for 2018'!G159</f>
        <v>117054.22999999998</v>
      </c>
      <c r="G28" s="23">
        <f>'Budget Tracking for 2018'!H159</f>
        <v>39092.490000000005</v>
      </c>
      <c r="H28" s="23">
        <f>'Budget Tracking for 2018'!I159</f>
        <v>71849.78</v>
      </c>
      <c r="I28" s="23" t="e">
        <f>'Budget Tracking for 2018'!#REF!</f>
        <v>#REF!</v>
      </c>
      <c r="J28" s="23" t="e">
        <f>'Budget Tracking for 2018'!#REF!</f>
        <v>#REF!</v>
      </c>
      <c r="K28" s="23" t="e">
        <f>'Budget Tracking for 2018'!#REF!</f>
        <v>#REF!</v>
      </c>
      <c r="L28" s="23" t="e">
        <f>'Budget Tracking for 2018'!#REF!</f>
        <v>#REF!</v>
      </c>
      <c r="M28" s="23" t="e">
        <f>'Budget Tracking for 2018'!#REF!</f>
        <v>#REF!</v>
      </c>
      <c r="N28" s="23">
        <f>'Budget Tracking for 2018'!P159</f>
        <v>455657.72499999998</v>
      </c>
      <c r="O28" s="23">
        <f>'Budget Tracking for 2018'!R159</f>
        <v>2813746.5050000013</v>
      </c>
    </row>
    <row r="29" spans="1:17" x14ac:dyDescent="0.2">
      <c r="B29" s="2" t="str">
        <f>'Budget Tracking for 2018'!A161</f>
        <v>COMMUNICATIONS</v>
      </c>
      <c r="C29" s="23">
        <f>'Budget Tracking for 2018'!D194</f>
        <v>188799.9</v>
      </c>
      <c r="D29" s="23">
        <f>'Budget Tracking for 2018'!E194</f>
        <v>106993.02</v>
      </c>
      <c r="E29" s="23" t="e">
        <f>'Budget Tracking for 2018'!#REF!</f>
        <v>#REF!</v>
      </c>
      <c r="F29" s="23">
        <f>'Budget Tracking for 2018'!G194</f>
        <v>62369.96</v>
      </c>
      <c r="G29" s="23">
        <f>'Budget Tracking for 2018'!H194</f>
        <v>5184.9400000000005</v>
      </c>
      <c r="H29" s="23">
        <f>'Budget Tracking for 2018'!I194</f>
        <v>230189.09000000003</v>
      </c>
      <c r="I29" s="23" t="e">
        <f>'Budget Tracking for 2018'!#REF!</f>
        <v>#REF!</v>
      </c>
      <c r="J29" s="23" t="e">
        <f>'Budget Tracking for 2018'!#REF!</f>
        <v>#REF!</v>
      </c>
      <c r="K29" s="23" t="e">
        <f>'Budget Tracking for 2018'!#REF!</f>
        <v>#REF!</v>
      </c>
      <c r="L29" s="23" t="e">
        <f>'Budget Tracking for 2018'!#REF!</f>
        <v>#REF!</v>
      </c>
      <c r="M29" s="23" t="e">
        <f>'Budget Tracking for 2018'!#REF!</f>
        <v>#REF!</v>
      </c>
      <c r="N29" s="23">
        <f>'Budget Tracking for 2018'!P194</f>
        <v>522320.91000000003</v>
      </c>
      <c r="O29" s="23">
        <f>'Budget Tracking for 2018'!R194</f>
        <v>2791304.8</v>
      </c>
    </row>
    <row r="30" spans="1:17" x14ac:dyDescent="0.2">
      <c r="B30" s="2" t="str">
        <f>'Budget Tracking for 2018'!A196</f>
        <v>EVENTS</v>
      </c>
      <c r="C30" s="23">
        <f>'Budget Tracking for 2018'!D208</f>
        <v>0</v>
      </c>
      <c r="D30" s="23">
        <f>'Budget Tracking for 2018'!E208</f>
        <v>2014</v>
      </c>
      <c r="E30" s="23" t="e">
        <f>'Budget Tracking for 2018'!#REF!</f>
        <v>#REF!</v>
      </c>
      <c r="F30" s="23">
        <f>'Budget Tracking for 2018'!G208</f>
        <v>5618</v>
      </c>
      <c r="G30" s="23">
        <f>'Budget Tracking for 2018'!H208</f>
        <v>2120</v>
      </c>
      <c r="H30" s="23">
        <f>'Budget Tracking for 2018'!I208</f>
        <v>419252</v>
      </c>
      <c r="I30" s="23" t="e">
        <f>'Budget Tracking for 2018'!#REF!</f>
        <v>#REF!</v>
      </c>
      <c r="J30" s="23" t="e">
        <f>'Budget Tracking for 2018'!#REF!</f>
        <v>#REF!</v>
      </c>
      <c r="K30" s="23" t="e">
        <f>'Budget Tracking for 2018'!#REF!</f>
        <v>#REF!</v>
      </c>
      <c r="L30" s="23" t="e">
        <f>'Budget Tracking for 2018'!#REF!</f>
        <v>#REF!</v>
      </c>
      <c r="M30" s="23" t="e">
        <f>'Budget Tracking for 2018'!#REF!</f>
        <v>#REF!</v>
      </c>
      <c r="N30" s="23">
        <f>'Budget Tracking for 2018'!P208</f>
        <v>25000</v>
      </c>
      <c r="O30" s="23">
        <f>'Budget Tracking for 2018'!R208</f>
        <v>669075.45000000007</v>
      </c>
    </row>
    <row r="31" spans="1:17" x14ac:dyDescent="0.2">
      <c r="B31" s="2">
        <f>'Budget Tracking for 2018'!A210</f>
        <v>0</v>
      </c>
      <c r="C31" s="23">
        <f>'Budget Tracking for 2018'!D231</f>
        <v>5570.7</v>
      </c>
      <c r="D31" s="23">
        <f>'Budget Tracking for 2018'!E231</f>
        <v>77468.34</v>
      </c>
      <c r="E31" s="23" t="e">
        <f>'Budget Tracking for 2018'!#REF!</f>
        <v>#REF!</v>
      </c>
      <c r="F31" s="23">
        <f>'Budget Tracking for 2018'!G231</f>
        <v>41818.449999999997</v>
      </c>
      <c r="G31" s="23">
        <f>'Budget Tracking for 2018'!H231</f>
        <v>17980.689999999999</v>
      </c>
      <c r="H31" s="23">
        <f>'Budget Tracking for 2018'!I231</f>
        <v>53348.7</v>
      </c>
      <c r="I31" s="23" t="e">
        <f>'Budget Tracking for 2018'!#REF!</f>
        <v>#REF!</v>
      </c>
      <c r="J31" s="23" t="e">
        <f>'Budget Tracking for 2018'!#REF!</f>
        <v>#REF!</v>
      </c>
      <c r="K31" s="23" t="e">
        <f>'Budget Tracking for 2018'!#REF!</f>
        <v>#REF!</v>
      </c>
      <c r="L31" s="23" t="e">
        <f>'Budget Tracking for 2018'!#REF!</f>
        <v>#REF!</v>
      </c>
      <c r="M31" s="23" t="e">
        <f>'Budget Tracking for 2018'!#REF!</f>
        <v>#REF!</v>
      </c>
      <c r="N31" s="23">
        <f>'Budget Tracking for 2018'!P231</f>
        <v>270342</v>
      </c>
      <c r="O31" s="23">
        <f>'Budget Tracking for 2018'!R231</f>
        <v>909273.98999999987</v>
      </c>
    </row>
    <row r="32" spans="1:17" x14ac:dyDescent="0.2">
      <c r="B32" s="2" t="str">
        <f>'Budget Tracking for 2018'!A233</f>
        <v xml:space="preserve">PENANG CENTRE OF EDUCATION TOURISM </v>
      </c>
      <c r="C32" s="23">
        <f>'Budget Tracking for 2018'!D238</f>
        <v>-2928.85</v>
      </c>
      <c r="D32" s="23">
        <f>'Budget Tracking for 2018'!E238</f>
        <v>750</v>
      </c>
      <c r="E32" s="23" t="e">
        <f>'Budget Tracking for 2018'!#REF!</f>
        <v>#REF!</v>
      </c>
      <c r="F32" s="23">
        <f>'Budget Tracking for 2018'!G238</f>
        <v>1615.04</v>
      </c>
      <c r="G32" s="23">
        <f>'Budget Tracking for 2018'!H238</f>
        <v>4611.0499999999993</v>
      </c>
      <c r="H32" s="23">
        <f>'Budget Tracking for 2018'!I238</f>
        <v>1030</v>
      </c>
      <c r="I32" s="23" t="e">
        <f>'Budget Tracking for 2018'!#REF!</f>
        <v>#REF!</v>
      </c>
      <c r="J32" s="23" t="e">
        <f>'Budget Tracking for 2018'!#REF!</f>
        <v>#REF!</v>
      </c>
      <c r="K32" s="23" t="e">
        <f>'Budget Tracking for 2018'!#REF!</f>
        <v>#REF!</v>
      </c>
      <c r="L32" s="23" t="e">
        <f>'Budget Tracking for 2018'!#REF!</f>
        <v>#REF!</v>
      </c>
      <c r="M32" s="23" t="e">
        <f>'Budget Tracking for 2018'!#REF!</f>
        <v>#REF!</v>
      </c>
      <c r="N32" s="23">
        <f>'Budget Tracking for 2018'!P238</f>
        <v>43950.019999999975</v>
      </c>
      <c r="O32" s="23">
        <f>'Budget Tracking for 2018'!R238</f>
        <v>183674.53999999998</v>
      </c>
    </row>
    <row r="33" spans="2:15" x14ac:dyDescent="0.2">
      <c r="B33" s="2" t="str">
        <f>'Budget Tracking for 2018'!A240</f>
        <v xml:space="preserve">PENANG CENTRE MEDICAL TOURISM </v>
      </c>
      <c r="C33" s="23">
        <f>'Budget Tracking for 2018'!D245</f>
        <v>-8927.6</v>
      </c>
      <c r="D33" s="23">
        <f>'Budget Tracking for 2018'!E245</f>
        <v>-2500</v>
      </c>
      <c r="E33" s="23" t="e">
        <f>'Budget Tracking for 2018'!#REF!</f>
        <v>#REF!</v>
      </c>
      <c r="F33" s="23">
        <f>'Budget Tracking for 2018'!G245</f>
        <v>-2016</v>
      </c>
      <c r="G33" s="23">
        <f>'Budget Tracking for 2018'!H245</f>
        <v>2066.8999999999996</v>
      </c>
      <c r="H33" s="23">
        <f>'Budget Tracking for 2018'!I245</f>
        <v>2007</v>
      </c>
      <c r="I33" s="23" t="e">
        <f>'Budget Tracking for 2018'!#REF!</f>
        <v>#REF!</v>
      </c>
      <c r="J33" s="23" t="e">
        <f>'Budget Tracking for 2018'!#REF!</f>
        <v>#REF!</v>
      </c>
      <c r="K33" s="23" t="e">
        <f>'Budget Tracking for 2018'!#REF!</f>
        <v>#REF!</v>
      </c>
      <c r="L33" s="23" t="e">
        <f>'Budget Tracking for 2018'!#REF!</f>
        <v>#REF!</v>
      </c>
      <c r="M33" s="23" t="e">
        <f>'Budget Tracking for 2018'!#REF!</f>
        <v>#REF!</v>
      </c>
      <c r="N33" s="23">
        <f>'Budget Tracking for 2018'!P245</f>
        <v>101632.69</v>
      </c>
      <c r="O33" s="23">
        <f>'Budget Tracking for 2018'!R245</f>
        <v>201439.12</v>
      </c>
    </row>
    <row r="34" spans="2:15" x14ac:dyDescent="0.2">
      <c r="B34" s="22" t="str">
        <f>'Budget Tracking for 2018'!A248</f>
        <v>OTHERS</v>
      </c>
      <c r="C34" s="23">
        <f>'Budget Tracking for 2018'!D255</f>
        <v>491654.89000000007</v>
      </c>
      <c r="D34" s="23">
        <f>'Budget Tracking for 2018'!E255</f>
        <v>602185.69999999995</v>
      </c>
      <c r="E34" s="23" t="e">
        <f>'Budget Tracking for 2018'!#REF!</f>
        <v>#REF!</v>
      </c>
      <c r="F34" s="23">
        <f>'Budget Tracking for 2018'!G255</f>
        <v>143191.96000000002</v>
      </c>
      <c r="G34" s="23">
        <f>'Budget Tracking for 2018'!H255</f>
        <v>0</v>
      </c>
      <c r="H34" s="23">
        <f>'Budget Tracking for 2018'!I255</f>
        <v>0</v>
      </c>
      <c r="I34" s="23" t="e">
        <f>'Budget Tracking for 2018'!#REF!</f>
        <v>#REF!</v>
      </c>
      <c r="J34" s="23" t="e">
        <f>'Budget Tracking for 2018'!#REF!</f>
        <v>#REF!</v>
      </c>
      <c r="K34" s="23" t="e">
        <f>'Budget Tracking for 2018'!#REF!</f>
        <v>#REF!</v>
      </c>
      <c r="L34" s="23" t="e">
        <f>'Budget Tracking for 2018'!#REF!</f>
        <v>#REF!</v>
      </c>
      <c r="M34" s="23" t="e">
        <f>'Budget Tracking for 2018'!#REF!</f>
        <v>#REF!</v>
      </c>
      <c r="N34" s="23">
        <f>'Budget Tracking for 2018'!P255</f>
        <v>0</v>
      </c>
      <c r="O34" s="23">
        <f>'Budget Tracking for 2018'!R255</f>
        <v>1288904.6500000001</v>
      </c>
    </row>
    <row r="35" spans="2:15" x14ac:dyDescent="0.2">
      <c r="B35" s="2" t="e">
        <f>'Budget Tracking for 2018'!#REF!</f>
        <v>#REF!</v>
      </c>
      <c r="C35" s="23" t="e">
        <f>'Budget Tracking for 2018'!#REF!</f>
        <v>#REF!</v>
      </c>
      <c r="D35" s="23" t="e">
        <f>'Budget Tracking for 2018'!#REF!</f>
        <v>#REF!</v>
      </c>
      <c r="E35" s="23" t="e">
        <f>'Budget Tracking for 2018'!#REF!</f>
        <v>#REF!</v>
      </c>
      <c r="F35" s="23" t="e">
        <f>'Budget Tracking for 2018'!#REF!</f>
        <v>#REF!</v>
      </c>
      <c r="G35" s="23" t="e">
        <f>'Budget Tracking for 2018'!#REF!</f>
        <v>#REF!</v>
      </c>
      <c r="H35" s="23" t="e">
        <f>'Budget Tracking for 2018'!#REF!</f>
        <v>#REF!</v>
      </c>
      <c r="I35" s="23" t="e">
        <f>'Budget Tracking for 2018'!#REF!</f>
        <v>#REF!</v>
      </c>
      <c r="J35" s="23" t="e">
        <f>'Budget Tracking for 2018'!#REF!</f>
        <v>#REF!</v>
      </c>
      <c r="K35" s="23" t="e">
        <f>'Budget Tracking for 2018'!#REF!</f>
        <v>#REF!</v>
      </c>
      <c r="L35" s="23" t="e">
        <f>'Budget Tracking for 2018'!#REF!</f>
        <v>#REF!</v>
      </c>
      <c r="M35" s="23" t="e">
        <f>'Budget Tracking for 2018'!#REF!</f>
        <v>#REF!</v>
      </c>
      <c r="N35" s="23" t="e">
        <f>'Budget Tracking for 2018'!#REF!</f>
        <v>#REF!</v>
      </c>
      <c r="O35" s="23" t="e">
        <f>'Budget Tracking for 2018'!#REF!</f>
        <v>#REF!</v>
      </c>
    </row>
    <row r="36" spans="2:15" x14ac:dyDescent="0.2">
      <c r="B36" s="2" t="e">
        <f>'Budget Tracking for 2018'!#REF!</f>
        <v>#REF!</v>
      </c>
      <c r="C36" s="23" t="e">
        <f>'Budget Tracking for 2018'!#REF!</f>
        <v>#REF!</v>
      </c>
      <c r="D36" s="23" t="e">
        <f>'Budget Tracking for 2018'!#REF!</f>
        <v>#REF!</v>
      </c>
      <c r="E36" s="23" t="e">
        <f>'Budget Tracking for 2018'!#REF!</f>
        <v>#REF!</v>
      </c>
      <c r="F36" s="23" t="e">
        <f>'Budget Tracking for 2018'!#REF!</f>
        <v>#REF!</v>
      </c>
      <c r="G36" s="23" t="e">
        <f>'Budget Tracking for 2018'!#REF!</f>
        <v>#REF!</v>
      </c>
      <c r="H36" s="23" t="e">
        <f>'Budget Tracking for 2018'!#REF!</f>
        <v>#REF!</v>
      </c>
      <c r="I36" s="23" t="e">
        <f>'Budget Tracking for 2018'!#REF!</f>
        <v>#REF!</v>
      </c>
      <c r="J36" s="23" t="e">
        <f>'Budget Tracking for 2018'!#REF!</f>
        <v>#REF!</v>
      </c>
      <c r="K36" s="23" t="e">
        <f>'Budget Tracking for 2018'!#REF!</f>
        <v>#REF!</v>
      </c>
      <c r="L36" s="23" t="e">
        <f>'Budget Tracking for 2018'!#REF!</f>
        <v>#REF!</v>
      </c>
      <c r="M36" s="23" t="e">
        <f>'Budget Tracking for 2018'!#REF!</f>
        <v>#REF!</v>
      </c>
      <c r="N36" s="23" t="e">
        <f>'Budget Tracking for 2018'!#REF!</f>
        <v>#REF!</v>
      </c>
      <c r="O36" s="23" t="e">
        <f>'Budget Tracking for 2018'!#REF!</f>
        <v>#REF!</v>
      </c>
    </row>
    <row r="93" spans="1:17" s="21" customFormat="1" ht="20.100000000000001" customHeight="1" x14ac:dyDescent="0.2">
      <c r="A93" s="186" t="s">
        <v>15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</row>
    <row r="117" spans="1:17" s="21" customFormat="1" ht="20.100000000000001" customHeight="1" x14ac:dyDescent="0.2">
      <c r="A117" s="186" t="s">
        <v>109</v>
      </c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2018</vt:lpstr>
      <vt:lpstr>Sheet1</vt:lpstr>
      <vt:lpstr>Dashboards</vt:lpstr>
      <vt:lpstr>'Budget Tracking for 2018'!Print_Area</vt:lpstr>
      <vt:lpstr>Dashboards!Print_Area</vt:lpstr>
      <vt:lpstr>'Budget Tracking for 2018'!Print_Titles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2018-12-12T04:58:23Z</cp:lastPrinted>
  <dcterms:created xsi:type="dcterms:W3CDTF">2001-05-18T00:29:33Z</dcterms:created>
  <dcterms:modified xsi:type="dcterms:W3CDTF">2019-01-22T08:21:55Z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