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015" windowWidth="19230" windowHeight="5595" activeTab="1"/>
  </bookViews>
  <sheets>
    <sheet name="Summary" sheetId="1" r:id="rId1"/>
    <sheet name="Budget 2014" sheetId="2" r:id="rId2"/>
    <sheet name="Additional Budget RM1.5 Million" sheetId="3" r:id="rId3"/>
  </sheets>
  <definedNames>
    <definedName name="_xlnm._FilterDatabase" localSheetId="2" hidden="1">'Additional Budget RM1.5 Million'!#REF!</definedName>
    <definedName name="_xlnm._FilterDatabase" localSheetId="1" hidden="1">'Budget 2014'!$A$7:$U$332</definedName>
    <definedName name="_xlnm.Print_Area" localSheetId="2">'Additional Budget RM1.5 Million'!$A$1:$N$19</definedName>
    <definedName name="_xlnm.Print_Area" localSheetId="1">'Budget 2014'!$A$1:$U$333</definedName>
    <definedName name="_xlnm.Print_Area" localSheetId="0">Summary!$A$1:$J$51</definedName>
    <definedName name="_xlnm.Print_Titles" localSheetId="2">'Additional Budget RM1.5 Million'!$1:$5</definedName>
    <definedName name="_xlnm.Print_Titles" localSheetId="1">'Budget 2014'!$1:$5</definedName>
  </definedNames>
  <calcPr calcId="145621"/>
</workbook>
</file>

<file path=xl/calcChain.xml><?xml version="1.0" encoding="utf-8"?>
<calcChain xmlns="http://schemas.openxmlformats.org/spreadsheetml/2006/main">
  <c r="N113" i="2" l="1"/>
  <c r="N115" i="2"/>
  <c r="Q336" i="2" l="1"/>
  <c r="Q332" i="2" l="1"/>
  <c r="N332" i="2"/>
  <c r="K18" i="3" l="1"/>
  <c r="N337" i="2"/>
  <c r="N336" i="2"/>
  <c r="N24" i="2" l="1"/>
  <c r="N11" i="2"/>
  <c r="K24" i="3" l="1"/>
  <c r="K22" i="3"/>
  <c r="N299" i="2" l="1"/>
  <c r="N298" i="2"/>
  <c r="N22" i="2"/>
  <c r="N222" i="2" l="1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2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0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2" i="2"/>
  <c r="N201" i="2"/>
  <c r="N199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48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2" i="2"/>
  <c r="N131" i="2"/>
  <c r="N130" i="2"/>
  <c r="N129" i="2"/>
  <c r="N128" i="2"/>
  <c r="N125" i="2"/>
  <c r="N124" i="2"/>
  <c r="N123" i="2"/>
  <c r="N122" i="2"/>
  <c r="N121" i="2"/>
  <c r="N120" i="2"/>
  <c r="N119" i="2"/>
  <c r="N118" i="2"/>
  <c r="N117" i="2"/>
  <c r="N116" i="2"/>
  <c r="N114" i="2"/>
  <c r="N112" i="2"/>
  <c r="N110" i="2"/>
  <c r="N109" i="2"/>
  <c r="N108" i="2"/>
  <c r="N107" i="2"/>
  <c r="N106" i="2"/>
  <c r="N104" i="2"/>
  <c r="N103" i="2"/>
  <c r="N102" i="2"/>
  <c r="N101" i="2"/>
  <c r="N100" i="2"/>
  <c r="N99" i="2"/>
  <c r="N98" i="2"/>
  <c r="N97" i="2"/>
  <c r="N96" i="2"/>
  <c r="N95" i="2"/>
  <c r="N94" i="2"/>
  <c r="N92" i="2"/>
  <c r="N91" i="2"/>
  <c r="N90" i="2"/>
  <c r="N89" i="2"/>
  <c r="N88" i="2"/>
  <c r="N87" i="2"/>
  <c r="N86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6" i="2"/>
  <c r="N55" i="2"/>
  <c r="N54" i="2"/>
  <c r="N53" i="2"/>
  <c r="N52" i="2"/>
  <c r="N51" i="2"/>
  <c r="N50" i="2"/>
  <c r="N49" i="2"/>
  <c r="N44" i="2"/>
  <c r="N42" i="2"/>
  <c r="N41" i="2"/>
  <c r="N37" i="2"/>
  <c r="N36" i="2"/>
  <c r="N31" i="2"/>
  <c r="N29" i="2"/>
  <c r="N28" i="2"/>
  <c r="N27" i="2"/>
  <c r="N26" i="2"/>
  <c r="N25" i="2"/>
  <c r="N23" i="2"/>
  <c r="N21" i="2"/>
  <c r="N9" i="2"/>
  <c r="N10" i="2"/>
  <c r="N12" i="2"/>
  <c r="N13" i="2"/>
  <c r="N14" i="2"/>
  <c r="N15" i="2"/>
  <c r="N16" i="2"/>
  <c r="N17" i="2"/>
  <c r="N18" i="2"/>
  <c r="N8" i="2"/>
  <c r="I8" i="3" l="1"/>
  <c r="K12" i="3" l="1"/>
  <c r="K15" i="3"/>
  <c r="K17" i="3"/>
  <c r="I18" i="3"/>
  <c r="K10" i="3"/>
  <c r="K8" i="3"/>
  <c r="M249" i="2"/>
  <c r="M251" i="2" s="1"/>
  <c r="M300" i="2"/>
  <c r="M302" i="2" s="1"/>
  <c r="M287" i="2"/>
  <c r="M281" i="2"/>
  <c r="M280" i="2"/>
  <c r="M293" i="2" s="1"/>
  <c r="M295" i="2" s="1"/>
  <c r="M271" i="2"/>
  <c r="M273" i="2" s="1"/>
  <c r="M198" i="2"/>
  <c r="M133" i="2"/>
  <c r="M200" i="2" l="1"/>
  <c r="M120" i="2" l="1"/>
  <c r="M111" i="2"/>
  <c r="M105" i="2"/>
  <c r="M85" i="2"/>
  <c r="M71" i="2"/>
  <c r="M57" i="2"/>
  <c r="M52" i="2"/>
  <c r="M41" i="2"/>
  <c r="M43" i="2" s="1"/>
  <c r="M38" i="2"/>
  <c r="Q299" i="2"/>
  <c r="Q298" i="2"/>
  <c r="Q292" i="2"/>
  <c r="Q291" i="2"/>
  <c r="Q290" i="2"/>
  <c r="Q289" i="2"/>
  <c r="Q288" i="2"/>
  <c r="Q287" i="2"/>
  <c r="Q286" i="2"/>
  <c r="Q285" i="2"/>
  <c r="Q284" i="2"/>
  <c r="Q282" i="2"/>
  <c r="Q281" i="2"/>
  <c r="Q280" i="2"/>
  <c r="Q279" i="2"/>
  <c r="Q278" i="2"/>
  <c r="Q277" i="2"/>
  <c r="Q276" i="2"/>
  <c r="Q270" i="2"/>
  <c r="Q269" i="2"/>
  <c r="Q268" i="2"/>
  <c r="Q267" i="2"/>
  <c r="Q266" i="2"/>
  <c r="Q265" i="2"/>
  <c r="Q264" i="2"/>
  <c r="Q263" i="2"/>
  <c r="Q262" i="2"/>
  <c r="Q261" i="2"/>
  <c r="Q260" i="2"/>
  <c r="Q259" i="2"/>
  <c r="Q258" i="2"/>
  <c r="Q257" i="2"/>
  <c r="Q256" i="2"/>
  <c r="Q255" i="2"/>
  <c r="Q254" i="2"/>
  <c r="Q248" i="2"/>
  <c r="Q247" i="2"/>
  <c r="Q246" i="2"/>
  <c r="Q245" i="2"/>
  <c r="Q244" i="2"/>
  <c r="Q243" i="2"/>
  <c r="Q242" i="2"/>
  <c r="Q241" i="2"/>
  <c r="Q240" i="2"/>
  <c r="Q239" i="2"/>
  <c r="Q238" i="2"/>
  <c r="Q237" i="2"/>
  <c r="Q236" i="2"/>
  <c r="Q235" i="2"/>
  <c r="Q234" i="2"/>
  <c r="Q233" i="2"/>
  <c r="Q232" i="2"/>
  <c r="Q231" i="2"/>
  <c r="Q230" i="2"/>
  <c r="Q229" i="2"/>
  <c r="Q228" i="2"/>
  <c r="Q227" i="2"/>
  <c r="Q226" i="2"/>
  <c r="Q225" i="2"/>
  <c r="Q224" i="2"/>
  <c r="Q223" i="2"/>
  <c r="Q221" i="2"/>
  <c r="Q220" i="2"/>
  <c r="Q219" i="2"/>
  <c r="Q218" i="2"/>
  <c r="Q217" i="2"/>
  <c r="Q216" i="2"/>
  <c r="Q214" i="2"/>
  <c r="Q213" i="2"/>
  <c r="Q212" i="2"/>
  <c r="Q211" i="2"/>
  <c r="Q210" i="2"/>
  <c r="Q209" i="2"/>
  <c r="Q208" i="2"/>
  <c r="Q197" i="2"/>
  <c r="Q195" i="2"/>
  <c r="Q194" i="2"/>
  <c r="Q193" i="2"/>
  <c r="Q192" i="2"/>
  <c r="Q191" i="2"/>
  <c r="Q190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1" i="2"/>
  <c r="Q140" i="2"/>
  <c r="Q139" i="2"/>
  <c r="Q138" i="2"/>
  <c r="Q137" i="2"/>
  <c r="Q136" i="2"/>
  <c r="Q132" i="2"/>
  <c r="Q131" i="2"/>
  <c r="Q130" i="2"/>
  <c r="Q125" i="2"/>
  <c r="Q124" i="2"/>
  <c r="Q123" i="2"/>
  <c r="Q122" i="2"/>
  <c r="Q121" i="2"/>
  <c r="Q119" i="2"/>
  <c r="Q110" i="2"/>
  <c r="Q109" i="2"/>
  <c r="Q108" i="2"/>
  <c r="Q107" i="2"/>
  <c r="Q104" i="2"/>
  <c r="Q103" i="2"/>
  <c r="Q102" i="2"/>
  <c r="Q101" i="2"/>
  <c r="Q100" i="2"/>
  <c r="Q99" i="2"/>
  <c r="Q84" i="2"/>
  <c r="Q83" i="2"/>
  <c r="Q82" i="2"/>
  <c r="Q81" i="2"/>
  <c r="Q80" i="2"/>
  <c r="Q79" i="2"/>
  <c r="Q78" i="2"/>
  <c r="Q77" i="2"/>
  <c r="Q76" i="2"/>
  <c r="Q75" i="2"/>
  <c r="Q74" i="2"/>
  <c r="Q70" i="2"/>
  <c r="Q69" i="2"/>
  <c r="Q68" i="2"/>
  <c r="Q67" i="2"/>
  <c r="Q66" i="2"/>
  <c r="Q65" i="2"/>
  <c r="Q64" i="2"/>
  <c r="Q63" i="2"/>
  <c r="Q62" i="2"/>
  <c r="Q61" i="2"/>
  <c r="Q60" i="2"/>
  <c r="Q56" i="2"/>
  <c r="Q55" i="2"/>
  <c r="Q52" i="2"/>
  <c r="Q49" i="2"/>
  <c r="Q42" i="2"/>
  <c r="Q41" i="2"/>
  <c r="Q37" i="2"/>
  <c r="Q36" i="2"/>
  <c r="Q8" i="2"/>
  <c r="M30" i="2"/>
  <c r="M19" i="2"/>
  <c r="Q10" i="2"/>
  <c r="Q29" i="2"/>
  <c r="Q28" i="2"/>
  <c r="Q27" i="2"/>
  <c r="Q26" i="2"/>
  <c r="Q25" i="2"/>
  <c r="Q24" i="2"/>
  <c r="Q23" i="2"/>
  <c r="Q22" i="2"/>
  <c r="Q21" i="2"/>
  <c r="Q9" i="2"/>
  <c r="Q11" i="2"/>
  <c r="Q12" i="2"/>
  <c r="Q13" i="2"/>
  <c r="Q14" i="2"/>
  <c r="Q15" i="2"/>
  <c r="Q16" i="2"/>
  <c r="Q17" i="2"/>
  <c r="Q18" i="2"/>
  <c r="M113" i="2" l="1"/>
  <c r="M45" i="2"/>
  <c r="M32" i="2"/>
  <c r="Q120" i="2"/>
  <c r="S120" i="2" s="1"/>
  <c r="M126" i="2"/>
  <c r="M203" i="2" s="1"/>
  <c r="G18" i="3"/>
  <c r="E18" i="3"/>
  <c r="M17" i="3"/>
  <c r="M15" i="3"/>
  <c r="M12" i="3"/>
  <c r="M10" i="3"/>
  <c r="M8" i="3"/>
  <c r="U330" i="2"/>
  <c r="J26" i="1" s="1"/>
  <c r="H330" i="2"/>
  <c r="D26" i="1" s="1"/>
  <c r="U300" i="2"/>
  <c r="U302" i="2" s="1"/>
  <c r="J22" i="1" s="1"/>
  <c r="L300" i="2"/>
  <c r="L302" i="2" s="1"/>
  <c r="H300" i="2"/>
  <c r="E300" i="2"/>
  <c r="S298" i="2"/>
  <c r="U293" i="2"/>
  <c r="U295" i="2" s="1"/>
  <c r="J20" i="1" s="1"/>
  <c r="L293" i="2"/>
  <c r="L295" i="2" s="1"/>
  <c r="H293" i="2"/>
  <c r="S291" i="2"/>
  <c r="S290" i="2"/>
  <c r="S288" i="2"/>
  <c r="S287" i="2"/>
  <c r="S286" i="2"/>
  <c r="S284" i="2"/>
  <c r="E283" i="2"/>
  <c r="S282" i="2"/>
  <c r="S281" i="2"/>
  <c r="S280" i="2"/>
  <c r="S278" i="2"/>
  <c r="S276" i="2"/>
  <c r="K273" i="2"/>
  <c r="U271" i="2"/>
  <c r="U273" i="2" s="1"/>
  <c r="J18" i="1" s="1"/>
  <c r="H271" i="2"/>
  <c r="E271" i="2"/>
  <c r="S270" i="2"/>
  <c r="S264" i="2"/>
  <c r="S263" i="2"/>
  <c r="S262" i="2"/>
  <c r="S260" i="2"/>
  <c r="S259" i="2"/>
  <c r="S258" i="2"/>
  <c r="S257" i="2"/>
  <c r="S256" i="2"/>
  <c r="S255" i="2"/>
  <c r="S254" i="2"/>
  <c r="U249" i="2"/>
  <c r="U251" i="2" s="1"/>
  <c r="J16" i="1" s="1"/>
  <c r="L249" i="2"/>
  <c r="L251" i="2" s="1"/>
  <c r="E249" i="2"/>
  <c r="S248" i="2"/>
  <c r="S245" i="2"/>
  <c r="S244" i="2"/>
  <c r="S242" i="2"/>
  <c r="S241" i="2"/>
  <c r="S239" i="2"/>
  <c r="S238" i="2"/>
  <c r="S231" i="2"/>
  <c r="S230" i="2"/>
  <c r="S226" i="2"/>
  <c r="S225" i="2"/>
  <c r="S214" i="2"/>
  <c r="S213" i="2"/>
  <c r="S212" i="2"/>
  <c r="S211" i="2"/>
  <c r="S210" i="2"/>
  <c r="S209" i="2"/>
  <c r="S208" i="2"/>
  <c r="U198" i="2"/>
  <c r="L198" i="2"/>
  <c r="E196" i="2"/>
  <c r="Q196" i="2" s="1"/>
  <c r="S191" i="2"/>
  <c r="S187" i="2"/>
  <c r="S185" i="2"/>
  <c r="S184" i="2"/>
  <c r="S180" i="2"/>
  <c r="S179" i="2"/>
  <c r="S178" i="2"/>
  <c r="S174" i="2"/>
  <c r="S173" i="2"/>
  <c r="S171" i="2"/>
  <c r="S170" i="2"/>
  <c r="S165" i="2"/>
  <c r="S160" i="2"/>
  <c r="S159" i="2"/>
  <c r="S158" i="2"/>
  <c r="S156" i="2"/>
  <c r="S155" i="2"/>
  <c r="S154" i="2"/>
  <c r="S153" i="2"/>
  <c r="S152" i="2"/>
  <c r="S149" i="2"/>
  <c r="S148" i="2"/>
  <c r="S147" i="2"/>
  <c r="S146" i="2"/>
  <c r="S141" i="2"/>
  <c r="S139" i="2"/>
  <c r="S138" i="2"/>
  <c r="L133" i="2"/>
  <c r="H133" i="2"/>
  <c r="N133" i="2" s="1"/>
  <c r="E133" i="2"/>
  <c r="S132" i="2"/>
  <c r="U131" i="2"/>
  <c r="U133" i="2" s="1"/>
  <c r="S131" i="2"/>
  <c r="S130" i="2"/>
  <c r="U126" i="2"/>
  <c r="L126" i="2"/>
  <c r="H126" i="2"/>
  <c r="E126" i="2"/>
  <c r="S125" i="2"/>
  <c r="S124" i="2"/>
  <c r="S123" i="2"/>
  <c r="S122" i="2"/>
  <c r="S121" i="2"/>
  <c r="S119" i="2"/>
  <c r="U111" i="2"/>
  <c r="L111" i="2"/>
  <c r="H111" i="2"/>
  <c r="N111" i="2" s="1"/>
  <c r="E111" i="2"/>
  <c r="S107" i="2"/>
  <c r="U105" i="2"/>
  <c r="L105" i="2"/>
  <c r="H105" i="2"/>
  <c r="N105" i="2" s="1"/>
  <c r="E105" i="2"/>
  <c r="S104" i="2"/>
  <c r="S101" i="2"/>
  <c r="S100" i="2"/>
  <c r="S99" i="2"/>
  <c r="U85" i="2"/>
  <c r="H85" i="2"/>
  <c r="N85" i="2" s="1"/>
  <c r="E85" i="2"/>
  <c r="S84" i="2"/>
  <c r="S81" i="2"/>
  <c r="S80" i="2"/>
  <c r="S79" i="2"/>
  <c r="S78" i="2"/>
  <c r="S77" i="2"/>
  <c r="S76" i="2"/>
  <c r="S75" i="2"/>
  <c r="L75" i="2"/>
  <c r="L85" i="2" s="1"/>
  <c r="S74" i="2"/>
  <c r="U71" i="2"/>
  <c r="L71" i="2"/>
  <c r="H71" i="2"/>
  <c r="N71" i="2" s="1"/>
  <c r="E71" i="2"/>
  <c r="S70" i="2"/>
  <c r="S69" i="2"/>
  <c r="S68" i="2"/>
  <c r="S67" i="2"/>
  <c r="S66" i="2"/>
  <c r="S65" i="2"/>
  <c r="S64" i="2"/>
  <c r="S63" i="2"/>
  <c r="S62" i="2"/>
  <c r="S61" i="2"/>
  <c r="S60" i="2"/>
  <c r="U57" i="2"/>
  <c r="L57" i="2"/>
  <c r="H57" i="2"/>
  <c r="N57" i="2" s="1"/>
  <c r="E57" i="2"/>
  <c r="S56" i="2"/>
  <c r="S55" i="2"/>
  <c r="S52" i="2"/>
  <c r="S49" i="2"/>
  <c r="U43" i="2"/>
  <c r="L43" i="2"/>
  <c r="H43" i="2"/>
  <c r="N43" i="2" s="1"/>
  <c r="E43" i="2"/>
  <c r="S42" i="2"/>
  <c r="S41" i="2"/>
  <c r="U38" i="2"/>
  <c r="L38" i="2"/>
  <c r="H38" i="2"/>
  <c r="N38" i="2" s="1"/>
  <c r="E38" i="2"/>
  <c r="S37" i="2"/>
  <c r="S36" i="2"/>
  <c r="U30" i="2"/>
  <c r="L30" i="2"/>
  <c r="H30" i="2"/>
  <c r="N30" i="2" s="1"/>
  <c r="E30" i="2"/>
  <c r="S29" i="2"/>
  <c r="S28" i="2"/>
  <c r="S27" i="2"/>
  <c r="S26" i="2"/>
  <c r="S25" i="2"/>
  <c r="S24" i="2"/>
  <c r="S23" i="2"/>
  <c r="S22" i="2"/>
  <c r="S21" i="2"/>
  <c r="U19" i="2"/>
  <c r="L19" i="2"/>
  <c r="H19" i="2"/>
  <c r="N19" i="2" s="1"/>
  <c r="E19" i="2"/>
  <c r="S18" i="2"/>
  <c r="S17" i="2"/>
  <c r="S16" i="2"/>
  <c r="S15" i="2"/>
  <c r="S14" i="2"/>
  <c r="S13" i="2"/>
  <c r="S12" i="2"/>
  <c r="S11" i="2"/>
  <c r="S10" i="2"/>
  <c r="S9" i="2"/>
  <c r="S8" i="2"/>
  <c r="F49" i="1"/>
  <c r="H49" i="1" s="1"/>
  <c r="D46" i="1"/>
  <c r="B46" i="1"/>
  <c r="D44" i="1"/>
  <c r="F44" i="1" s="1"/>
  <c r="H44" i="1" s="1"/>
  <c r="D42" i="1"/>
  <c r="F42" i="1" s="1"/>
  <c r="H42" i="1" s="1"/>
  <c r="D39" i="1"/>
  <c r="F39" i="1" s="1"/>
  <c r="H39" i="1" s="1"/>
  <c r="D37" i="1"/>
  <c r="F37" i="1" s="1"/>
  <c r="H37" i="1" s="1"/>
  <c r="D35" i="1"/>
  <c r="F35" i="1" s="1"/>
  <c r="H35" i="1" s="1"/>
  <c r="Q30" i="2" l="1"/>
  <c r="S30" i="2" s="1"/>
  <c r="Q105" i="2"/>
  <c r="S105" i="2" s="1"/>
  <c r="Q126" i="2"/>
  <c r="S126" i="2" s="1"/>
  <c r="N126" i="2"/>
  <c r="U45" i="2"/>
  <c r="M93" i="2"/>
  <c r="M115" i="2" s="1"/>
  <c r="H295" i="2"/>
  <c r="N293" i="2"/>
  <c r="H273" i="2"/>
  <c r="N271" i="2"/>
  <c r="H302" i="2"/>
  <c r="N300" i="2"/>
  <c r="E45" i="2"/>
  <c r="Q71" i="2"/>
  <c r="S71" i="2" s="1"/>
  <c r="U200" i="2"/>
  <c r="U203" i="2" s="1"/>
  <c r="J14" i="1" s="1"/>
  <c r="L200" i="2"/>
  <c r="L203" i="2" s="1"/>
  <c r="Q57" i="2"/>
  <c r="S57" i="2" s="1"/>
  <c r="Q111" i="2"/>
  <c r="S111" i="2" s="1"/>
  <c r="E32" i="2"/>
  <c r="Q19" i="2"/>
  <c r="S19" i="2" s="1"/>
  <c r="E302" i="2"/>
  <c r="Q300" i="2"/>
  <c r="L45" i="2"/>
  <c r="Q43" i="2"/>
  <c r="S43" i="2" s="1"/>
  <c r="L113" i="2"/>
  <c r="Q133" i="2"/>
  <c r="S133" i="2" s="1"/>
  <c r="E293" i="2"/>
  <c r="Q293" i="2" s="1"/>
  <c r="S293" i="2" s="1"/>
  <c r="Q283" i="2"/>
  <c r="S283" i="2" s="1"/>
  <c r="Q142" i="2"/>
  <c r="S142" i="2" s="1"/>
  <c r="Q85" i="2"/>
  <c r="S85" i="2" s="1"/>
  <c r="E273" i="2"/>
  <c r="Q271" i="2"/>
  <c r="S271" i="2" s="1"/>
  <c r="Q38" i="2"/>
  <c r="S38" i="2" s="1"/>
  <c r="L32" i="2"/>
  <c r="U113" i="2"/>
  <c r="J12" i="1" s="1"/>
  <c r="H249" i="2"/>
  <c r="H251" i="2" s="1"/>
  <c r="Q222" i="2"/>
  <c r="S222" i="2" s="1"/>
  <c r="E251" i="2"/>
  <c r="F46" i="1"/>
  <c r="H46" i="1" s="1"/>
  <c r="H198" i="2"/>
  <c r="U32" i="2"/>
  <c r="H113" i="2"/>
  <c r="M18" i="3"/>
  <c r="E113" i="2"/>
  <c r="H45" i="2"/>
  <c r="S196" i="2"/>
  <c r="E198" i="2"/>
  <c r="L271" i="2"/>
  <c r="L273" i="2" s="1"/>
  <c r="H32" i="2"/>
  <c r="N32" i="2" s="1"/>
  <c r="Q273" i="2" l="1"/>
  <c r="F18" i="1" s="1"/>
  <c r="L93" i="2"/>
  <c r="L115" i="2" s="1"/>
  <c r="U93" i="2"/>
  <c r="J10" i="1" s="1"/>
  <c r="Q302" i="2"/>
  <c r="D16" i="1"/>
  <c r="N251" i="2"/>
  <c r="D12" i="1"/>
  <c r="B22" i="1"/>
  <c r="B18" i="1"/>
  <c r="Q113" i="2"/>
  <c r="H200" i="2"/>
  <c r="N198" i="2"/>
  <c r="D22" i="1"/>
  <c r="N302" i="2"/>
  <c r="D20" i="1"/>
  <c r="N295" i="2"/>
  <c r="Q249" i="2"/>
  <c r="S249" i="2" s="1"/>
  <c r="N249" i="2"/>
  <c r="Q45" i="2"/>
  <c r="S45" i="2" s="1"/>
  <c r="N45" i="2"/>
  <c r="M304" i="2"/>
  <c r="M332" i="2" s="1"/>
  <c r="D18" i="1"/>
  <c r="N273" i="2"/>
  <c r="E93" i="2"/>
  <c r="E115" i="2" s="1"/>
  <c r="Q32" i="2"/>
  <c r="S32" i="2" s="1"/>
  <c r="E295" i="2"/>
  <c r="Q295" i="2" s="1"/>
  <c r="B16" i="1"/>
  <c r="Q251" i="2"/>
  <c r="F16" i="1" s="1"/>
  <c r="Q198" i="2"/>
  <c r="S198" i="2" s="1"/>
  <c r="H93" i="2"/>
  <c r="H115" i="2" s="1"/>
  <c r="F22" i="1"/>
  <c r="S300" i="2"/>
  <c r="H22" i="1" s="1"/>
  <c r="B12" i="1"/>
  <c r="E200" i="2"/>
  <c r="L304" i="2" l="1"/>
  <c r="L332" i="2" s="1"/>
  <c r="B20" i="1"/>
  <c r="S273" i="2"/>
  <c r="H18" i="1" s="1"/>
  <c r="U115" i="2"/>
  <c r="U304" i="2"/>
  <c r="U332" i="2" s="1"/>
  <c r="Q200" i="2"/>
  <c r="S200" i="2" s="1"/>
  <c r="N93" i="2"/>
  <c r="H203" i="2"/>
  <c r="H304" i="2" s="1"/>
  <c r="N200" i="2"/>
  <c r="S251" i="2"/>
  <c r="H16" i="1" s="1"/>
  <c r="Q93" i="2"/>
  <c r="B10" i="1"/>
  <c r="D10" i="1"/>
  <c r="E203" i="2"/>
  <c r="S113" i="2"/>
  <c r="H12" i="1" s="1"/>
  <c r="F12" i="1"/>
  <c r="S295" i="2"/>
  <c r="H20" i="1" s="1"/>
  <c r="F20" i="1"/>
  <c r="N304" i="2" l="1"/>
  <c r="H332" i="2"/>
  <c r="J24" i="1"/>
  <c r="J28" i="1" s="1"/>
  <c r="Q203" i="2"/>
  <c r="Q304" i="2" s="1"/>
  <c r="N203" i="2"/>
  <c r="D14" i="1"/>
  <c r="Q115" i="2"/>
  <c r="S115" i="2" s="1"/>
  <c r="S93" i="2"/>
  <c r="H10" i="1" s="1"/>
  <c r="D24" i="1"/>
  <c r="D28" i="1" s="1"/>
  <c r="D51" i="1" s="1"/>
  <c r="F10" i="1"/>
  <c r="B14" i="1"/>
  <c r="E304" i="2"/>
  <c r="E332" i="2" s="1"/>
  <c r="F14" i="1" l="1"/>
  <c r="S203" i="2"/>
  <c r="H14" i="1" s="1"/>
  <c r="B24" i="1"/>
  <c r="B28" i="1" s="1"/>
  <c r="B51" i="1" s="1"/>
  <c r="F51" i="1" s="1"/>
  <c r="H51" i="1" s="1"/>
  <c r="F28" i="1" l="1"/>
  <c r="S332" i="2"/>
  <c r="H28" i="1" s="1"/>
  <c r="S304" i="2"/>
  <c r="H24" i="1" s="1"/>
  <c r="F24" i="1"/>
</calcChain>
</file>

<file path=xl/comments1.xml><?xml version="1.0" encoding="utf-8"?>
<comments xmlns="http://schemas.openxmlformats.org/spreadsheetml/2006/main">
  <authors>
    <author>Michelle</author>
  </authors>
  <commentList>
    <comment ref="E196" authorId="0">
      <text>
        <r>
          <rPr>
            <b/>
            <strike/>
            <sz val="9"/>
            <color indexed="81"/>
            <rFont val="Tahoma"/>
            <family val="2"/>
          </rPr>
          <t>1) Jason took RM10k from provisional for India Tactical Campaign - 05/05/2014</t>
        </r>
        <r>
          <rPr>
            <b/>
            <sz val="9"/>
            <color indexed="81"/>
            <rFont val="Tahoma"/>
            <family val="2"/>
          </rPr>
          <t xml:space="preserve">
2) RM25k for overspent in :
- Wu Lieh The project
- ITB Berlin
</t>
        </r>
      </text>
    </comment>
    <comment ref="E283" authorId="0">
      <text>
        <r>
          <rPr>
            <b/>
            <u/>
            <sz val="9"/>
            <color indexed="81"/>
            <rFont val="Tahoma"/>
            <family val="2"/>
          </rPr>
          <t>Peranakan Brochure</t>
        </r>
        <r>
          <rPr>
            <b/>
            <sz val="9"/>
            <color indexed="81"/>
            <rFont val="Tahoma"/>
            <family val="2"/>
          </rPr>
          <t xml:space="preserve">
(-) RM7200 for GTWHI Map</t>
        </r>
      </text>
    </comment>
  </commentList>
</comments>
</file>

<file path=xl/sharedStrings.xml><?xml version="1.0" encoding="utf-8"?>
<sst xmlns="http://schemas.openxmlformats.org/spreadsheetml/2006/main" count="700" uniqueCount="388">
  <si>
    <t>PENANG GLOBAL TOURISM SDN BHD</t>
  </si>
  <si>
    <t>BUDGET TRACKING FOR YEAR 2014 (AS OF 31/08/2014)</t>
  </si>
  <si>
    <t>SUMMARY</t>
  </si>
  <si>
    <t xml:space="preserve">BUDGET </t>
  </si>
  <si>
    <t xml:space="preserve">ACTUAL </t>
  </si>
  <si>
    <t>VARIANCE</t>
  </si>
  <si>
    <t>2014</t>
  </si>
  <si>
    <t>EXPENDITURE</t>
  </si>
  <si>
    <t>BUDGET vs.</t>
  </si>
  <si>
    <t xml:space="preserve">(APPROVED BY BOD) </t>
  </si>
  <si>
    <t>AUG 2014</t>
  </si>
  <si>
    <t>ACTUAL</t>
  </si>
  <si>
    <t>FOR 2013</t>
  </si>
  <si>
    <t>RM</t>
  </si>
  <si>
    <t>%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</si>
  <si>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</si>
  <si>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</si>
  <si>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</si>
  <si>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</si>
  <si>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</si>
  <si>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</si>
  <si>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Penang Centre of Tourism Excellence</t>
  </si>
  <si>
    <t xml:space="preserve">TOTAL PGT </t>
  </si>
  <si>
    <t xml:space="preserve">TOTAL STATE EXCO </t>
  </si>
  <si>
    <t>GRAND TOTAL</t>
  </si>
  <si>
    <t>ADDITIONAL BUDGET FOR ADS &amp; PROMOTION</t>
  </si>
  <si>
    <t xml:space="preserve"> ADD. BUDGET </t>
  </si>
  <si>
    <t>(Approved by BOD on 10/04/2014)</t>
  </si>
  <si>
    <t>JULY 2014</t>
  </si>
  <si>
    <t>1) Hong Kong Media Campaign</t>
  </si>
  <si>
    <t>2) TripAdvisor (Australia, Indonesia, Thailand and Taiwan)</t>
  </si>
  <si>
    <t xml:space="preserve">3) Additional budget to extend SMRT </t>
  </si>
  <si>
    <t xml:space="preserve"> - Orchard Station x 8 pillars</t>
  </si>
  <si>
    <t>4) KLIA Billboard</t>
  </si>
  <si>
    <t xml:space="preserve">5) Provisional </t>
  </si>
  <si>
    <t>TOTAL</t>
  </si>
  <si>
    <t>Ad-Hoc Project :</t>
  </si>
  <si>
    <t xml:space="preserve">OBS TV Programme (South Korea) </t>
  </si>
  <si>
    <t xml:space="preserve">GRAND TOTAL </t>
  </si>
  <si>
    <t xml:space="preserve"> BUDGET </t>
  </si>
  <si>
    <t>BUDGET TRACKING FOR YEAR 2014 (AS OF 31ST AUG 2014)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</si>
  <si>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</si>
  <si>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</si>
  <si>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</si>
  <si>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</si>
  <si>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</si>
  <si>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Incentive / Bonus</t>
  </si>
  <si>
    <t xml:space="preserve"> - EPF</t>
  </si>
  <si>
    <t xml:space="preserve"> - Socso</t>
  </si>
  <si>
    <t xml:space="preserve"> - Medical fee</t>
  </si>
  <si>
    <t xml:space="preserve"> - Overtime</t>
  </si>
  <si>
    <t xml:space="preserve"> - Insurance</t>
  </si>
  <si>
    <t xml:space="preserve"> - Trainer &amp; Trainee Allowance</t>
  </si>
  <si>
    <t xml:space="preserve"> - Mileage /Toll claims/Petrol</t>
  </si>
  <si>
    <t xml:space="preserve"> - Gratuity</t>
  </si>
  <si>
    <t>Personnel - TIC (Whiteaways &amp; Airport)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</si>
  <si>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</si>
  <si>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</si>
  <si>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</si>
  <si>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</si>
  <si>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</si>
  <si>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</si>
  <si>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</si>
  <si>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</si>
  <si>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</si>
  <si>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</si>
  <si>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</si>
  <si>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</si>
  <si>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</si>
  <si>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</si>
  <si>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</si>
  <si>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</si>
  <si>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</si>
  <si>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</si>
  <si>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</si>
  <si>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</si>
  <si>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</si>
  <si>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</si>
  <si>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</si>
  <si>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</si>
  <si>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</si>
  <si>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Miscellaneous Expenses</t>
  </si>
  <si>
    <t xml:space="preserve"> - Advertisement - Vacancy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</si>
  <si>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</si>
  <si>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</si>
  <si>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</si>
  <si>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</si>
  <si>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</si>
  <si>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</si>
  <si>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</si>
  <si>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</si>
  <si>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</si>
  <si>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</si>
  <si>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</si>
  <si>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 xml:space="preserve"> - Others </t>
  </si>
  <si>
    <t>Provisional expenses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</si>
  <si>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</si>
  <si>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</si>
  <si>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</si>
  <si>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</si>
  <si>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</si>
  <si>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</si>
  <si>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</si>
  <si>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</si>
  <si>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</si>
  <si>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</si>
  <si>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</si>
  <si>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</si>
  <si>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</si>
  <si>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</si>
  <si>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</si>
  <si>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</si>
  <si>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</si>
  <si>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</si>
  <si>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Others </t>
  </si>
  <si>
    <t>Others</t>
  </si>
  <si>
    <t xml:space="preserve"> - Printing of Business Card</t>
  </si>
  <si>
    <t xml:space="preserve"> - FAM Trip </t>
  </si>
  <si>
    <t>FAM</t>
  </si>
  <si>
    <t xml:space="preserve"> - Welcoming reception</t>
  </si>
  <si>
    <t xml:space="preserve"> - Lunch/Dinner hosting</t>
  </si>
  <si>
    <t xml:space="preserve"> - Incentive for MICE</t>
  </si>
  <si>
    <t xml:space="preserve">  - PATA membership fee (USD 2,400)</t>
  </si>
  <si>
    <t>Trade Fairs &amp; Roadshows</t>
  </si>
  <si>
    <t xml:space="preserve"> - Local </t>
  </si>
  <si>
    <t xml:space="preserve"> - Local Travel</t>
  </si>
  <si>
    <t xml:space="preserve"> - Product updates &amp; Networking for KL</t>
  </si>
  <si>
    <t xml:space="preserve"> - Tourism Malaysia (Business to Business)</t>
  </si>
  <si>
    <t>- International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</si>
  <si>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International Travel</t>
    </r>
  </si>
  <si>
    <t xml:space="preserve"> - Europe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</si>
  <si>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* Including CM's travel expenses</t>
    </r>
  </si>
  <si>
    <t>Europe</t>
  </si>
  <si>
    <t xml:space="preserve"> - China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</si>
  <si>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Dr Wu Lien Teh Conference, Penang </t>
    </r>
  </si>
  <si>
    <t>Regional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</si>
  <si>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+ PR Mission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</si>
  <si>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AirAsia Chengdu's destination marketing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</si>
  <si>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</si>
  <si>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Hong Kong Campaign Launching + Sales Mission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</si>
  <si>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Tactical Campaign with Cathay Pacific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</si>
  <si>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Summer Holidays Promotion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</si>
  <si>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Special Interest Tour - Sport/Event/Festival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</si>
  <si>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Hong Kong Travel Agent Appreciation Dinner</t>
    </r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</si>
  <si>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</si>
  <si>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NATAS Singapore  (TM pavilion) </t>
    </r>
  </si>
  <si>
    <t>Asean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</si>
  <si>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ITB Asia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</si>
  <si>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Tourism Malaysia Travel Fair</t>
    </r>
  </si>
  <si>
    <t xml:space="preserve"> - Australia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</si>
  <si>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AIME Melbourne (M.I.C.E)</t>
    </r>
  </si>
  <si>
    <t>Australia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</si>
  <si>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Australia Tactical Promotion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</si>
  <si>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Roadshow at Melbourne &amp; Sydney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</si>
  <si>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Sponsorship for TM Roadshow *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</si>
  <si>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Joint Campaign with Grand Travel &amp; MAS in Perth</t>
    </r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</si>
  <si>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</si>
  <si>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Taipei International Travel Fair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</si>
  <si>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Sales Mission in Taiwan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</si>
  <si>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Tactical Campaign with Taiwan Travel Agents/Airlines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</si>
  <si>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Airasia Taiwan / Airasia GO - Marketing Campaign</t>
    </r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</si>
  <si>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</si>
  <si>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Airlines - Destination Promotion (YK &amp; Pauline)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</si>
  <si>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VMY 2014 Travel Fair in Surabaya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 xml:space="preserve"> (Project cancelled)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</si>
  <si>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Aceh Promotion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</si>
  <si>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Promotion -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</si>
  <si>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 - PDC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</si>
  <si>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Showcase in Surabaya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</si>
  <si>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</si>
  <si>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IT &amp; CMA 2014, Bangkok - MICE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</si>
  <si>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Billboards at Phuket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</si>
  <si>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Phuket Tactical Campaign - Firefly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</si>
  <si>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Phuket Old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</si>
  <si>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PLG Program - Marketing Projects 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</si>
  <si>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</si>
  <si>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MyCEB Korea Roadshow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</si>
  <si>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Korea Tactical Campaign - Airlines</t>
    </r>
  </si>
  <si>
    <t xml:space="preserve"> - Philppines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</si>
  <si>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Philippines Travel Agents Networking Session</t>
    </r>
  </si>
  <si>
    <t xml:space="preserve"> - Japan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</si>
  <si>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Japan Sales Mission</t>
    </r>
  </si>
  <si>
    <t xml:space="preserve"> - South Asia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</si>
  <si>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TM Sales Mission to India</t>
    </r>
  </si>
  <si>
    <t>South Asia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</si>
  <si>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SATTE New Dehli, India </t>
    </r>
  </si>
  <si>
    <t xml:space="preserve"> - Middle East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</si>
  <si>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ATM Dubai &amp; Unique Choice Roadshow </t>
    </r>
  </si>
  <si>
    <t>Middle East</t>
  </si>
  <si>
    <t xml:space="preserve"> - Provisional </t>
  </si>
  <si>
    <t>Provisional</t>
  </si>
  <si>
    <t>Total for Trade Fairs &amp; Roadshows (International)</t>
  </si>
  <si>
    <t>Total for Trade Fairs &amp; Roadshows (Local &amp; International)</t>
  </si>
  <si>
    <t xml:space="preserve"> * Budget Amendment/Changes</t>
  </si>
  <si>
    <t xml:space="preserve">TOTAL MARKETING/PROMOTION </t>
  </si>
  <si>
    <t xml:space="preserve">COMMUNICATIONS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</si>
  <si>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</si>
  <si>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- Eng + Malay + Chinese(Simplified &amp; Traditional) 2013
       Project</t>
    </r>
  </si>
  <si>
    <t>General</t>
  </si>
  <si>
    <t xml:space="preserve">General 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</si>
  <si>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 (as and when)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</si>
  <si>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</si>
  <si>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3 pillars video (shooting of additional footages to complete the videos)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</si>
  <si>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My Penang, Unforgettable' website development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</si>
  <si>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Website in Malay &amp; Chinese </t>
    </r>
  </si>
  <si>
    <t xml:space="preserve">  - Advertisement in Magazines/Social Media</t>
  </si>
  <si>
    <t xml:space="preserve">        - Tigertales &amp; Jetstar (In-flight Magazine) - RM19,305</t>
  </si>
  <si>
    <t xml:space="preserve">        - Silkwinds (In-flight Magazine) - RM10,000</t>
  </si>
  <si>
    <t>-</t>
  </si>
  <si>
    <t xml:space="preserve">        - The Penang International by Expat - RM8,480</t>
  </si>
  <si>
    <t>Local</t>
  </si>
  <si>
    <t xml:space="preserve">        - Online Advertising &amp; Promotion (Facebook) - RM657</t>
  </si>
  <si>
    <t xml:space="preserve">        - Time Out Penang Magazine</t>
  </si>
  <si>
    <t xml:space="preserve">Regional 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</si>
  <si>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Brochures - Malay + Chinese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</si>
  <si>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MICE - Korean and Chinese version (2,000 copies each version)</t>
    </r>
  </si>
  <si>
    <t xml:space="preserve">   </t>
  </si>
  <si>
    <t xml:space="preserve"> - Production cost of ads on Billboards / CAT buses / CUBE </t>
  </si>
  <si>
    <t>Domestic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</si>
  <si>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Tropfest SEA - RM5,050</t>
    </r>
  </si>
  <si>
    <t xml:space="preserve"> - Media Campaign (Advertising &amp; Promotion)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</si>
  <si>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Media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</si>
  <si>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Advertising Campaign (through PR agency)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</si>
  <si>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</si>
  <si>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Designing Fees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</si>
  <si>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</si>
  <si>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'10 Days 3 Festivals' - GTLF, TIBF &amp; Jazz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</si>
  <si>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</si>
  <si>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 - Radio advertising (* New)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</si>
  <si>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 - Radio advertising (Nationwide)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</si>
  <si>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Opera - Die Fledermaus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</si>
  <si>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Press Photo Exhibition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</si>
  <si>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New Year Countdown</t>
    </r>
  </si>
  <si>
    <t xml:space="preserve"> - TV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</si>
  <si>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Asian Food Channel - 6 Episode Series (USD$180,000)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</si>
  <si>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Asian Food Channel - talent &amp; mics costs for the 6 Episode Series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</si>
  <si>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</si>
  <si>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Lightbox Billboard FREEDOM ad at LCCT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</si>
  <si>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 (for events)</t>
    </r>
  </si>
  <si>
    <t xml:space="preserve"> - Others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</si>
  <si>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Radio Advertising (ASTRO - LiteFM, Mix, Sinar &amp; Melody) - whole year advertising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</si>
  <si>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Google AdSense (Indonesia, HK, Phillipnes &amp; Singapore)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</si>
  <si>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E-Guide (Air Asia)</t>
    </r>
  </si>
  <si>
    <t>regional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</si>
  <si>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AirAsia Singapore Media Campaign </t>
    </r>
  </si>
  <si>
    <t xml:space="preserve"> - Provisional</t>
  </si>
  <si>
    <t>TOTAL COMMUNICATIONS</t>
  </si>
  <si>
    <t>EVENTS</t>
  </si>
  <si>
    <t xml:space="preserve"> - Contribution/sponsor</t>
  </si>
  <si>
    <t xml:space="preserve"> - Last Fri, Sat &amp; Sun for the month</t>
  </si>
  <si>
    <t xml:space="preserve"> - GT Literary  Festival</t>
  </si>
  <si>
    <t xml:space="preserve"> - In Between Art Festival</t>
  </si>
  <si>
    <t xml:space="preserve"> - Penang Island Jazz Festival</t>
  </si>
  <si>
    <t xml:space="preserve"> - Culture Japan Convention</t>
  </si>
  <si>
    <t xml:space="preserve"> - Comic Fiesta Mini</t>
  </si>
  <si>
    <t xml:space="preserve"> - Culture Japan Night Penang </t>
  </si>
  <si>
    <t xml:space="preserve"> - Raja Muda S'gor International Regatta</t>
  </si>
  <si>
    <t xml:space="preserve"> - Spring FestoRama</t>
  </si>
  <si>
    <t xml:space="preserve"> - Mid Autumn FestoRama</t>
  </si>
  <si>
    <t xml:space="preserve"> - Web in Travel Workshop</t>
  </si>
  <si>
    <t xml:space="preserve"> - Website Launching</t>
  </si>
  <si>
    <t xml:space="preserve"> - Willma Budke's 5000th Room Night</t>
  </si>
  <si>
    <t xml:space="preserve"> - Penang Economic Conference</t>
  </si>
  <si>
    <t xml:space="preserve"> - Facebook Photo Contest - Thai Airways</t>
  </si>
  <si>
    <t>TOTAL EVENTS</t>
  </si>
  <si>
    <t>TOURISM SERVICES</t>
  </si>
  <si>
    <t xml:space="preserve"> - Souvenirs/Gifts</t>
  </si>
  <si>
    <t xml:space="preserve">   Cost of goods sold - TIC</t>
  </si>
  <si>
    <t xml:space="preserve"> - Heritage walk &amp; tour / Car Free Day Event </t>
  </si>
  <si>
    <r>
      <t xml:space="preserve"> - Printing of publication/brochures</t>
    </r>
    <r>
      <rPr>
        <b/>
        <sz val="12"/>
        <rFont val="Arial"/>
        <family val="2"/>
      </rPr>
      <t xml:space="preserve"> (Reprint)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</si>
  <si>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Map &amp;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</si>
  <si>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</si>
  <si>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</si>
  <si>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</si>
  <si>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GTWHI Map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</si>
  <si>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Mirai Map</t>
    </r>
  </si>
  <si>
    <t xml:space="preserve"> - DVD Duplication</t>
  </si>
  <si>
    <t xml:space="preserve"> - Professional fee for Brochure Distribution</t>
  </si>
  <si>
    <t xml:space="preserve"> - PGT Networking with Tourism Players</t>
  </si>
  <si>
    <t xml:space="preserve"> - Facilities for Tourism Product</t>
  </si>
  <si>
    <t xml:space="preserve"> - Development of surveys </t>
  </si>
  <si>
    <t xml:space="preserve"> - Production cost for Halal Travel Guide</t>
  </si>
  <si>
    <r>
      <t xml:space="preserve"> - Provisional</t>
    </r>
    <r>
      <rPr>
        <sz val="11"/>
        <color indexed="8"/>
        <rFont val="Arial"/>
        <family val="2"/>
      </rPr>
      <t xml:space="preserve"> (Transferred for bcohure printing - GTWHI Map)</t>
    </r>
  </si>
  <si>
    <t>TOTAL TOURISM SERVICES</t>
  </si>
  <si>
    <t>PENANG CENTRE OF EDUCATION TOURISM</t>
  </si>
  <si>
    <t xml:space="preserve"> - Pg Centre of Education Tourism</t>
  </si>
  <si>
    <t xml:space="preserve"> - Membership fee collection</t>
  </si>
  <si>
    <t>TOTAL PENANG CENTRE OF TOURISM EXCELLENCE</t>
  </si>
  <si>
    <t>TOTAL (PGT)</t>
  </si>
  <si>
    <t>STATE EXCO EXPENDITURE</t>
  </si>
  <si>
    <t xml:space="preserve"> - Sponsorships</t>
  </si>
  <si>
    <t xml:space="preserve"> - Advertisement </t>
  </si>
  <si>
    <t xml:space="preserve"> - Video production</t>
  </si>
  <si>
    <t xml:space="preserve"> - Printing/brochures</t>
  </si>
  <si>
    <t xml:space="preserve"> - Tourism Promotion (Trade Fairs)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</si>
  <si>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Asean Tourism Forum 2014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</si>
  <si>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JKPPK Meeting in KL</t>
    </r>
  </si>
  <si>
    <t xml:space="preserve"> - Hosting of Events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</si>
  <si>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Plenitude World Music Festival</t>
    </r>
  </si>
  <si>
    <t xml:space="preserve"> - MISC</t>
  </si>
  <si>
    <t xml:space="preserve"> - Welcome Reception</t>
  </si>
  <si>
    <t xml:space="preserve"> - FAM Trip</t>
  </si>
  <si>
    <t xml:space="preserve"> - Advertisement - Billboard</t>
  </si>
  <si>
    <t xml:space="preserve"> - Lunch/Dinner Hosting</t>
  </si>
  <si>
    <t xml:space="preserve"> - Web Hosting</t>
  </si>
  <si>
    <t xml:space="preserve"> - Allowances (Car Free Day &amp; Trainee)</t>
  </si>
  <si>
    <t>TOTAL STATE EXCO</t>
  </si>
  <si>
    <t>TOTAL PGT &amp; STATE EXCO</t>
  </si>
  <si>
    <t>BUDGET TRACKING ADDITIONAL RM1.5 MILLION</t>
  </si>
  <si>
    <t>(APPROVED BY BOD ON 10/04/2014)</t>
  </si>
  <si>
    <t>ADDITIONAL BUDGET FOR ADVERTISING &amp; PROMOTIONS</t>
  </si>
  <si>
    <t>PROJECTION</t>
  </si>
  <si>
    <t>SEPT-DEC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</si>
  <si>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Singapore wholesaler promotion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</si>
  <si>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Mart, London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</si>
  <si>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Marketing Campaign with Silk Air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</si>
  <si>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Jakartan Tactical Campaign with agent</t>
    </r>
  </si>
  <si>
    <t>Salary</t>
  </si>
  <si>
    <t>Allowance</t>
  </si>
  <si>
    <t>Incentive Bonus</t>
  </si>
  <si>
    <t>EPF</t>
  </si>
  <si>
    <t>Socso</t>
  </si>
  <si>
    <t>Medical Fee</t>
  </si>
  <si>
    <t>Overtime</t>
  </si>
  <si>
    <t>Insurance</t>
  </si>
  <si>
    <t>Trainee</t>
  </si>
  <si>
    <t>Mileage</t>
  </si>
  <si>
    <t>Gratuity</t>
  </si>
  <si>
    <t>Tel/Fax</t>
  </si>
  <si>
    <t>Tel/fax</t>
  </si>
  <si>
    <t>Electricity</t>
  </si>
  <si>
    <t>Office Rental</t>
  </si>
  <si>
    <t>Team Building</t>
  </si>
  <si>
    <t>Development</t>
  </si>
  <si>
    <t xml:space="preserve">Postage </t>
  </si>
  <si>
    <t>Stationery</t>
  </si>
  <si>
    <t>Photostating</t>
  </si>
  <si>
    <t>Newspaper</t>
  </si>
  <si>
    <t>O.Upkeep</t>
  </si>
  <si>
    <t>Refreshment</t>
  </si>
  <si>
    <t>Meeting Expenses</t>
  </si>
  <si>
    <t>Upkeep of Motor Vehicle</t>
  </si>
  <si>
    <t>Staff Uniform</t>
  </si>
  <si>
    <t>Misc Exp</t>
  </si>
  <si>
    <t>Ads - Vacancy</t>
  </si>
  <si>
    <t>Audit Fee</t>
  </si>
  <si>
    <t xml:space="preserve">Accounting Fee </t>
  </si>
  <si>
    <t>Secretarial Fee</t>
  </si>
  <si>
    <t>Income Tax</t>
  </si>
  <si>
    <t>Bank Charges</t>
  </si>
  <si>
    <t>Filing Fee</t>
  </si>
  <si>
    <t>Legal</t>
  </si>
  <si>
    <t>License fee</t>
  </si>
  <si>
    <t>Taxation</t>
  </si>
  <si>
    <t>Gain/Loss forex exchange</t>
  </si>
  <si>
    <t>Computer</t>
  </si>
  <si>
    <t>Office Equipment</t>
  </si>
  <si>
    <t>Furniture &amp; Fittings</t>
  </si>
  <si>
    <t>M/Vehicle</t>
  </si>
  <si>
    <t>Electrical Installation</t>
  </si>
  <si>
    <t>Renovation</t>
  </si>
  <si>
    <t>Printing</t>
  </si>
  <si>
    <t>Banners</t>
  </si>
  <si>
    <t>Hosting</t>
  </si>
  <si>
    <t>Membership fee</t>
  </si>
  <si>
    <t xml:space="preserve">Local </t>
  </si>
  <si>
    <t>T.Promotion</t>
  </si>
  <si>
    <t>Hosting of events</t>
  </si>
  <si>
    <t>PR Mission</t>
  </si>
  <si>
    <t>Tactical Campaign</t>
  </si>
  <si>
    <t>Ads - Outdoor</t>
  </si>
  <si>
    <t>Ad hoc copywriting</t>
  </si>
  <si>
    <t>Photo/Video Archving</t>
  </si>
  <si>
    <t>Video Production</t>
  </si>
  <si>
    <t>Website Dev</t>
  </si>
  <si>
    <t>Ads - Magazine</t>
  </si>
  <si>
    <t>Ads - Billboard</t>
  </si>
  <si>
    <t>Publicity for events</t>
  </si>
  <si>
    <t>Tourism Media Campaign</t>
  </si>
  <si>
    <t>Ads - TVC</t>
  </si>
  <si>
    <t>Ads- Outdoor</t>
  </si>
  <si>
    <t>Ads- Radio</t>
  </si>
  <si>
    <t>Ads - ??</t>
  </si>
  <si>
    <t>Souvenirs</t>
  </si>
  <si>
    <t>DVD</t>
  </si>
  <si>
    <t>Professional fee</t>
  </si>
  <si>
    <t>Tourism Survey</t>
  </si>
  <si>
    <t xml:space="preserve">Hosting </t>
  </si>
  <si>
    <t>Ads -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</si>
</sst>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3"/>
      <color rgb="FFFF0000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b/>
      <sz val="13"/>
      <color rgb="FFFF0000"/>
      <name val="Wingdings 3"/>
      <family val="1"/>
      <charset val="2"/>
    </font>
    <font>
      <i/>
      <sz val="12"/>
      <name val="Arial"/>
      <family val="2"/>
    </font>
    <font>
      <i/>
      <sz val="12"/>
      <color indexed="8"/>
      <name val="Arial"/>
      <family val="2"/>
    </font>
    <font>
      <b/>
      <u/>
      <sz val="11"/>
      <color indexed="8"/>
      <name val="Arial"/>
      <family val="2"/>
    </font>
    <font>
      <u/>
      <sz val="11"/>
      <color indexed="8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i/>
      <sz val="13"/>
      <color rgb="FFFF0000"/>
      <name val="Arial"/>
      <family val="2"/>
    </font>
    <font>
      <sz val="10"/>
      <name val="Arial"/>
      <family val="2"/>
    </font>
    <font>
      <b/>
      <u/>
      <sz val="12"/>
      <color indexed="8"/>
      <name val="Arial"/>
      <family val="2"/>
    </font>
    <font>
      <u/>
      <sz val="12"/>
      <color indexed="8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sz val="9"/>
      <color indexed="8"/>
      <name val="Verdana"/>
      <family val="2"/>
    </font>
    <font>
      <sz val="12"/>
      <name val="Wingdings"/>
      <charset val="2"/>
    </font>
    <font>
      <i/>
      <sz val="11"/>
      <name val="Arial"/>
      <family val="2"/>
    </font>
    <font>
      <strike/>
      <sz val="12"/>
      <name val="Arial"/>
      <family val="2"/>
    </font>
    <font>
      <i/>
      <sz val="13"/>
      <color rgb="FFFF0000"/>
      <name val="Arial"/>
      <family val="2"/>
    </font>
    <font>
      <sz val="13"/>
      <color rgb="FFFF0000"/>
      <name val="Wingdings 3"/>
      <family val="1"/>
      <charset val="2"/>
    </font>
    <font>
      <i/>
      <sz val="12"/>
      <color theme="9" tint="-0.249977111117893"/>
      <name val="Arial"/>
      <family val="2"/>
    </font>
    <font>
      <i/>
      <sz val="11"/>
      <color theme="9" tint="-0.249977111117893"/>
      <name val="Arial"/>
      <family val="2"/>
    </font>
    <font>
      <i/>
      <sz val="12"/>
      <color theme="3" tint="0.39997558519241921"/>
      <name val="Arial"/>
      <family val="2"/>
    </font>
    <font>
      <b/>
      <sz val="12"/>
      <color indexed="8"/>
      <name val="Wingdings 3"/>
      <family val="1"/>
      <charset val="2"/>
    </font>
    <font>
      <sz val="12"/>
      <color indexed="8"/>
      <name val="Wingdings 3"/>
      <family val="1"/>
      <charset val="2"/>
    </font>
    <font>
      <b/>
      <sz val="13"/>
      <name val="Arial"/>
      <family val="2"/>
    </font>
    <font>
      <b/>
      <strike/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theme="1"/>
      <name val="Verdana"/>
      <family val="2"/>
    </font>
    <font>
      <sz val="12"/>
      <name val="宋体"/>
      <charset val="134"/>
    </font>
    <font>
      <b/>
      <i/>
      <sz val="12"/>
      <color theme="5" tint="-0.249977111117893"/>
      <name val="Arial"/>
      <family val="2"/>
    </font>
    <font>
      <i/>
      <sz val="12"/>
      <color theme="5" tint="-0.249977111117893"/>
      <name val="Arial"/>
      <family val="2"/>
    </font>
    <font>
      <b/>
      <sz val="12"/>
      <color theme="5" tint="-0.249977111117893"/>
      <name val="Arial"/>
      <family val="2"/>
    </font>
    <font>
      <i/>
      <sz val="10"/>
      <color theme="5" tint="-0.249977111117893"/>
      <name val="Arial"/>
      <family val="2"/>
    </font>
    <font>
      <b/>
      <i/>
      <u/>
      <sz val="11"/>
      <color theme="5" tint="-0.249977111117893"/>
      <name val="Arial"/>
      <family val="2"/>
    </font>
    <font>
      <i/>
      <sz val="11"/>
      <color theme="5" tint="-0.249977111117893"/>
      <name val="Arial"/>
      <family val="2"/>
    </font>
    <font>
      <b/>
      <i/>
      <u/>
      <sz val="12"/>
      <color theme="5" tint="-0.249977111117893"/>
      <name val="Arial"/>
      <family val="2"/>
    </font>
    <font>
      <b/>
      <i/>
      <sz val="10"/>
      <color theme="5" tint="-0.24997711111789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0" borderId="0"/>
    <xf numFmtId="0" fontId="50" fillId="0" borderId="0"/>
  </cellStyleXfs>
  <cellXfs count="350">
    <xf numFmtId="0" fontId="0" fillId="0" borderId="0" xfId="0"/>
    <xf numFmtId="37" fontId="2" fillId="0" borderId="0" xfId="0" applyNumberFormat="1" applyFont="1"/>
    <xf numFmtId="164" fontId="4" fillId="0" borderId="0" xfId="1" applyNumberFormat="1" applyFont="1"/>
    <xf numFmtId="164" fontId="4" fillId="0" borderId="0" xfId="1" applyNumberFormat="1" applyFont="1" applyBorder="1"/>
    <xf numFmtId="37" fontId="5" fillId="0" borderId="0" xfId="0" applyNumberFormat="1" applyFont="1" applyFill="1" applyBorder="1"/>
    <xf numFmtId="37" fontId="4" fillId="0" borderId="0" xfId="0" applyNumberFormat="1" applyFont="1"/>
    <xf numFmtId="164" fontId="4" fillId="0" borderId="0" xfId="1" applyNumberFormat="1" applyFont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6" fillId="0" borderId="1" xfId="1" quotePrefix="1" applyNumberFormat="1" applyFont="1" applyFill="1" applyBorder="1" applyAlignment="1">
      <alignment horizontal="center"/>
    </xf>
    <xf numFmtId="164" fontId="7" fillId="0" borderId="2" xfId="1" applyNumberFormat="1" applyFont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164" fontId="6" fillId="0" borderId="3" xfId="1" quotePrefix="1" applyNumberFormat="1" applyFont="1" applyFill="1" applyBorder="1" applyAlignment="1">
      <alignment horizontal="center"/>
    </xf>
    <xf numFmtId="164" fontId="6" fillId="0" borderId="3" xfId="1" applyNumberFormat="1" applyFont="1" applyFill="1" applyBorder="1" applyAlignment="1">
      <alignment horizontal="center"/>
    </xf>
    <xf numFmtId="164" fontId="7" fillId="0" borderId="3" xfId="1" applyNumberFormat="1" applyFont="1" applyBorder="1" applyAlignment="1">
      <alignment horizontal="center"/>
    </xf>
    <xf numFmtId="164" fontId="8" fillId="0" borderId="3" xfId="1" quotePrefix="1" applyNumberFormat="1" applyFont="1" applyFill="1" applyBorder="1" applyAlignment="1">
      <alignment horizontal="center"/>
    </xf>
    <xf numFmtId="17" fontId="7" fillId="0" borderId="0" xfId="1" quotePrefix="1" applyNumberFormat="1" applyFont="1" applyBorder="1" applyAlignment="1">
      <alignment horizontal="center"/>
    </xf>
    <xf numFmtId="164" fontId="6" fillId="0" borderId="4" xfId="1" applyNumberFormat="1" applyFont="1" applyFill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0" fontId="4" fillId="0" borderId="0" xfId="0" applyNumberFormat="1" applyFont="1"/>
    <xf numFmtId="9" fontId="4" fillId="0" borderId="0" xfId="2" applyFont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9" fontId="1" fillId="0" borderId="0" xfId="2" applyFont="1"/>
    <xf numFmtId="164" fontId="4" fillId="0" borderId="3" xfId="1" applyNumberFormat="1" applyFont="1" applyBorder="1"/>
    <xf numFmtId="164" fontId="4" fillId="0" borderId="5" xfId="1" applyNumberFormat="1" applyFont="1" applyBorder="1"/>
    <xf numFmtId="9" fontId="4" fillId="0" borderId="5" xfId="2" applyFont="1" applyBorder="1" applyAlignment="1">
      <alignment horizontal="center"/>
    </xf>
    <xf numFmtId="164" fontId="4" fillId="0" borderId="4" xfId="1" applyNumberFormat="1" applyFont="1" applyBorder="1"/>
    <xf numFmtId="0" fontId="7" fillId="0" borderId="0" xfId="0" applyNumberFormat="1" applyFont="1"/>
    <xf numFmtId="164" fontId="4" fillId="0" borderId="6" xfId="1" applyNumberFormat="1" applyFont="1" applyBorder="1"/>
    <xf numFmtId="164" fontId="4" fillId="0" borderId="6" xfId="1" applyNumberFormat="1" applyFont="1" applyBorder="1" applyAlignment="1">
      <alignment horizontal="center"/>
    </xf>
    <xf numFmtId="0" fontId="9" fillId="0" borderId="0" xfId="0" applyFont="1"/>
    <xf numFmtId="164" fontId="1" fillId="0" borderId="0" xfId="2" applyNumberFormat="1" applyFont="1"/>
    <xf numFmtId="0" fontId="10" fillId="0" borderId="0" xfId="0" applyNumberFormat="1" applyFont="1"/>
    <xf numFmtId="43" fontId="10" fillId="0" borderId="0" xfId="1" applyFont="1"/>
    <xf numFmtId="164" fontId="9" fillId="0" borderId="0" xfId="1" applyNumberFormat="1" applyFont="1"/>
    <xf numFmtId="164" fontId="10" fillId="0" borderId="0" xfId="1" applyNumberFormat="1" applyFont="1"/>
    <xf numFmtId="43" fontId="10" fillId="0" borderId="0" xfId="1" applyFont="1" applyBorder="1"/>
    <xf numFmtId="9" fontId="9" fillId="0" borderId="0" xfId="2" applyFont="1" applyAlignment="1">
      <alignment horizontal="center"/>
    </xf>
    <xf numFmtId="164" fontId="9" fillId="0" borderId="3" xfId="1" applyNumberFormat="1" applyFont="1" applyBorder="1"/>
    <xf numFmtId="43" fontId="9" fillId="0" borderId="0" xfId="1" applyFont="1"/>
    <xf numFmtId="0" fontId="9" fillId="0" borderId="0" xfId="0" applyNumberFormat="1" applyFont="1"/>
    <xf numFmtId="43" fontId="9" fillId="0" borderId="0" xfId="1" applyFont="1" applyBorder="1"/>
    <xf numFmtId="0" fontId="10" fillId="0" borderId="0" xfId="1" applyNumberFormat="1" applyFont="1"/>
    <xf numFmtId="164" fontId="10" fillId="0" borderId="7" xfId="1" applyNumberFormat="1" applyFont="1" applyBorder="1"/>
    <xf numFmtId="164" fontId="10" fillId="0" borderId="0" xfId="1" applyNumberFormat="1" applyFont="1" applyBorder="1"/>
    <xf numFmtId="164" fontId="7" fillId="0" borderId="7" xfId="1" applyNumberFormat="1" applyFont="1" applyBorder="1" applyAlignment="1">
      <alignment horizontal="center"/>
    </xf>
    <xf numFmtId="9" fontId="10" fillId="0" borderId="7" xfId="2" applyFont="1" applyBorder="1" applyAlignment="1">
      <alignment horizontal="center"/>
    </xf>
    <xf numFmtId="164" fontId="10" fillId="0" borderId="8" xfId="1" applyNumberFormat="1" applyFont="1" applyBorder="1"/>
    <xf numFmtId="0" fontId="10" fillId="0" borderId="0" xfId="0" applyFont="1"/>
    <xf numFmtId="0" fontId="9" fillId="0" borderId="0" xfId="1" applyNumberFormat="1" applyFont="1"/>
    <xf numFmtId="164" fontId="9" fillId="0" borderId="0" xfId="1" applyNumberFormat="1" applyFont="1" applyBorder="1"/>
    <xf numFmtId="0" fontId="10" fillId="2" borderId="0" xfId="1" applyNumberFormat="1" applyFont="1" applyFill="1"/>
    <xf numFmtId="164" fontId="6" fillId="2" borderId="0" xfId="1" quotePrefix="1" applyNumberFormat="1" applyFont="1" applyFill="1" applyBorder="1" applyAlignment="1">
      <alignment horizontal="center"/>
    </xf>
    <xf numFmtId="164" fontId="7" fillId="2" borderId="0" xfId="1" applyNumberFormat="1" applyFont="1" applyFill="1" applyBorder="1" applyAlignment="1">
      <alignment horizontal="center"/>
    </xf>
    <xf numFmtId="164" fontId="6" fillId="2" borderId="0" xfId="1" applyNumberFormat="1" applyFont="1" applyFill="1" applyBorder="1" applyAlignment="1">
      <alignment horizontal="center"/>
    </xf>
    <xf numFmtId="0" fontId="7" fillId="2" borderId="0" xfId="0" applyNumberFormat="1" applyFont="1" applyFill="1" applyBorder="1"/>
    <xf numFmtId="0" fontId="9" fillId="2" borderId="0" xfId="0" applyFont="1" applyFill="1"/>
    <xf numFmtId="164" fontId="8" fillId="2" borderId="0" xfId="1" quotePrefix="1" applyNumberFormat="1" applyFont="1" applyFill="1" applyBorder="1" applyAlignment="1">
      <alignment horizontal="center"/>
    </xf>
    <xf numFmtId="0" fontId="9" fillId="0" borderId="0" xfId="0" applyFont="1" applyBorder="1"/>
    <xf numFmtId="0" fontId="7" fillId="0" borderId="0" xfId="0" applyNumberFormat="1" applyFont="1" applyBorder="1"/>
    <xf numFmtId="0" fontId="10" fillId="0" borderId="0" xfId="0" applyFont="1" applyBorder="1"/>
    <xf numFmtId="0" fontId="4" fillId="0" borderId="0" xfId="0" applyNumberFormat="1" applyFont="1" applyBorder="1"/>
    <xf numFmtId="9" fontId="9" fillId="0" borderId="0" xfId="2" applyFont="1" applyBorder="1" applyAlignment="1">
      <alignment horizontal="center"/>
    </xf>
    <xf numFmtId="0" fontId="0" fillId="0" borderId="0" xfId="0" applyFont="1" applyBorder="1"/>
    <xf numFmtId="0" fontId="4" fillId="0" borderId="0" xfId="0" quotePrefix="1" applyNumberFormat="1" applyFont="1" applyBorder="1"/>
    <xf numFmtId="0" fontId="11" fillId="0" borderId="0" xfId="0" applyNumberFormat="1" applyFont="1" applyBorder="1" applyAlignment="1">
      <alignment horizontal="left" wrapText="1"/>
    </xf>
    <xf numFmtId="164" fontId="11" fillId="0" borderId="0" xfId="1" applyNumberFormat="1" applyFont="1" applyBorder="1" applyAlignment="1">
      <alignment vertical="top"/>
    </xf>
    <xf numFmtId="43" fontId="10" fillId="0" borderId="7" xfId="0" applyNumberFormat="1" applyFont="1" applyBorder="1"/>
    <xf numFmtId="43" fontId="10" fillId="0" borderId="7" xfId="1" applyFont="1" applyBorder="1"/>
    <xf numFmtId="9" fontId="7" fillId="0" borderId="7" xfId="2" applyFont="1" applyBorder="1" applyAlignment="1">
      <alignment horizontal="center" vertical="center"/>
    </xf>
    <xf numFmtId="164" fontId="7" fillId="0" borderId="0" xfId="1" applyNumberFormat="1" applyFont="1" applyBorder="1" applyAlignment="1">
      <alignment vertical="center"/>
    </xf>
    <xf numFmtId="0" fontId="0" fillId="0" borderId="0" xfId="0" applyBorder="1"/>
    <xf numFmtId="0" fontId="12" fillId="0" borderId="0" xfId="0" applyNumberFormat="1" applyFont="1" applyBorder="1"/>
    <xf numFmtId="164" fontId="1" fillId="0" borderId="0" xfId="1" applyNumberFormat="1" applyFont="1" applyBorder="1"/>
    <xf numFmtId="0" fontId="12" fillId="0" borderId="0" xfId="0" applyNumberFormat="1" applyFont="1"/>
    <xf numFmtId="0" fontId="13" fillId="0" borderId="0" xfId="0" applyFont="1"/>
    <xf numFmtId="0" fontId="13" fillId="0" borderId="0" xfId="0" applyFont="1" applyBorder="1"/>
    <xf numFmtId="9" fontId="10" fillId="0" borderId="0" xfId="2" applyFont="1" applyBorder="1" applyAlignment="1">
      <alignment horizontal="center"/>
    </xf>
    <xf numFmtId="0" fontId="13" fillId="0" borderId="0" xfId="0" applyNumberFormat="1" applyFont="1"/>
    <xf numFmtId="164" fontId="10" fillId="0" borderId="9" xfId="1" applyNumberFormat="1" applyFont="1" applyBorder="1"/>
    <xf numFmtId="164" fontId="13" fillId="0" borderId="0" xfId="0" applyNumberFormat="1" applyFont="1"/>
    <xf numFmtId="9" fontId="10" fillId="0" borderId="9" xfId="2" applyFont="1" applyBorder="1" applyAlignment="1">
      <alignment horizontal="center"/>
    </xf>
    <xf numFmtId="0" fontId="0" fillId="0" borderId="0" xfId="0" applyNumberFormat="1"/>
    <xf numFmtId="43" fontId="0" fillId="0" borderId="0" xfId="0" applyNumberFormat="1"/>
    <xf numFmtId="164" fontId="1" fillId="0" borderId="0" xfId="1" applyNumberFormat="1" applyFont="1"/>
    <xf numFmtId="164" fontId="14" fillId="0" borderId="0" xfId="1" applyNumberFormat="1" applyFont="1" applyFill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/>
    </xf>
    <xf numFmtId="164" fontId="14" fillId="0" borderId="1" xfId="1" quotePrefix="1" applyNumberFormat="1" applyFont="1" applyFill="1" applyBorder="1" applyAlignment="1">
      <alignment horizontal="center"/>
    </xf>
    <xf numFmtId="164" fontId="14" fillId="0" borderId="0" xfId="1" quotePrefix="1" applyNumberFormat="1" applyFont="1" applyFill="1" applyBorder="1" applyAlignment="1">
      <alignment horizontal="center"/>
    </xf>
    <xf numFmtId="164" fontId="14" fillId="0" borderId="1" xfId="1" applyNumberFormat="1" applyFont="1" applyFill="1" applyBorder="1" applyAlignment="1">
      <alignment horizontal="center"/>
    </xf>
    <xf numFmtId="164" fontId="14" fillId="0" borderId="10" xfId="1" quotePrefix="1" applyNumberFormat="1" applyFont="1" applyFill="1" applyBorder="1" applyAlignment="1">
      <alignment horizontal="center"/>
    </xf>
    <xf numFmtId="164" fontId="14" fillId="0" borderId="3" xfId="1" quotePrefix="1" applyNumberFormat="1" applyFont="1" applyFill="1" applyBorder="1" applyAlignment="1">
      <alignment horizontal="center"/>
    </xf>
    <xf numFmtId="164" fontId="14" fillId="0" borderId="3" xfId="1" applyNumberFormat="1" applyFont="1" applyFill="1" applyBorder="1" applyAlignment="1">
      <alignment horizontal="center"/>
    </xf>
    <xf numFmtId="164" fontId="16" fillId="0" borderId="0" xfId="1" quotePrefix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37" fontId="17" fillId="0" borderId="0" xfId="0" applyNumberFormat="1" applyFont="1" applyFill="1" applyBorder="1"/>
    <xf numFmtId="37" fontId="17" fillId="0" borderId="0" xfId="0" applyNumberFormat="1" applyFont="1" applyFill="1"/>
    <xf numFmtId="164" fontId="15" fillId="0" borderId="0" xfId="1" quotePrefix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>
      <alignment horizontal="center"/>
    </xf>
    <xf numFmtId="164" fontId="18" fillId="0" borderId="3" xfId="1" quotePrefix="1" applyNumberFormat="1" applyFont="1" applyFill="1" applyBorder="1" applyAlignment="1">
      <alignment horizontal="center"/>
    </xf>
    <xf numFmtId="164" fontId="18" fillId="0" borderId="0" xfId="1" quotePrefix="1" applyNumberFormat="1" applyFont="1" applyFill="1" applyBorder="1" applyAlignment="1">
      <alignment horizontal="center"/>
    </xf>
    <xf numFmtId="37" fontId="14" fillId="0" borderId="0" xfId="0" applyNumberFormat="1" applyFont="1" applyFill="1" applyBorder="1"/>
    <xf numFmtId="164" fontId="14" fillId="0" borderId="4" xfId="1" applyNumberFormat="1" applyFont="1" applyFill="1" applyBorder="1" applyAlignment="1">
      <alignment horizontal="center"/>
    </xf>
    <xf numFmtId="164" fontId="14" fillId="0" borderId="10" xfId="1" applyNumberFormat="1" applyFont="1" applyFill="1" applyBorder="1" applyAlignment="1">
      <alignment horizontal="center"/>
    </xf>
    <xf numFmtId="164" fontId="15" fillId="0" borderId="0" xfId="1" applyNumberFormat="1" applyFont="1" applyFill="1"/>
    <xf numFmtId="164" fontId="15" fillId="0" borderId="0" xfId="1" applyNumberFormat="1" applyFont="1" applyFill="1" applyBorder="1"/>
    <xf numFmtId="164" fontId="14" fillId="0" borderId="0" xfId="1" applyNumberFormat="1" applyFont="1" applyFill="1" applyAlignment="1">
      <alignment horizontal="center"/>
    </xf>
    <xf numFmtId="37" fontId="5" fillId="3" borderId="0" xfId="0" applyNumberFormat="1" applyFont="1" applyFill="1"/>
    <xf numFmtId="37" fontId="5" fillId="3" borderId="0" xfId="0" applyNumberFormat="1" applyFont="1" applyFill="1" applyBorder="1"/>
    <xf numFmtId="37" fontId="17" fillId="3" borderId="0" xfId="0" applyNumberFormat="1" applyFont="1" applyFill="1" applyBorder="1"/>
    <xf numFmtId="164" fontId="14" fillId="3" borderId="0" xfId="1" applyNumberFormat="1" applyFont="1" applyFill="1"/>
    <xf numFmtId="164" fontId="14" fillId="3" borderId="0" xfId="1" applyNumberFormat="1" applyFont="1" applyFill="1" applyBorder="1"/>
    <xf numFmtId="164" fontId="6" fillId="3" borderId="0" xfId="1" quotePrefix="1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37" fontId="4" fillId="0" borderId="0" xfId="0" applyNumberFormat="1" applyFont="1" applyFill="1" applyBorder="1"/>
    <xf numFmtId="37" fontId="4" fillId="0" borderId="0" xfId="0" applyNumberFormat="1" applyFont="1" applyFill="1"/>
    <xf numFmtId="37" fontId="5" fillId="0" borderId="0" xfId="0" applyNumberFormat="1" applyFont="1" applyFill="1"/>
    <xf numFmtId="164" fontId="14" fillId="0" borderId="0" xfId="1" applyNumberFormat="1" applyFont="1" applyFill="1"/>
    <xf numFmtId="164" fontId="14" fillId="0" borderId="0" xfId="1" applyNumberFormat="1" applyFont="1" applyFill="1" applyBorder="1"/>
    <xf numFmtId="164" fontId="17" fillId="0" borderId="0" xfId="1" applyNumberFormat="1" applyFont="1" applyFill="1" applyBorder="1"/>
    <xf numFmtId="37" fontId="15" fillId="0" borderId="0" xfId="0" applyNumberFormat="1" applyFont="1" applyFill="1" applyBorder="1"/>
    <xf numFmtId="9" fontId="15" fillId="0" borderId="0" xfId="2" applyFont="1" applyFill="1" applyBorder="1"/>
    <xf numFmtId="164" fontId="19" fillId="0" borderId="0" xfId="1" applyNumberFormat="1" applyFont="1" applyFill="1" applyBorder="1" applyAlignment="1">
      <alignment horizontal="center"/>
    </xf>
    <xf numFmtId="164" fontId="15" fillId="0" borderId="5" xfId="1" applyNumberFormat="1" applyFont="1" applyFill="1" applyBorder="1"/>
    <xf numFmtId="9" fontId="15" fillId="0" borderId="5" xfId="2" applyFont="1" applyFill="1" applyBorder="1"/>
    <xf numFmtId="164" fontId="20" fillId="0" borderId="0" xfId="1" applyNumberFormat="1" applyFont="1" applyFill="1" applyBorder="1"/>
    <xf numFmtId="9" fontId="15" fillId="0" borderId="0" xfId="2" applyFont="1" applyFill="1"/>
    <xf numFmtId="164" fontId="21" fillId="0" borderId="0" xfId="1" applyNumberFormat="1" applyFont="1" applyFill="1" applyBorder="1"/>
    <xf numFmtId="37" fontId="22" fillId="0" borderId="0" xfId="0" applyNumberFormat="1" applyFont="1" applyFill="1"/>
    <xf numFmtId="37" fontId="22" fillId="0" borderId="0" xfId="0" applyNumberFormat="1" applyFont="1" applyFill="1" applyBorder="1"/>
    <xf numFmtId="37" fontId="23" fillId="0" borderId="0" xfId="0" applyNumberFormat="1" applyFont="1" applyFill="1" applyBorder="1"/>
    <xf numFmtId="164" fontId="24" fillId="0" borderId="0" xfId="1" applyNumberFormat="1" applyFont="1" applyFill="1"/>
    <xf numFmtId="164" fontId="24" fillId="0" borderId="0" xfId="1" applyNumberFormat="1" applyFont="1" applyFill="1" applyBorder="1"/>
    <xf numFmtId="164" fontId="25" fillId="0" borderId="0" xfId="1" applyNumberFormat="1" applyFont="1" applyFill="1" applyBorder="1"/>
    <xf numFmtId="164" fontId="26" fillId="0" borderId="0" xfId="1" applyNumberFormat="1" applyFont="1" applyFill="1" applyBorder="1"/>
    <xf numFmtId="37" fontId="26" fillId="0" borderId="0" xfId="0" applyNumberFormat="1" applyFont="1" applyFill="1" applyBorder="1"/>
    <xf numFmtId="37" fontId="26" fillId="0" borderId="0" xfId="0" applyNumberFormat="1" applyFont="1" applyFill="1"/>
    <xf numFmtId="164" fontId="27" fillId="0" borderId="0" xfId="1" applyNumberFormat="1" applyFont="1" applyFill="1" applyBorder="1" applyAlignment="1">
      <alignment horizontal="center"/>
    </xf>
    <xf numFmtId="164" fontId="25" fillId="0" borderId="0" xfId="1" applyNumberFormat="1" applyFont="1" applyFill="1"/>
    <xf numFmtId="164" fontId="14" fillId="0" borderId="11" xfId="1" applyNumberFormat="1" applyFont="1" applyFill="1" applyBorder="1"/>
    <xf numFmtId="9" fontId="14" fillId="0" borderId="11" xfId="2" applyFont="1" applyFill="1" applyBorder="1"/>
    <xf numFmtId="164" fontId="28" fillId="0" borderId="0" xfId="1" applyNumberFormat="1" applyFont="1" applyFill="1"/>
    <xf numFmtId="164" fontId="28" fillId="0" borderId="0" xfId="1" applyNumberFormat="1" applyFont="1" applyFill="1" applyBorder="1"/>
    <xf numFmtId="164" fontId="4" fillId="0" borderId="0" xfId="1" applyNumberFormat="1" applyFont="1" applyFill="1" applyBorder="1"/>
    <xf numFmtId="37" fontId="29" fillId="0" borderId="0" xfId="0" applyNumberFormat="1" applyFont="1" applyFill="1"/>
    <xf numFmtId="37" fontId="29" fillId="0" borderId="0" xfId="0" applyNumberFormat="1" applyFont="1" applyFill="1" applyBorder="1"/>
    <xf numFmtId="37" fontId="30" fillId="0" borderId="0" xfId="0" applyNumberFormat="1" applyFont="1" applyFill="1" applyBorder="1"/>
    <xf numFmtId="164" fontId="31" fillId="0" borderId="0" xfId="1" applyNumberFormat="1" applyFont="1" applyFill="1"/>
    <xf numFmtId="164" fontId="31" fillId="0" borderId="0" xfId="1" applyNumberFormat="1" applyFont="1" applyFill="1" applyBorder="1"/>
    <xf numFmtId="164" fontId="5" fillId="0" borderId="0" xfId="1" applyNumberFormat="1" applyFont="1" applyFill="1" applyBorder="1"/>
    <xf numFmtId="37" fontId="21" fillId="0" borderId="0" xfId="0" applyNumberFormat="1" applyFont="1" applyFill="1"/>
    <xf numFmtId="37" fontId="21" fillId="0" borderId="0" xfId="0" applyNumberFormat="1" applyFont="1" applyFill="1" applyBorder="1"/>
    <xf numFmtId="164" fontId="20" fillId="0" borderId="0" xfId="1" applyNumberFormat="1" applyFont="1" applyFill="1"/>
    <xf numFmtId="164" fontId="15" fillId="0" borderId="0" xfId="1" applyNumberFormat="1" applyFont="1" applyFill="1" applyBorder="1" applyAlignment="1">
      <alignment horizontal="right"/>
    </xf>
    <xf numFmtId="164" fontId="32" fillId="0" borderId="0" xfId="1" applyNumberFormat="1" applyFont="1" applyFill="1" applyBorder="1"/>
    <xf numFmtId="37" fontId="15" fillId="0" borderId="0" xfId="0" quotePrefix="1" applyNumberFormat="1" applyFont="1" applyFill="1" applyBorder="1"/>
    <xf numFmtId="164" fontId="6" fillId="0" borderId="0" xfId="1" applyNumberFormat="1" applyFont="1" applyFill="1"/>
    <xf numFmtId="164" fontId="6" fillId="0" borderId="0" xfId="1" applyNumberFormat="1" applyFont="1" applyFill="1" applyBorder="1"/>
    <xf numFmtId="43" fontId="16" fillId="0" borderId="0" xfId="1" applyFont="1" applyFill="1" applyBorder="1" applyAlignment="1">
      <alignment horizontal="center"/>
    </xf>
    <xf numFmtId="37" fontId="14" fillId="3" borderId="0" xfId="0" applyNumberFormat="1" applyFont="1" applyFill="1"/>
    <xf numFmtId="37" fontId="14" fillId="3" borderId="0" xfId="0" applyNumberFormat="1" applyFont="1" applyFill="1" applyBorder="1"/>
    <xf numFmtId="37" fontId="15" fillId="3" borderId="0" xfId="0" applyNumberFormat="1" applyFont="1" applyFill="1" applyBorder="1"/>
    <xf numFmtId="9" fontId="14" fillId="3" borderId="0" xfId="2" applyFont="1" applyFill="1"/>
    <xf numFmtId="37" fontId="14" fillId="0" borderId="0" xfId="0" applyNumberFormat="1" applyFont="1" applyFill="1"/>
    <xf numFmtId="37" fontId="5" fillId="4" borderId="0" xfId="0" applyNumberFormat="1" applyFont="1" applyFill="1"/>
    <xf numFmtId="37" fontId="5" fillId="4" borderId="0" xfId="0" applyNumberFormat="1" applyFont="1" applyFill="1" applyBorder="1"/>
    <xf numFmtId="37" fontId="17" fillId="4" borderId="0" xfId="0" applyNumberFormat="1" applyFont="1" applyFill="1" applyBorder="1"/>
    <xf numFmtId="164" fontId="14" fillId="4" borderId="0" xfId="1" applyNumberFormat="1" applyFont="1" applyFill="1"/>
    <xf numFmtId="164" fontId="14" fillId="4" borderId="0" xfId="1" applyNumberFormat="1" applyFont="1" applyFill="1" applyBorder="1"/>
    <xf numFmtId="164" fontId="6" fillId="4" borderId="0" xfId="1" quotePrefix="1" applyNumberFormat="1" applyFont="1" applyFill="1" applyBorder="1" applyAlignment="1">
      <alignment horizontal="center"/>
    </xf>
    <xf numFmtId="164" fontId="33" fillId="4" borderId="0" xfId="1" applyNumberFormat="1" applyFont="1" applyFill="1" applyBorder="1"/>
    <xf numFmtId="164" fontId="6" fillId="0" borderId="0" xfId="1" quotePrefix="1" applyNumberFormat="1" applyFont="1" applyFill="1" applyBorder="1" applyAlignment="1">
      <alignment horizontal="center"/>
    </xf>
    <xf numFmtId="9" fontId="15" fillId="0" borderId="0" xfId="2" applyNumberFormat="1" applyFont="1" applyFill="1" applyBorder="1"/>
    <xf numFmtId="164" fontId="20" fillId="0" borderId="6" xfId="1" applyNumberFormat="1" applyFont="1" applyFill="1" applyBorder="1"/>
    <xf numFmtId="37" fontId="14" fillId="2" borderId="0" xfId="0" applyNumberFormat="1" applyFont="1" applyFill="1"/>
    <xf numFmtId="37" fontId="14" fillId="2" borderId="0" xfId="0" applyNumberFormat="1" applyFont="1" applyFill="1" applyBorder="1"/>
    <xf numFmtId="37" fontId="15" fillId="2" borderId="0" xfId="0" applyNumberFormat="1" applyFont="1" applyFill="1" applyBorder="1"/>
    <xf numFmtId="164" fontId="14" fillId="2" borderId="0" xfId="1" applyNumberFormat="1" applyFont="1" applyFill="1"/>
    <xf numFmtId="164" fontId="14" fillId="2" borderId="0" xfId="1" applyNumberFormat="1" applyFont="1" applyFill="1" applyBorder="1"/>
    <xf numFmtId="9" fontId="14" fillId="2" borderId="0" xfId="2" applyFont="1" applyFill="1"/>
    <xf numFmtId="164" fontId="33" fillId="0" borderId="0" xfId="1" applyNumberFormat="1" applyFont="1" applyFill="1" applyBorder="1" applyAlignment="1">
      <alignment horizontal="center"/>
    </xf>
    <xf numFmtId="37" fontId="5" fillId="5" borderId="0" xfId="0" applyNumberFormat="1" applyFont="1" applyFill="1"/>
    <xf numFmtId="37" fontId="5" fillId="5" borderId="0" xfId="0" applyNumberFormat="1" applyFont="1" applyFill="1" applyBorder="1"/>
    <xf numFmtId="37" fontId="17" fillId="5" borderId="0" xfId="0" applyNumberFormat="1" applyFont="1" applyFill="1" applyBorder="1"/>
    <xf numFmtId="164" fontId="14" fillId="5" borderId="0" xfId="1" applyNumberFormat="1" applyFont="1" applyFill="1"/>
    <xf numFmtId="164" fontId="14" fillId="5" borderId="0" xfId="1" applyNumberFormat="1" applyFont="1" applyFill="1" applyBorder="1"/>
    <xf numFmtId="164" fontId="28" fillId="5" borderId="0" xfId="1" applyNumberFormat="1" applyFont="1" applyFill="1" applyBorder="1"/>
    <xf numFmtId="37" fontId="7" fillId="0" borderId="0" xfId="0" applyNumberFormat="1" applyFont="1" applyFill="1"/>
    <xf numFmtId="37" fontId="7" fillId="0" borderId="0" xfId="0" applyNumberFormat="1" applyFont="1" applyFill="1" applyBorder="1"/>
    <xf numFmtId="37" fontId="17" fillId="0" borderId="0" xfId="3" applyNumberFormat="1" applyFont="1" applyFill="1"/>
    <xf numFmtId="37" fontId="17" fillId="0" borderId="0" xfId="3" applyNumberFormat="1" applyFont="1" applyFill="1" applyBorder="1"/>
    <xf numFmtId="37" fontId="15" fillId="0" borderId="0" xfId="3" applyNumberFormat="1" applyFont="1" applyFill="1"/>
    <xf numFmtId="37" fontId="17" fillId="0" borderId="0" xfId="3" quotePrefix="1" applyNumberFormat="1" applyFont="1" applyFill="1"/>
    <xf numFmtId="37" fontId="17" fillId="0" borderId="0" xfId="3" quotePrefix="1" applyNumberFormat="1" applyFont="1" applyFill="1" applyBorder="1"/>
    <xf numFmtId="164" fontId="14" fillId="0" borderId="11" xfId="1" quotePrefix="1" applyNumberFormat="1" applyFont="1" applyFill="1" applyBorder="1"/>
    <xf numFmtId="164" fontId="14" fillId="0" borderId="0" xfId="1" quotePrefix="1" applyNumberFormat="1" applyFont="1" applyFill="1" applyBorder="1"/>
    <xf numFmtId="9" fontId="14" fillId="0" borderId="11" xfId="2" quotePrefix="1" applyFont="1" applyFill="1" applyBorder="1"/>
    <xf numFmtId="43" fontId="17" fillId="0" borderId="0" xfId="1" applyNumberFormat="1" applyFont="1" applyFill="1" applyBorder="1"/>
    <xf numFmtId="164" fontId="15" fillId="0" borderId="11" xfId="1" applyNumberFormat="1" applyFont="1" applyFill="1" applyBorder="1"/>
    <xf numFmtId="164" fontId="20" fillId="0" borderId="0" xfId="1" applyNumberFormat="1" applyFont="1" applyFill="1" applyBorder="1" applyAlignment="1">
      <alignment horizontal="right"/>
    </xf>
    <xf numFmtId="9" fontId="15" fillId="0" borderId="11" xfId="2" applyFont="1" applyFill="1" applyBorder="1"/>
    <xf numFmtId="37" fontId="14" fillId="0" borderId="0" xfId="0" quotePrefix="1" applyNumberFormat="1" applyFont="1" applyFill="1" applyBorder="1"/>
    <xf numFmtId="9" fontId="14" fillId="0" borderId="0" xfId="2" applyFont="1" applyFill="1" applyBorder="1"/>
    <xf numFmtId="37" fontId="15" fillId="0" borderId="0" xfId="3" quotePrefix="1" applyNumberFormat="1" applyFont="1" applyFill="1"/>
    <xf numFmtId="37" fontId="15" fillId="0" borderId="0" xfId="3" quotePrefix="1" applyNumberFormat="1" applyFont="1" applyFill="1" applyBorder="1"/>
    <xf numFmtId="37" fontId="14" fillId="0" borderId="0" xfId="3" quotePrefix="1" applyNumberFormat="1" applyFont="1" applyFill="1"/>
    <xf numFmtId="37" fontId="14" fillId="0" borderId="0" xfId="3" quotePrefix="1" applyNumberFormat="1" applyFont="1" applyFill="1" applyBorder="1"/>
    <xf numFmtId="164" fontId="15" fillId="0" borderId="0" xfId="1" applyNumberFormat="1" applyFont="1" applyFill="1" applyBorder="1" applyAlignment="1">
      <alignment vertical="center"/>
    </xf>
    <xf numFmtId="164" fontId="15" fillId="0" borderId="0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Border="1" applyAlignment="1">
      <alignment horizontal="center" vertical="center"/>
    </xf>
    <xf numFmtId="164" fontId="17" fillId="0" borderId="0" xfId="1" applyNumberFormat="1" applyFont="1" applyFill="1" applyBorder="1" applyAlignment="1">
      <alignment vertical="center"/>
    </xf>
    <xf numFmtId="37" fontId="17" fillId="0" borderId="0" xfId="0" applyNumberFormat="1" applyFont="1" applyFill="1" applyBorder="1" applyAlignment="1">
      <alignment vertical="center"/>
    </xf>
    <xf numFmtId="37" fontId="17" fillId="0" borderId="0" xfId="0" applyNumberFormat="1" applyFont="1" applyFill="1" applyAlignment="1">
      <alignment vertical="center"/>
    </xf>
    <xf numFmtId="164" fontId="15" fillId="0" borderId="0" xfId="1" applyNumberFormat="1" applyFont="1" applyFill="1" applyAlignment="1">
      <alignment vertical="center"/>
    </xf>
    <xf numFmtId="9" fontId="15" fillId="0" borderId="0" xfId="2" applyFont="1" applyFill="1" applyAlignment="1">
      <alignment vertical="center"/>
    </xf>
    <xf numFmtId="37" fontId="15" fillId="0" borderId="0" xfId="0" applyNumberFormat="1" applyFont="1" applyFill="1"/>
    <xf numFmtId="164" fontId="15" fillId="0" borderId="0" xfId="1" quotePrefix="1" applyNumberFormat="1" applyFont="1" applyFill="1"/>
    <xf numFmtId="164" fontId="15" fillId="0" borderId="0" xfId="1" quotePrefix="1" applyNumberFormat="1" applyFont="1" applyFill="1" applyBorder="1"/>
    <xf numFmtId="9" fontId="15" fillId="0" borderId="0" xfId="2" quotePrefix="1" applyFont="1" applyFill="1"/>
    <xf numFmtId="164" fontId="38" fillId="0" borderId="0" xfId="1" applyNumberFormat="1" applyFont="1" applyFill="1" applyBorder="1" applyAlignment="1">
      <alignment horizontal="center"/>
    </xf>
    <xf numFmtId="164" fontId="15" fillId="0" borderId="11" xfId="1" applyNumberFormat="1" applyFont="1" applyFill="1" applyBorder="1" applyAlignment="1">
      <alignment horizontal="right"/>
    </xf>
    <xf numFmtId="9" fontId="15" fillId="0" borderId="11" xfId="2" applyFont="1" applyFill="1" applyBorder="1" applyAlignment="1">
      <alignment horizontal="right"/>
    </xf>
    <xf numFmtId="164" fontId="39" fillId="0" borderId="0" xfId="1" applyNumberFormat="1" applyFont="1" applyFill="1" applyBorder="1" applyAlignment="1">
      <alignment horizontal="center"/>
    </xf>
    <xf numFmtId="37" fontId="40" fillId="0" borderId="0" xfId="0" applyNumberFormat="1" applyFont="1" applyFill="1" applyBorder="1"/>
    <xf numFmtId="37" fontId="41" fillId="0" borderId="0" xfId="0" applyNumberFormat="1" applyFont="1" applyFill="1" applyBorder="1"/>
    <xf numFmtId="37" fontId="25" fillId="0" borderId="0" xfId="0" applyNumberFormat="1" applyFont="1" applyFill="1" applyBorder="1"/>
    <xf numFmtId="164" fontId="3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 applyBorder="1"/>
    <xf numFmtId="37" fontId="42" fillId="0" borderId="0" xfId="0" applyNumberFormat="1" applyFont="1" applyFill="1" applyBorder="1"/>
    <xf numFmtId="37" fontId="14" fillId="5" borderId="0" xfId="0" applyNumberFormat="1" applyFont="1" applyFill="1" applyBorder="1"/>
    <xf numFmtId="37" fontId="15" fillId="5" borderId="0" xfId="0" applyNumberFormat="1" applyFont="1" applyFill="1" applyBorder="1"/>
    <xf numFmtId="164" fontId="14" fillId="5" borderId="0" xfId="1" applyNumberFormat="1" applyFont="1" applyFill="1" applyBorder="1" applyAlignment="1">
      <alignment horizontal="right"/>
    </xf>
    <xf numFmtId="9" fontId="14" fillId="5" borderId="0" xfId="2" applyFont="1" applyFill="1" applyBorder="1" applyAlignment="1">
      <alignment horizontal="right"/>
    </xf>
    <xf numFmtId="37" fontId="14" fillId="6" borderId="0" xfId="0" applyNumberFormat="1" applyFont="1" applyFill="1" applyBorder="1"/>
    <xf numFmtId="37" fontId="15" fillId="6" borderId="0" xfId="0" applyNumberFormat="1" applyFont="1" applyFill="1" applyBorder="1"/>
    <xf numFmtId="164" fontId="15" fillId="6" borderId="0" xfId="1" applyNumberFormat="1" applyFont="1" applyFill="1"/>
    <xf numFmtId="164" fontId="15" fillId="6" borderId="0" xfId="1" applyNumberFormat="1" applyFont="1" applyFill="1" applyBorder="1"/>
    <xf numFmtId="37" fontId="32" fillId="0" borderId="0" xfId="0" applyNumberFormat="1" applyFont="1" applyFill="1" applyBorder="1"/>
    <xf numFmtId="37" fontId="15" fillId="0" borderId="0" xfId="0" applyNumberFormat="1" applyFont="1" applyFill="1" applyBorder="1" applyAlignment="1">
      <alignment vertical="top" wrapText="1"/>
    </xf>
    <xf numFmtId="9" fontId="15" fillId="0" borderId="0" xfId="2" applyFont="1" applyFill="1" applyAlignment="1">
      <alignment horizontal="right"/>
    </xf>
    <xf numFmtId="37" fontId="14" fillId="0" borderId="0" xfId="3" applyNumberFormat="1" applyFont="1" applyFill="1"/>
    <xf numFmtId="37" fontId="15" fillId="0" borderId="0" xfId="3" applyNumberFormat="1" applyFont="1" applyFill="1" applyBorder="1"/>
    <xf numFmtId="37" fontId="14" fillId="0" borderId="0" xfId="3" applyNumberFormat="1" applyFont="1" applyFill="1" applyBorder="1"/>
    <xf numFmtId="37" fontId="43" fillId="0" borderId="0" xfId="3" applyNumberFormat="1" applyFont="1" applyFill="1"/>
    <xf numFmtId="37" fontId="43" fillId="0" borderId="0" xfId="3" applyNumberFormat="1" applyFont="1" applyFill="1" applyBorder="1"/>
    <xf numFmtId="37" fontId="44" fillId="0" borderId="0" xfId="3" applyNumberFormat="1" applyFont="1" applyFill="1" applyBorder="1"/>
    <xf numFmtId="164" fontId="14" fillId="6" borderId="0" xfId="1" applyNumberFormat="1" applyFont="1" applyFill="1" applyBorder="1"/>
    <xf numFmtId="9" fontId="14" fillId="6" borderId="0" xfId="2" applyFont="1" applyFill="1" applyBorder="1"/>
    <xf numFmtId="37" fontId="5" fillId="7" borderId="0" xfId="0" applyNumberFormat="1" applyFont="1" applyFill="1" applyBorder="1"/>
    <xf numFmtId="37" fontId="17" fillId="7" borderId="0" xfId="0" applyNumberFormat="1" applyFont="1" applyFill="1" applyBorder="1"/>
    <xf numFmtId="164" fontId="14" fillId="7" borderId="0" xfId="1" applyNumberFormat="1" applyFont="1" applyFill="1" applyBorder="1"/>
    <xf numFmtId="164" fontId="15" fillId="7" borderId="0" xfId="1" applyNumberFormat="1" applyFont="1" applyFill="1" applyBorder="1"/>
    <xf numFmtId="37" fontId="14" fillId="7" borderId="0" xfId="0" applyNumberFormat="1" applyFont="1" applyFill="1" applyBorder="1"/>
    <xf numFmtId="37" fontId="15" fillId="7" borderId="0" xfId="0" applyNumberFormat="1" applyFont="1" applyFill="1" applyBorder="1"/>
    <xf numFmtId="41" fontId="14" fillId="7" borderId="0" xfId="1" applyNumberFormat="1" applyFont="1" applyFill="1" applyBorder="1"/>
    <xf numFmtId="9" fontId="14" fillId="7" borderId="0" xfId="2" applyFont="1" applyFill="1" applyBorder="1"/>
    <xf numFmtId="41" fontId="16" fillId="0" borderId="0" xfId="1" applyNumberFormat="1" applyFont="1" applyFill="1" applyBorder="1" applyAlignment="1">
      <alignment horizontal="center"/>
    </xf>
    <xf numFmtId="37" fontId="4" fillId="0" borderId="0" xfId="3" applyNumberFormat="1" applyFont="1" applyFill="1"/>
    <xf numFmtId="37" fontId="4" fillId="0" borderId="0" xfId="3" applyNumberFormat="1" applyFont="1" applyFill="1" applyBorder="1"/>
    <xf numFmtId="9" fontId="28" fillId="0" borderId="0" xfId="2" applyFont="1" applyFill="1"/>
    <xf numFmtId="37" fontId="5" fillId="8" borderId="0" xfId="0" applyNumberFormat="1" applyFont="1" applyFill="1" applyBorder="1"/>
    <xf numFmtId="37" fontId="17" fillId="8" borderId="0" xfId="0" applyNumberFormat="1" applyFont="1" applyFill="1" applyBorder="1"/>
    <xf numFmtId="164" fontId="14" fillId="8" borderId="0" xfId="1" applyNumberFormat="1" applyFont="1" applyFill="1" applyBorder="1"/>
    <xf numFmtId="164" fontId="15" fillId="8" borderId="0" xfId="1" applyNumberFormat="1" applyFont="1" applyFill="1" applyBorder="1"/>
    <xf numFmtId="9" fontId="14" fillId="8" borderId="0" xfId="2" applyFont="1" applyFill="1" applyBorder="1"/>
    <xf numFmtId="37" fontId="20" fillId="0" borderId="0" xfId="0" applyNumberFormat="1" applyFont="1" applyFill="1" applyBorder="1"/>
    <xf numFmtId="9" fontId="15" fillId="0" borderId="0" xfId="2" applyFont="1" applyFill="1" applyBorder="1" applyAlignment="1">
      <alignment horizontal="right"/>
    </xf>
    <xf numFmtId="164" fontId="45" fillId="0" borderId="0" xfId="1" applyNumberFormat="1" applyFont="1" applyFill="1" applyBorder="1" applyAlignment="1">
      <alignment horizontal="center"/>
    </xf>
    <xf numFmtId="37" fontId="40" fillId="0" borderId="0" xfId="0" applyNumberFormat="1" applyFont="1" applyFill="1"/>
    <xf numFmtId="9" fontId="20" fillId="0" borderId="0" xfId="2" applyFont="1" applyFill="1"/>
    <xf numFmtId="37" fontId="14" fillId="8" borderId="0" xfId="0" applyNumberFormat="1" applyFont="1" applyFill="1" applyBorder="1"/>
    <xf numFmtId="37" fontId="15" fillId="8" borderId="0" xfId="0" applyNumberFormat="1" applyFont="1" applyFill="1" applyBorder="1"/>
    <xf numFmtId="37" fontId="14" fillId="9" borderId="0" xfId="0" applyNumberFormat="1" applyFont="1" applyFill="1" applyBorder="1"/>
    <xf numFmtId="37" fontId="15" fillId="9" borderId="0" xfId="0" applyNumberFormat="1" applyFont="1" applyFill="1" applyBorder="1"/>
    <xf numFmtId="164" fontId="14" fillId="9" borderId="0" xfId="1" applyNumberFormat="1" applyFont="1" applyFill="1" applyBorder="1"/>
    <xf numFmtId="37" fontId="14" fillId="0" borderId="7" xfId="0" applyNumberFormat="1" applyFont="1" applyFill="1" applyBorder="1"/>
    <xf numFmtId="37" fontId="15" fillId="0" borderId="7" xfId="0" applyNumberFormat="1" applyFont="1" applyFill="1" applyBorder="1"/>
    <xf numFmtId="164" fontId="14" fillId="0" borderId="7" xfId="1" applyNumberFormat="1" applyFont="1" applyFill="1" applyBorder="1"/>
    <xf numFmtId="164" fontId="14" fillId="0" borderId="9" xfId="1" applyNumberFormat="1" applyFont="1" applyFill="1" applyBorder="1"/>
    <xf numFmtId="9" fontId="14" fillId="0" borderId="9" xfId="2" applyFont="1" applyFill="1" applyBorder="1"/>
    <xf numFmtId="37" fontId="5" fillId="10" borderId="0" xfId="0" applyNumberFormat="1" applyFont="1" applyFill="1"/>
    <xf numFmtId="37" fontId="5" fillId="10" borderId="0" xfId="0" applyNumberFormat="1" applyFont="1" applyFill="1" applyBorder="1"/>
    <xf numFmtId="37" fontId="17" fillId="10" borderId="0" xfId="0" applyNumberFormat="1" applyFont="1" applyFill="1" applyBorder="1"/>
    <xf numFmtId="164" fontId="14" fillId="10" borderId="0" xfId="1" applyNumberFormat="1" applyFont="1" applyFill="1"/>
    <xf numFmtId="164" fontId="14" fillId="10" borderId="0" xfId="1" applyNumberFormat="1" applyFont="1" applyFill="1" applyBorder="1"/>
    <xf numFmtId="164" fontId="14" fillId="10" borderId="0" xfId="1" applyNumberFormat="1" applyFont="1" applyFill="1" applyBorder="1" applyAlignment="1">
      <alignment horizontal="right"/>
    </xf>
    <xf numFmtId="164" fontId="17" fillId="0" borderId="0" xfId="1" applyNumberFormat="1" applyFont="1" applyFill="1"/>
    <xf numFmtId="164" fontId="14" fillId="0" borderId="0" xfId="1" applyNumberFormat="1" applyFont="1" applyFill="1" applyBorder="1" applyAlignment="1">
      <alignment horizontal="right"/>
    </xf>
    <xf numFmtId="43" fontId="15" fillId="0" borderId="0" xfId="1" applyFont="1" applyFill="1" applyBorder="1"/>
    <xf numFmtId="37" fontId="14" fillId="10" borderId="0" xfId="0" applyNumberFormat="1" applyFont="1" applyFill="1" applyBorder="1"/>
    <xf numFmtId="37" fontId="15" fillId="10" borderId="0" xfId="0" applyNumberFormat="1" applyFont="1" applyFill="1" applyBorder="1"/>
    <xf numFmtId="43" fontId="14" fillId="10" borderId="0" xfId="1" applyNumberFormat="1" applyFont="1" applyFill="1" applyBorder="1"/>
    <xf numFmtId="164" fontId="14" fillId="0" borderId="6" xfId="1" applyNumberFormat="1" applyFont="1" applyFill="1" applyBorder="1"/>
    <xf numFmtId="9" fontId="14" fillId="0" borderId="7" xfId="2" applyFont="1" applyFill="1" applyBorder="1"/>
    <xf numFmtId="43" fontId="28" fillId="0" borderId="0" xfId="1" applyNumberFormat="1" applyFont="1" applyFill="1"/>
    <xf numFmtId="43" fontId="28" fillId="0" borderId="0" xfId="1" applyFont="1" applyFill="1" applyBorder="1"/>
    <xf numFmtId="43" fontId="28" fillId="0" borderId="0" xfId="1" applyFont="1" applyFill="1"/>
    <xf numFmtId="37" fontId="14" fillId="0" borderId="0" xfId="0" applyNumberFormat="1" applyFont="1" applyFill="1" applyBorder="1" applyAlignment="1">
      <alignment vertical="center"/>
    </xf>
    <xf numFmtId="37" fontId="5" fillId="0" borderId="0" xfId="0" applyNumberFormat="1" applyFont="1" applyFill="1" applyAlignment="1">
      <alignment vertical="center"/>
    </xf>
    <xf numFmtId="37" fontId="14" fillId="0" borderId="7" xfId="0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164" fontId="14" fillId="0" borderId="7" xfId="1" applyNumberFormat="1" applyFont="1" applyFill="1" applyBorder="1" applyAlignment="1">
      <alignment vertical="center"/>
    </xf>
    <xf numFmtId="9" fontId="14" fillId="0" borderId="7" xfId="2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37" fontId="5" fillId="0" borderId="0" xfId="0" applyNumberFormat="1" applyFont="1" applyFill="1" applyBorder="1" applyAlignment="1">
      <alignment vertical="center"/>
    </xf>
    <xf numFmtId="43" fontId="15" fillId="0" borderId="0" xfId="1" applyNumberFormat="1" applyFont="1" applyFill="1" applyBorder="1"/>
    <xf numFmtId="43" fontId="14" fillId="0" borderId="7" xfId="1" applyNumberFormat="1" applyFont="1" applyFill="1" applyBorder="1" applyAlignment="1">
      <alignment vertical="center"/>
    </xf>
    <xf numFmtId="164" fontId="51" fillId="0" borderId="1" xfId="1" quotePrefix="1" applyNumberFormat="1" applyFont="1" applyFill="1" applyBorder="1" applyAlignment="1">
      <alignment horizontal="center"/>
    </xf>
    <xf numFmtId="164" fontId="51" fillId="0" borderId="3" xfId="1" quotePrefix="1" applyNumberFormat="1" applyFont="1" applyFill="1" applyBorder="1" applyAlignment="1">
      <alignment horizontal="center"/>
    </xf>
    <xf numFmtId="164" fontId="51" fillId="0" borderId="4" xfId="1" applyNumberFormat="1" applyFont="1" applyFill="1" applyBorder="1" applyAlignment="1">
      <alignment horizontal="center"/>
    </xf>
    <xf numFmtId="164" fontId="52" fillId="0" borderId="0" xfId="1" applyNumberFormat="1" applyFont="1" applyFill="1"/>
    <xf numFmtId="164" fontId="51" fillId="0" borderId="0" xfId="1" applyNumberFormat="1" applyFont="1" applyFill="1"/>
    <xf numFmtId="164" fontId="52" fillId="0" borderId="0" xfId="1" applyNumberFormat="1" applyFont="1" applyFill="1" applyBorder="1"/>
    <xf numFmtId="164" fontId="53" fillId="0" borderId="7" xfId="1" applyNumberFormat="1" applyFont="1" applyFill="1" applyBorder="1" applyAlignment="1">
      <alignment vertical="center"/>
    </xf>
    <xf numFmtId="164" fontId="54" fillId="0" borderId="0" xfId="1" applyNumberFormat="1" applyFont="1" applyFill="1"/>
    <xf numFmtId="164" fontId="51" fillId="3" borderId="0" xfId="1" applyNumberFormat="1" applyFont="1" applyFill="1"/>
    <xf numFmtId="164" fontId="52" fillId="0" borderId="5" xfId="1" applyNumberFormat="1" applyFont="1" applyFill="1" applyBorder="1"/>
    <xf numFmtId="164" fontId="55" fillId="0" borderId="0" xfId="1" applyNumberFormat="1" applyFont="1" applyFill="1"/>
    <xf numFmtId="164" fontId="56" fillId="0" borderId="0" xfId="1" applyNumberFormat="1" applyFont="1" applyFill="1"/>
    <xf numFmtId="164" fontId="51" fillId="0" borderId="11" xfId="1" applyNumberFormat="1" applyFont="1" applyFill="1" applyBorder="1"/>
    <xf numFmtId="164" fontId="57" fillId="0" borderId="0" xfId="1" applyNumberFormat="1" applyFont="1" applyFill="1"/>
    <xf numFmtId="164" fontId="58" fillId="0" borderId="0" xfId="1" applyNumberFormat="1" applyFont="1" applyFill="1"/>
    <xf numFmtId="164" fontId="51" fillId="4" borderId="0" xfId="1" applyNumberFormat="1" applyFont="1" applyFill="1"/>
    <xf numFmtId="164" fontId="51" fillId="2" borderId="0" xfId="1" applyNumberFormat="1" applyFont="1" applyFill="1"/>
    <xf numFmtId="164" fontId="51" fillId="5" borderId="0" xfId="1" applyNumberFormat="1" applyFont="1" applyFill="1"/>
    <xf numFmtId="164" fontId="51" fillId="0" borderId="11" xfId="1" quotePrefix="1" applyNumberFormat="1" applyFont="1" applyFill="1" applyBorder="1"/>
    <xf numFmtId="164" fontId="52" fillId="0" borderId="11" xfId="1" applyNumberFormat="1" applyFont="1" applyFill="1" applyBorder="1"/>
    <xf numFmtId="164" fontId="51" fillId="0" borderId="0" xfId="1" applyNumberFormat="1" applyFont="1" applyFill="1" applyBorder="1"/>
    <xf numFmtId="164" fontId="52" fillId="0" borderId="0" xfId="1" applyNumberFormat="1" applyFont="1" applyFill="1" applyBorder="1" applyAlignment="1">
      <alignment vertical="center"/>
    </xf>
    <xf numFmtId="164" fontId="52" fillId="0" borderId="0" xfId="1" applyNumberFormat="1" applyFont="1" applyFill="1" applyAlignment="1">
      <alignment vertical="center"/>
    </xf>
    <xf numFmtId="164" fontId="52" fillId="0" borderId="0" xfId="1" quotePrefix="1" applyNumberFormat="1" applyFont="1" applyFill="1"/>
    <xf numFmtId="164" fontId="52" fillId="0" borderId="11" xfId="1" applyNumberFormat="1" applyFont="1" applyFill="1" applyBorder="1" applyAlignment="1">
      <alignment horizontal="right"/>
    </xf>
    <xf numFmtId="164" fontId="56" fillId="0" borderId="0" xfId="1" applyNumberFormat="1" applyFont="1" applyFill="1" applyBorder="1"/>
    <xf numFmtId="164" fontId="51" fillId="5" borderId="0" xfId="1" applyNumberFormat="1" applyFont="1" applyFill="1" applyBorder="1" applyAlignment="1">
      <alignment horizontal="right"/>
    </xf>
    <xf numFmtId="164" fontId="52" fillId="6" borderId="0" xfId="1" applyNumberFormat="1" applyFont="1" applyFill="1"/>
    <xf numFmtId="164" fontId="51" fillId="6" borderId="0" xfId="1" applyNumberFormat="1" applyFont="1" applyFill="1" applyBorder="1"/>
    <xf numFmtId="164" fontId="51" fillId="7" borderId="0" xfId="1" applyNumberFormat="1" applyFont="1" applyFill="1" applyBorder="1"/>
    <xf numFmtId="164" fontId="51" fillId="8" borderId="0" xfId="1" applyNumberFormat="1" applyFont="1" applyFill="1" applyBorder="1"/>
    <xf numFmtId="164" fontId="51" fillId="9" borderId="0" xfId="1" applyNumberFormat="1" applyFont="1" applyFill="1" applyBorder="1"/>
    <xf numFmtId="164" fontId="51" fillId="0" borderId="9" xfId="1" applyNumberFormat="1" applyFont="1" applyFill="1" applyBorder="1"/>
    <xf numFmtId="164" fontId="51" fillId="10" borderId="0" xfId="1" applyNumberFormat="1" applyFont="1" applyFill="1"/>
    <xf numFmtId="43" fontId="52" fillId="0" borderId="0" xfId="1" applyFont="1" applyFill="1" applyBorder="1"/>
    <xf numFmtId="164" fontId="51" fillId="10" borderId="0" xfId="1" applyNumberFormat="1" applyFont="1" applyFill="1" applyBorder="1"/>
    <xf numFmtId="164" fontId="51" fillId="0" borderId="7" xfId="1" applyNumberFormat="1" applyFont="1" applyFill="1" applyBorder="1"/>
    <xf numFmtId="164" fontId="51" fillId="0" borderId="3" xfId="1" applyNumberFormat="1" applyFont="1" applyFill="1" applyBorder="1" applyAlignment="1">
      <alignment horizontal="center"/>
    </xf>
    <xf numFmtId="164" fontId="51" fillId="0" borderId="0" xfId="1" quotePrefix="1" applyNumberFormat="1" applyFont="1" applyFill="1" applyBorder="1"/>
    <xf numFmtId="164" fontId="52" fillId="0" borderId="0" xfId="1" applyNumberFormat="1" applyFont="1" applyFill="1" applyBorder="1" applyAlignment="1">
      <alignment horizontal="right"/>
    </xf>
  </cellXfs>
  <cellStyles count="8">
    <cellStyle name="Comma" xfId="1" builtinId="3"/>
    <cellStyle name="Comma 2" xfId="4"/>
    <cellStyle name="Comma 3" xfId="5"/>
    <cellStyle name="Excel Built-in Normal" xfId="3"/>
    <cellStyle name="Normal" xfId="0" builtinId="0"/>
    <cellStyle name="Normal 2" xfId="6"/>
    <cellStyle name="Normal 3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L56"/>
  <sheetViews>
    <sheetView view="pageBreakPreview" topLeftCell="A20" zoomScaleNormal="100" zoomScaleSheetLayoutView="100" workbookViewId="0">
      <selection activeCell="D49" sqref="D49"/>
    </sheetView>
  </sheetViews>
  <sheetFormatPr defaultColWidth="9" defaultRowHeight="15"/>
  <cols>
    <col min="1" max="1" width="47.42578125" customWidth="1"/>
    <col min="2" max="2" width="17.42578125" customWidth="1"/>
    <col min="3" max="3" width="1.140625" customWidth="1"/>
    <col min="4" max="4" width="15.28515625" customWidth="1"/>
    <col min="5" max="5" width="1.7109375" customWidth="1"/>
    <col min="6" max="6" width="15" style="86" customWidth="1"/>
    <col min="7" max="7" width="1.5703125" style="73" customWidth="1"/>
    <col min="8" max="8" width="13.7109375" customWidth="1"/>
    <col min="9" max="9" width="1.7109375" customWidth="1"/>
    <col min="10" max="10" width="15.85546875" customWidth="1"/>
    <col min="12" max="12" width="10.5703125" bestFit="1" customWidth="1"/>
  </cols>
  <sheetData>
    <row r="1" spans="1:12">
      <c r="A1" s="1" t="s">
        <v>0</v>
      </c>
      <c r="B1" s="2"/>
      <c r="C1" s="2"/>
      <c r="D1" s="2"/>
      <c r="E1" s="2"/>
      <c r="F1" s="2"/>
      <c r="G1" s="3"/>
      <c r="H1" s="2"/>
      <c r="I1" s="2"/>
      <c r="J1" s="2"/>
    </row>
    <row r="2" spans="1:12" ht="15.75">
      <c r="A2" s="4" t="s">
        <v>1</v>
      </c>
      <c r="B2" s="2"/>
      <c r="C2" s="2"/>
      <c r="D2" s="2"/>
      <c r="E2" s="2"/>
      <c r="F2" s="2"/>
      <c r="G2" s="3"/>
      <c r="H2" s="2"/>
      <c r="I2" s="2"/>
      <c r="J2" s="2"/>
    </row>
    <row r="3" spans="1:12">
      <c r="A3" s="1" t="s">
        <v>2</v>
      </c>
      <c r="B3" s="2"/>
      <c r="C3" s="2"/>
      <c r="D3" s="2"/>
      <c r="E3" s="2"/>
      <c r="F3" s="2"/>
      <c r="G3" s="3"/>
      <c r="H3" s="2"/>
      <c r="I3" s="2"/>
      <c r="J3" s="2"/>
    </row>
    <row r="4" spans="1:12" hidden="1">
      <c r="A4" s="5"/>
      <c r="B4" s="6"/>
      <c r="C4" s="6"/>
      <c r="D4" s="6"/>
      <c r="E4" s="6"/>
      <c r="F4" s="6"/>
      <c r="G4" s="7"/>
      <c r="H4" s="6"/>
      <c r="I4" s="6"/>
      <c r="J4" s="7"/>
    </row>
    <row r="5" spans="1:12">
      <c r="A5" s="5"/>
      <c r="B5" s="8" t="s">
        <v>3</v>
      </c>
      <c r="C5" s="9"/>
      <c r="D5" s="10" t="s">
        <v>4</v>
      </c>
      <c r="E5" s="9"/>
      <c r="F5" s="10" t="s">
        <v>5</v>
      </c>
      <c r="G5" s="9"/>
      <c r="H5" s="10" t="s">
        <v>5</v>
      </c>
      <c r="I5" s="11"/>
      <c r="J5" s="12" t="s">
        <v>4</v>
      </c>
    </row>
    <row r="6" spans="1:12">
      <c r="A6" s="5"/>
      <c r="B6" s="13" t="s">
        <v>6</v>
      </c>
      <c r="C6" s="9"/>
      <c r="D6" s="14" t="s">
        <v>7</v>
      </c>
      <c r="E6" s="9"/>
      <c r="F6" s="14" t="s">
        <v>8</v>
      </c>
      <c r="G6" s="9"/>
      <c r="H6" s="14" t="s">
        <v>8</v>
      </c>
      <c r="I6" s="11"/>
      <c r="J6" s="15" t="s">
        <v>7</v>
      </c>
    </row>
    <row r="7" spans="1:12">
      <c r="A7" s="5"/>
      <c r="B7" s="16" t="s">
        <v>9</v>
      </c>
      <c r="C7" s="9"/>
      <c r="D7" s="13" t="s">
        <v>10</v>
      </c>
      <c r="E7" s="9"/>
      <c r="F7" s="13" t="s">
        <v>11</v>
      </c>
      <c r="G7" s="9"/>
      <c r="H7" s="13" t="s">
        <v>11</v>
      </c>
      <c r="I7" s="17"/>
      <c r="J7" s="15" t="s">
        <v>12</v>
      </c>
    </row>
    <row r="8" spans="1:12">
      <c r="A8" s="5"/>
      <c r="B8" s="18" t="s">
        <v>13</v>
      </c>
      <c r="C8" s="9"/>
      <c r="D8" s="18" t="s">
        <v>13</v>
      </c>
      <c r="E8" s="9"/>
      <c r="F8" s="18" t="s">
        <v>13</v>
      </c>
      <c r="G8" s="9"/>
      <c r="H8" s="18" t="s">
        <v>14</v>
      </c>
      <c r="I8" s="11"/>
      <c r="J8" s="19" t="s">
        <v>13</v>
      </c>
    </row>
    <row r="9" spans="1:12">
      <c r="A9" s="5"/>
      <c r="B9" s="20"/>
      <c r="C9" s="20"/>
      <c r="D9" s="20"/>
      <c r="E9" s="20"/>
      <c r="F9" s="20"/>
      <c r="G9" s="11"/>
      <c r="H9" s="20"/>
      <c r="I9" s="20"/>
      <c r="J9" s="15"/>
    </row>
    <row r="10" spans="1:12">
      <c r="A10" s="21" t="s">
        <v>15</v>
      </c>
      <c r="B10" s="6">
        <f>'Budget 2014'!E93</f>
        <v>1648479.9000000001</v>
      </c>
      <c r="C10" s="6"/>
      <c r="D10" s="6">
        <f>'Budget 2014'!H93</f>
        <v>917348.04</v>
      </c>
      <c r="E10" s="6"/>
      <c r="F10" s="6">
        <f>'Budget 2014'!Q93</f>
        <v>102445.6797000001</v>
      </c>
      <c r="G10" s="7"/>
      <c r="H10" s="22">
        <f>'Budget 2014'!S93</f>
        <v>6.2145543721825229E-2</v>
      </c>
      <c r="I10" s="6"/>
      <c r="J10" s="23">
        <f>'Budget 2014'!U93</f>
        <v>1340722.8699999996</v>
      </c>
      <c r="L10" s="24"/>
    </row>
    <row r="11" spans="1:12" ht="11.25" customHeight="1">
      <c r="A11" s="21"/>
      <c r="B11" s="6"/>
      <c r="C11" s="6"/>
      <c r="D11" s="6"/>
      <c r="E11" s="6"/>
      <c r="F11" s="6"/>
      <c r="G11" s="7"/>
      <c r="H11" s="22"/>
      <c r="I11" s="6"/>
      <c r="J11" s="23"/>
    </row>
    <row r="12" spans="1:12" ht="14.25" customHeight="1">
      <c r="A12" s="21" t="s">
        <v>16</v>
      </c>
      <c r="B12" s="2">
        <f>'Budget 2014'!E113</f>
        <v>19100</v>
      </c>
      <c r="C12" s="2"/>
      <c r="D12" s="2">
        <f>'Budget 2014'!H113</f>
        <v>33404</v>
      </c>
      <c r="E12" s="2"/>
      <c r="F12" s="6">
        <f>'Budget 2014'!Q113</f>
        <v>-34304</v>
      </c>
      <c r="G12" s="3"/>
      <c r="H12" s="22">
        <f>'Budget 2014'!S113</f>
        <v>-1.7960209424083771</v>
      </c>
      <c r="I12" s="2"/>
      <c r="J12" s="25">
        <f>'Budget 2014'!U113</f>
        <v>30393</v>
      </c>
      <c r="L12" s="24"/>
    </row>
    <row r="13" spans="1:12" ht="9.75" customHeight="1">
      <c r="A13" s="21"/>
      <c r="B13" s="2"/>
      <c r="C13" s="2"/>
      <c r="D13" s="2"/>
      <c r="E13" s="2"/>
      <c r="F13" s="2"/>
      <c r="G13" s="3"/>
      <c r="H13" s="22"/>
      <c r="I13" s="2"/>
      <c r="J13" s="25"/>
    </row>
    <row r="14" spans="1:12" ht="14.25" customHeight="1">
      <c r="A14" s="21" t="s">
        <v>17</v>
      </c>
      <c r="B14" s="2">
        <f>'Budget 2014'!E203</f>
        <v>1128000</v>
      </c>
      <c r="C14" s="2"/>
      <c r="D14" s="2">
        <f>'Budget 2014'!H203</f>
        <v>456873.61</v>
      </c>
      <c r="E14" s="2"/>
      <c r="F14" s="6">
        <f>'Budget 2014'!Q203</f>
        <v>99317.390000000014</v>
      </c>
      <c r="G14" s="3"/>
      <c r="H14" s="22">
        <f>'Budget 2014'!S203</f>
        <v>8.8047331560283701E-2</v>
      </c>
      <c r="I14" s="2"/>
      <c r="J14" s="25">
        <f>'Budget 2014'!U203</f>
        <v>668593.85999999987</v>
      </c>
      <c r="L14" s="24"/>
    </row>
    <row r="15" spans="1:12" ht="9.75" customHeight="1">
      <c r="A15" s="21"/>
      <c r="B15" s="2"/>
      <c r="C15" s="2"/>
      <c r="D15" s="2"/>
      <c r="E15" s="2"/>
      <c r="F15" s="2"/>
      <c r="G15" s="3"/>
      <c r="H15" s="22"/>
      <c r="I15" s="2"/>
      <c r="J15" s="25"/>
    </row>
    <row r="16" spans="1:12" ht="14.25" customHeight="1">
      <c r="A16" s="21" t="s">
        <v>18</v>
      </c>
      <c r="B16" s="2">
        <f>'Budget 2014'!E251</f>
        <v>1900050</v>
      </c>
      <c r="C16" s="2"/>
      <c r="D16" s="2">
        <f>'Budget 2014'!H251</f>
        <v>687997.14</v>
      </c>
      <c r="E16" s="2"/>
      <c r="F16" s="6">
        <f>'Budget 2014'!Q251</f>
        <v>-10398.14000000013</v>
      </c>
      <c r="G16" s="3"/>
      <c r="H16" s="22">
        <f>'Budget 2014'!S251</f>
        <v>-5.4725612483882691E-3</v>
      </c>
      <c r="I16" s="2"/>
      <c r="J16" s="25">
        <f>'Budget 2014'!U251</f>
        <v>1204789.48</v>
      </c>
      <c r="L16" s="24"/>
    </row>
    <row r="17" spans="1:12" ht="12.75" customHeight="1">
      <c r="A17" s="21"/>
      <c r="B17" s="2"/>
      <c r="C17" s="2"/>
      <c r="D17" s="2"/>
      <c r="E17" s="2"/>
      <c r="F17" s="2"/>
      <c r="G17" s="3"/>
      <c r="H17" s="22"/>
      <c r="I17" s="2"/>
      <c r="J17" s="25"/>
    </row>
    <row r="18" spans="1:12" ht="14.25" customHeight="1">
      <c r="A18" s="21" t="s">
        <v>19</v>
      </c>
      <c r="B18" s="2">
        <f>'Budget 2014'!E273</f>
        <v>559000</v>
      </c>
      <c r="C18" s="2"/>
      <c r="D18" s="2">
        <f>'Budget 2014'!H273</f>
        <v>127919.21</v>
      </c>
      <c r="E18" s="2"/>
      <c r="F18" s="6">
        <f>'Budget 2014'!Q273</f>
        <v>197503.78999999998</v>
      </c>
      <c r="G18" s="3"/>
      <c r="H18" s="22">
        <f>'Budget 2014'!S273</f>
        <v>0.35331626118067977</v>
      </c>
      <c r="I18" s="2"/>
      <c r="J18" s="25">
        <f>'Budget 2014'!U273</f>
        <v>417453.67999999993</v>
      </c>
      <c r="L18" s="24"/>
    </row>
    <row r="19" spans="1:12" ht="9.75" customHeight="1">
      <c r="A19" s="21"/>
      <c r="B19" s="2"/>
      <c r="C19" s="2"/>
      <c r="D19" s="2"/>
      <c r="E19" s="2"/>
      <c r="F19" s="2"/>
      <c r="G19" s="3"/>
      <c r="H19" s="22"/>
      <c r="I19" s="2"/>
      <c r="J19" s="25"/>
    </row>
    <row r="20" spans="1:12" ht="14.25" customHeight="1">
      <c r="A20" s="21" t="s">
        <v>20</v>
      </c>
      <c r="B20" s="2">
        <f>'Budget 2014'!E295</f>
        <v>556700</v>
      </c>
      <c r="C20" s="2"/>
      <c r="D20" s="2">
        <f>'Budget 2014'!H295</f>
        <v>280018.40000000002</v>
      </c>
      <c r="E20" s="2"/>
      <c r="F20" s="6">
        <f>'Budget 2014'!Q295</f>
        <v>27115.099999999977</v>
      </c>
      <c r="G20" s="3"/>
      <c r="H20" s="22">
        <f>'Budget 2014'!S295</f>
        <v>4.8706843901562741E-2</v>
      </c>
      <c r="I20" s="2"/>
      <c r="J20" s="25">
        <f>'Budget 2014'!U295</f>
        <v>159995.57</v>
      </c>
      <c r="L20" s="24"/>
    </row>
    <row r="21" spans="1:12" ht="9.75" customHeight="1">
      <c r="A21" s="21"/>
      <c r="B21" s="2"/>
      <c r="C21" s="2"/>
      <c r="D21" s="2"/>
      <c r="E21" s="2"/>
      <c r="F21" s="2"/>
      <c r="G21" s="3"/>
      <c r="H21" s="22"/>
      <c r="I21" s="2"/>
      <c r="J21" s="25"/>
    </row>
    <row r="22" spans="1:12" ht="14.25" customHeight="1">
      <c r="A22" s="21" t="s">
        <v>21</v>
      </c>
      <c r="B22" s="2">
        <f>'Budget 2014'!E302</f>
        <v>50000</v>
      </c>
      <c r="C22" s="2"/>
      <c r="D22" s="2">
        <f>'Budget 2014'!H302</f>
        <v>5702.4</v>
      </c>
      <c r="E22" s="2"/>
      <c r="F22" s="6">
        <f>'Budget 2014'!Q300</f>
        <v>16139.599999999999</v>
      </c>
      <c r="G22" s="3"/>
      <c r="H22" s="22">
        <f>'Budget 2014'!S300</f>
        <v>0.32279199999999997</v>
      </c>
      <c r="I22" s="2"/>
      <c r="J22" s="25">
        <f>'Budget 2014'!U302</f>
        <v>10947.02</v>
      </c>
      <c r="L22" s="24"/>
    </row>
    <row r="23" spans="1:12" ht="10.5" customHeight="1">
      <c r="A23" s="21"/>
      <c r="B23" s="26"/>
      <c r="C23" s="2"/>
      <c r="D23" s="2"/>
      <c r="E23" s="2"/>
      <c r="F23" s="6"/>
      <c r="G23" s="3"/>
      <c r="H23" s="27"/>
      <c r="I23" s="2"/>
      <c r="J23" s="28"/>
      <c r="L23" s="24"/>
    </row>
    <row r="24" spans="1:12" s="32" customFormat="1" ht="14.25" customHeight="1">
      <c r="A24" s="29" t="s">
        <v>22</v>
      </c>
      <c r="B24" s="2">
        <f>'Budget 2014'!E304</f>
        <v>5861329.9000000004</v>
      </c>
      <c r="C24" s="2"/>
      <c r="D24" s="30">
        <f>'Budget 2014'!H304</f>
        <v>2509262.7999999998</v>
      </c>
      <c r="E24" s="2"/>
      <c r="F24" s="31">
        <f>'Budget 2014'!Q304</f>
        <v>397819.41969999991</v>
      </c>
      <c r="G24" s="3"/>
      <c r="H24" s="22">
        <f>'Budget 2014'!S304</f>
        <v>6.7871869778222155E-2</v>
      </c>
      <c r="I24" s="2"/>
      <c r="J24" s="25">
        <f>'Budget 2014'!U304</f>
        <v>3832895.4799999995</v>
      </c>
      <c r="L24" s="33"/>
    </row>
    <row r="25" spans="1:12" s="32" customFormat="1" ht="9" customHeight="1">
      <c r="A25" s="29"/>
      <c r="B25" s="2"/>
      <c r="C25" s="2"/>
      <c r="D25" s="2"/>
      <c r="E25" s="2"/>
      <c r="F25" s="2"/>
      <c r="G25" s="3"/>
      <c r="H25" s="22"/>
      <c r="I25" s="2"/>
      <c r="J25" s="25"/>
    </row>
    <row r="26" spans="1:12" s="32" customFormat="1" ht="12.75">
      <c r="A26" s="34" t="s">
        <v>23</v>
      </c>
      <c r="B26" s="35">
        <v>0</v>
      </c>
      <c r="C26" s="35"/>
      <c r="D26" s="36">
        <f>'Budget 2014'!H330</f>
        <v>85639.5</v>
      </c>
      <c r="E26" s="35"/>
      <c r="F26" s="37"/>
      <c r="G26" s="38"/>
      <c r="H26" s="39">
        <v>0</v>
      </c>
      <c r="I26" s="36"/>
      <c r="J26" s="40">
        <f>'Budget 2014'!U330</f>
        <v>3361633.95</v>
      </c>
      <c r="K26" s="41"/>
      <c r="L26" s="41"/>
    </row>
    <row r="27" spans="1:12" s="32" customFormat="1" ht="11.25" customHeight="1">
      <c r="A27" s="42"/>
      <c r="B27" s="41"/>
      <c r="C27" s="41"/>
      <c r="D27" s="41"/>
      <c r="E27" s="41"/>
      <c r="F27" s="36"/>
      <c r="G27" s="43"/>
      <c r="H27" s="39"/>
      <c r="I27" s="36"/>
      <c r="J27" s="40"/>
      <c r="K27" s="41"/>
      <c r="L27" s="41"/>
    </row>
    <row r="28" spans="1:12" s="50" customFormat="1" ht="13.5" thickBot="1">
      <c r="A28" s="44" t="s">
        <v>24</v>
      </c>
      <c r="B28" s="45">
        <f>SUM(B24:B27)</f>
        <v>5861329.9000000004</v>
      </c>
      <c r="C28" s="46"/>
      <c r="D28" s="45">
        <f>SUM(D24:D27)</f>
        <v>2594902.2999999998</v>
      </c>
      <c r="E28" s="46"/>
      <c r="F28" s="47">
        <f>'Budget 2014'!Q332</f>
        <v>312179.91970000044</v>
      </c>
      <c r="G28" s="46"/>
      <c r="H28" s="48">
        <f>'Budget 2014'!S332</f>
        <v>5.3260936515448554E-2</v>
      </c>
      <c r="I28" s="46"/>
      <c r="J28" s="49">
        <f>SUM(J24:J27)</f>
        <v>7194529.4299999997</v>
      </c>
      <c r="K28" s="35"/>
      <c r="L28" s="35"/>
    </row>
    <row r="29" spans="1:12" s="32" customFormat="1" ht="12.75">
      <c r="A29" s="51"/>
      <c r="B29" s="36"/>
      <c r="C29" s="36"/>
      <c r="D29" s="36"/>
      <c r="E29" s="36"/>
      <c r="F29" s="36"/>
      <c r="G29" s="52"/>
      <c r="H29" s="36"/>
      <c r="I29" s="36"/>
      <c r="J29" s="36"/>
    </row>
    <row r="30" spans="1:12" s="32" customFormat="1" ht="12.75">
      <c r="A30" s="53" t="s">
        <v>25</v>
      </c>
      <c r="B30" s="54" t="s">
        <v>26</v>
      </c>
      <c r="C30" s="55"/>
      <c r="D30" s="56" t="s">
        <v>4</v>
      </c>
      <c r="E30" s="55"/>
      <c r="F30" s="56" t="s">
        <v>5</v>
      </c>
      <c r="G30" s="55"/>
      <c r="H30" s="56" t="s">
        <v>5</v>
      </c>
      <c r="I30" s="36"/>
      <c r="J30" s="52"/>
    </row>
    <row r="31" spans="1:12" s="32" customFormat="1" ht="12.75">
      <c r="A31" s="57" t="s">
        <v>27</v>
      </c>
      <c r="B31" s="54" t="s">
        <v>6</v>
      </c>
      <c r="C31" s="55"/>
      <c r="D31" s="56" t="s">
        <v>7</v>
      </c>
      <c r="E31" s="55"/>
      <c r="F31" s="56" t="s">
        <v>8</v>
      </c>
      <c r="G31" s="55"/>
      <c r="H31" s="56" t="s">
        <v>8</v>
      </c>
      <c r="I31" s="36"/>
      <c r="J31" s="52"/>
    </row>
    <row r="32" spans="1:12" s="32" customFormat="1" ht="12.75">
      <c r="A32" s="58"/>
      <c r="B32" s="59"/>
      <c r="C32" s="55"/>
      <c r="D32" s="54" t="s">
        <v>28</v>
      </c>
      <c r="E32" s="55"/>
      <c r="F32" s="54" t="s">
        <v>11</v>
      </c>
      <c r="G32" s="55"/>
      <c r="H32" s="54" t="s">
        <v>11</v>
      </c>
      <c r="I32" s="36"/>
      <c r="J32" s="60"/>
    </row>
    <row r="33" spans="1:10" s="32" customFormat="1" ht="12.75">
      <c r="A33" s="58"/>
      <c r="B33" s="56" t="s">
        <v>13</v>
      </c>
      <c r="C33" s="55"/>
      <c r="D33" s="56" t="s">
        <v>13</v>
      </c>
      <c r="E33" s="55"/>
      <c r="F33" s="56" t="s">
        <v>13</v>
      </c>
      <c r="G33" s="55"/>
      <c r="H33" s="56" t="s">
        <v>14</v>
      </c>
      <c r="I33" s="60"/>
      <c r="J33" s="52"/>
    </row>
    <row r="34" spans="1:10" s="32" customFormat="1" ht="12.75">
      <c r="A34" s="61"/>
      <c r="B34" s="43"/>
      <c r="C34" s="62"/>
      <c r="D34" s="62"/>
      <c r="E34" s="62"/>
      <c r="F34" s="46"/>
      <c r="G34" s="62"/>
      <c r="H34" s="62"/>
      <c r="I34" s="62"/>
      <c r="J34" s="60"/>
    </row>
    <row r="35" spans="1:10" s="32" customFormat="1" ht="12.75">
      <c r="A35" s="63" t="s">
        <v>29</v>
      </c>
      <c r="B35" s="43">
        <v>550000</v>
      </c>
      <c r="C35" s="62"/>
      <c r="D35" s="52">
        <f>'Additional Budget RM1.5 Million'!G8</f>
        <v>229404.98</v>
      </c>
      <c r="E35" s="43"/>
      <c r="F35" s="43">
        <f>B35-D35</f>
        <v>320595.02</v>
      </c>
      <c r="G35" s="60"/>
      <c r="H35" s="64">
        <f>F35/B35*100%</f>
        <v>0.58290003636363641</v>
      </c>
      <c r="I35" s="60"/>
      <c r="J35" s="60"/>
    </row>
    <row r="36" spans="1:10" s="32" customFormat="1" ht="11.25" customHeight="1">
      <c r="A36" s="63"/>
      <c r="B36" s="43"/>
      <c r="C36" s="62"/>
      <c r="D36" s="52"/>
      <c r="E36" s="43"/>
      <c r="F36" s="43"/>
      <c r="G36" s="60"/>
      <c r="H36" s="64"/>
      <c r="I36" s="3"/>
      <c r="J36" s="60"/>
    </row>
    <row r="37" spans="1:10" s="32" customFormat="1" ht="12.75">
      <c r="A37" s="63" t="s">
        <v>30</v>
      </c>
      <c r="B37" s="43">
        <v>100000</v>
      </c>
      <c r="C37" s="62"/>
      <c r="D37" s="52">
        <f>'Additional Budget RM1.5 Million'!G10</f>
        <v>0</v>
      </c>
      <c r="E37" s="43"/>
      <c r="F37" s="43">
        <f t="shared" ref="F37:F44" si="0">B37-D37</f>
        <v>100000</v>
      </c>
      <c r="G37" s="60"/>
      <c r="H37" s="64">
        <f t="shared" ref="H37:H46" si="1">F37/B37*100%</f>
        <v>1</v>
      </c>
      <c r="I37" s="3"/>
      <c r="J37" s="60"/>
    </row>
    <row r="38" spans="1:10" s="32" customFormat="1" ht="12" customHeight="1">
      <c r="A38" s="63"/>
      <c r="B38" s="43"/>
      <c r="C38" s="62"/>
      <c r="D38" s="52"/>
      <c r="E38" s="43"/>
      <c r="F38" s="43"/>
      <c r="G38" s="60"/>
      <c r="H38" s="64"/>
      <c r="I38" s="3"/>
      <c r="J38" s="60"/>
    </row>
    <row r="39" spans="1:10">
      <c r="A39" s="63" t="s">
        <v>31</v>
      </c>
      <c r="B39" s="43">
        <v>150000</v>
      </c>
      <c r="C39" s="62"/>
      <c r="D39" s="52">
        <f>'Additional Budget RM1.5 Million'!G12</f>
        <v>134333.9</v>
      </c>
      <c r="E39" s="43"/>
      <c r="F39" s="43">
        <f t="shared" si="0"/>
        <v>15666.100000000006</v>
      </c>
      <c r="G39" s="60"/>
      <c r="H39" s="64">
        <f t="shared" si="1"/>
        <v>0.10444066666666671</v>
      </c>
      <c r="I39" s="3"/>
      <c r="J39" s="65"/>
    </row>
    <row r="40" spans="1:10">
      <c r="A40" s="63" t="s">
        <v>32</v>
      </c>
      <c r="B40" s="43"/>
      <c r="C40" s="60"/>
      <c r="D40" s="52"/>
      <c r="E40" s="43"/>
      <c r="F40" s="43"/>
      <c r="G40" s="60"/>
      <c r="H40" s="64"/>
      <c r="I40" s="3"/>
      <c r="J40" s="65"/>
    </row>
    <row r="41" spans="1:10" ht="12" customHeight="1">
      <c r="B41" s="43"/>
      <c r="C41" s="60"/>
      <c r="D41" s="52"/>
      <c r="E41" s="43"/>
      <c r="F41" s="43"/>
      <c r="G41" s="60"/>
      <c r="H41" s="64"/>
      <c r="I41" s="3"/>
      <c r="J41" s="65"/>
    </row>
    <row r="42" spans="1:10">
      <c r="A42" s="66" t="s">
        <v>33</v>
      </c>
      <c r="B42" s="43">
        <v>300000</v>
      </c>
      <c r="C42" s="60"/>
      <c r="D42" s="52">
        <f>'Additional Budget RM1.5 Million'!G15</f>
        <v>318800</v>
      </c>
      <c r="E42" s="43"/>
      <c r="F42" s="43">
        <f t="shared" si="0"/>
        <v>-18800</v>
      </c>
      <c r="G42" s="60"/>
      <c r="H42" s="64">
        <f t="shared" si="1"/>
        <v>-6.2666666666666662E-2</v>
      </c>
      <c r="I42" s="3"/>
      <c r="J42" s="65"/>
    </row>
    <row r="43" spans="1:10" ht="10.5" customHeight="1">
      <c r="A43" s="67"/>
      <c r="B43" s="43"/>
      <c r="C43" s="60"/>
      <c r="D43" s="52"/>
      <c r="E43" s="43"/>
      <c r="F43" s="43"/>
      <c r="G43" s="60"/>
      <c r="H43" s="64"/>
      <c r="I43" s="68"/>
      <c r="J43" s="65"/>
    </row>
    <row r="44" spans="1:10">
      <c r="A44" s="66" t="s">
        <v>34</v>
      </c>
      <c r="B44" s="43">
        <v>400000</v>
      </c>
      <c r="C44" s="60"/>
      <c r="D44" s="52">
        <f>'Additional Budget RM1.5 Million'!G17</f>
        <v>0</v>
      </c>
      <c r="E44" s="43"/>
      <c r="F44" s="43">
        <f t="shared" si="0"/>
        <v>400000</v>
      </c>
      <c r="G44" s="60"/>
      <c r="H44" s="64">
        <f t="shared" si="1"/>
        <v>1</v>
      </c>
      <c r="I44" s="3"/>
      <c r="J44" s="65"/>
    </row>
    <row r="45" spans="1:10" ht="12" customHeight="1">
      <c r="A45" s="66"/>
      <c r="B45" s="43"/>
      <c r="C45" s="60"/>
      <c r="D45" s="52"/>
      <c r="E45" s="43"/>
      <c r="F45" s="43"/>
      <c r="G45" s="60"/>
      <c r="H45" s="7"/>
      <c r="I45" s="3"/>
      <c r="J45" s="65"/>
    </row>
    <row r="46" spans="1:10" ht="15.75" thickBot="1">
      <c r="A46" s="61" t="s">
        <v>35</v>
      </c>
      <c r="B46" s="69">
        <f>SUM(B35:B45)</f>
        <v>1500000</v>
      </c>
      <c r="C46" s="62"/>
      <c r="D46" s="45">
        <f>'Additional Budget RM1.5 Million'!G18</f>
        <v>682538.88</v>
      </c>
      <c r="E46" s="38"/>
      <c r="F46" s="70">
        <f>B46-D46</f>
        <v>817461.12</v>
      </c>
      <c r="G46" s="62"/>
      <c r="H46" s="71">
        <f t="shared" si="1"/>
        <v>0.54497408000000003</v>
      </c>
      <c r="I46" s="72"/>
      <c r="J46" s="73"/>
    </row>
    <row r="47" spans="1:10" ht="12" customHeight="1">
      <c r="A47" s="63"/>
      <c r="B47" s="60"/>
      <c r="C47" s="60"/>
      <c r="D47" s="60"/>
      <c r="E47" s="60"/>
      <c r="F47" s="52"/>
      <c r="G47" s="60"/>
      <c r="H47" s="3"/>
      <c r="I47" s="3"/>
      <c r="J47" s="73"/>
    </row>
    <row r="48" spans="1:10">
      <c r="A48" s="74" t="s">
        <v>36</v>
      </c>
      <c r="B48" s="73"/>
      <c r="C48" s="73"/>
      <c r="D48" s="73"/>
      <c r="E48" s="73"/>
      <c r="F48" s="75"/>
      <c r="H48" s="73"/>
      <c r="I48" s="73"/>
      <c r="J48" s="73"/>
    </row>
    <row r="49" spans="1:10">
      <c r="A49" s="76" t="s">
        <v>37</v>
      </c>
      <c r="B49" s="38">
        <v>128295</v>
      </c>
      <c r="C49" s="77"/>
      <c r="D49" s="38">
        <v>87840.81</v>
      </c>
      <c r="E49" s="77"/>
      <c r="F49" s="38">
        <f>B49-D49</f>
        <v>40454.19</v>
      </c>
      <c r="G49" s="78"/>
      <c r="H49" s="79">
        <f>F49/B49*100%</f>
        <v>0.31532164152928799</v>
      </c>
      <c r="J49" s="73"/>
    </row>
    <row r="50" spans="1:10">
      <c r="A50" s="76"/>
      <c r="B50" s="38"/>
      <c r="C50" s="77"/>
      <c r="D50" s="38"/>
      <c r="E50" s="77"/>
      <c r="F50" s="38"/>
      <c r="G50" s="78"/>
      <c r="H50" s="79"/>
      <c r="J50" s="73"/>
    </row>
    <row r="51" spans="1:10" ht="15.75" thickBot="1">
      <c r="A51" s="80" t="s">
        <v>38</v>
      </c>
      <c r="B51" s="81">
        <f>B28+B46</f>
        <v>7361329.9000000004</v>
      </c>
      <c r="C51" s="82"/>
      <c r="D51" s="81">
        <f>D28+D46+D49</f>
        <v>3365281.9899999998</v>
      </c>
      <c r="E51" s="82"/>
      <c r="F51" s="81">
        <f>B51-D51</f>
        <v>3996047.9100000006</v>
      </c>
      <c r="G51" s="78"/>
      <c r="H51" s="83">
        <f>F51/B51*100%</f>
        <v>0.5428432041878738</v>
      </c>
      <c r="J51" s="73"/>
    </row>
    <row r="52" spans="1:10" ht="15.75" thickTop="1">
      <c r="A52" s="84"/>
      <c r="D52" s="85"/>
      <c r="J52" s="73"/>
    </row>
    <row r="53" spans="1:10">
      <c r="A53" s="84"/>
    </row>
    <row r="54" spans="1:10">
      <c r="A54" s="84"/>
      <c r="D54" s="85"/>
    </row>
    <row r="55" spans="1:10">
      <c r="A55" s="84"/>
    </row>
    <row r="56" spans="1:10">
      <c r="A56" s="84"/>
    </row>
  </sheetData>
  <printOptions horizontalCentered="1"/>
  <pageMargins left="0.70866141732283472" right="0.70866141732283472" top="0.55118110236220474" bottom="0.55118110236220474" header="0.31496062992125984" footer="0.31496062992125984"/>
  <pageSetup paperSize="9" scale="7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Z351"/>
  <sheetViews>
    <sheetView showGridLines="0" tabSelected="1" zoomScale="85" zoomScaleNormal="85" zoomScaleSheetLayoutView="100" workbookViewId="0">
      <pane xSplit="3" ySplit="6" topLeftCell="E91" activePane="bottomRight" state="frozen"/>
      <selection activeCell="D51" sqref="D51"/>
      <selection pane="topRight" activeCell="D51" sqref="D51"/>
      <selection pane="bottomLeft" activeCell="D51" sqref="D51"/>
      <selection pane="bottomRight" activeCell="N105" sqref="N105"/>
    </sheetView>
  </sheetViews>
  <sheetFormatPr defaultRowHeight="16.5"/>
  <cols>
    <col min="1" max="1" width="86.42578125" style="118" customWidth="1"/>
    <col min="2" max="2" width="16" style="118" hidden="1" customWidth="1"/>
    <col min="3" max="3" width="3" style="117" customWidth="1"/>
    <col min="4" max="4" width="1.85546875" style="117" hidden="1" customWidth="1"/>
    <col min="5" max="5" width="22.140625" style="144" customWidth="1"/>
    <col min="6" max="6" width="1.42578125" style="144" customWidth="1"/>
    <col min="7" max="7" width="13.85546875" style="144" hidden="1" customWidth="1"/>
    <col min="8" max="8" width="19.42578125" style="144" customWidth="1"/>
    <col min="9" max="9" width="1.140625" style="145" customWidth="1"/>
    <col min="10" max="10" width="17.85546875" style="144" hidden="1" customWidth="1"/>
    <col min="11" max="11" width="1.140625" style="145" hidden="1" customWidth="1"/>
    <col min="12" max="12" width="19" style="144" hidden="1" customWidth="1"/>
    <col min="13" max="13" width="19.85546875" style="317" customWidth="1"/>
    <col min="14" max="14" width="19.140625" style="317" customWidth="1"/>
    <col min="15" max="15" width="19.85546875" style="317" customWidth="1"/>
    <col min="16" max="16" width="1.28515625" style="145" customWidth="1"/>
    <col min="17" max="17" width="19" style="144" customWidth="1"/>
    <col min="18" max="18" width="1.140625" style="144" customWidth="1"/>
    <col min="19" max="19" width="19" style="144" hidden="1" customWidth="1"/>
    <col min="20" max="20" width="1.5703125" style="145" hidden="1" customWidth="1"/>
    <col min="21" max="21" width="19" style="144" hidden="1" customWidth="1"/>
    <col min="22" max="22" width="1.5703125" style="100" customWidth="1"/>
    <col min="23" max="23" width="12.85546875" style="146" customWidth="1"/>
    <col min="24" max="24" width="1.7109375" style="146" customWidth="1"/>
    <col min="25" max="25" width="62.140625" style="116" bestFit="1" customWidth="1"/>
    <col min="26" max="26" width="9.140625" style="117"/>
    <col min="27" max="16384" width="9.140625" style="118"/>
  </cols>
  <sheetData>
    <row r="1" spans="1:26" s="98" customFormat="1" ht="17.25" customHeight="1">
      <c r="A1" s="4" t="s">
        <v>0</v>
      </c>
      <c r="B1" s="4"/>
      <c r="C1" s="87"/>
      <c r="D1" s="88"/>
      <c r="E1" s="89" t="s">
        <v>3</v>
      </c>
      <c r="F1" s="90"/>
      <c r="G1" s="90"/>
      <c r="H1" s="91" t="s">
        <v>4</v>
      </c>
      <c r="I1" s="92"/>
      <c r="J1" s="93"/>
      <c r="K1" s="93"/>
      <c r="L1" s="89" t="s">
        <v>39</v>
      </c>
      <c r="M1" s="310" t="s">
        <v>310</v>
      </c>
      <c r="N1" s="311"/>
      <c r="O1" s="311"/>
      <c r="P1" s="93"/>
      <c r="Q1" s="91" t="s">
        <v>5</v>
      </c>
      <c r="R1" s="94"/>
      <c r="S1" s="91" t="s">
        <v>5</v>
      </c>
      <c r="T1" s="94"/>
      <c r="U1" s="91" t="s">
        <v>4</v>
      </c>
      <c r="V1" s="95"/>
      <c r="W1" s="96"/>
      <c r="X1" s="96"/>
      <c r="Y1" s="97"/>
      <c r="Z1" s="97"/>
    </row>
    <row r="2" spans="1:26" s="98" customFormat="1" ht="17.25" customHeight="1">
      <c r="A2" s="4" t="s">
        <v>40</v>
      </c>
      <c r="B2" s="4"/>
      <c r="C2" s="90"/>
      <c r="D2" s="99"/>
      <c r="E2" s="93" t="s">
        <v>6</v>
      </c>
      <c r="F2" s="90"/>
      <c r="G2" s="90"/>
      <c r="H2" s="94" t="s">
        <v>7</v>
      </c>
      <c r="I2" s="92"/>
      <c r="J2" s="93"/>
      <c r="K2" s="94"/>
      <c r="L2" s="93" t="s">
        <v>12</v>
      </c>
      <c r="M2" s="311" t="s">
        <v>7</v>
      </c>
      <c r="N2" s="311"/>
      <c r="O2" s="311"/>
      <c r="P2" s="93"/>
      <c r="Q2" s="94" t="s">
        <v>8</v>
      </c>
      <c r="R2" s="94"/>
      <c r="S2" s="94" t="s">
        <v>8</v>
      </c>
      <c r="T2" s="94"/>
      <c r="U2" s="94" t="s">
        <v>7</v>
      </c>
      <c r="V2" s="100"/>
      <c r="W2" s="96"/>
      <c r="X2" s="96"/>
      <c r="Y2" s="97"/>
      <c r="Z2" s="97"/>
    </row>
    <row r="3" spans="1:26" s="98" customFormat="1" ht="17.25" customHeight="1">
      <c r="A3" s="4" t="s">
        <v>41</v>
      </c>
      <c r="B3" s="4"/>
      <c r="C3" s="90"/>
      <c r="D3" s="99"/>
      <c r="E3" s="101" t="s">
        <v>9</v>
      </c>
      <c r="F3" s="102"/>
      <c r="G3" s="102"/>
      <c r="H3" s="93" t="s">
        <v>10</v>
      </c>
      <c r="I3" s="92"/>
      <c r="J3" s="93"/>
      <c r="K3" s="94"/>
      <c r="L3" s="93"/>
      <c r="M3" s="311" t="s">
        <v>311</v>
      </c>
      <c r="N3" s="311"/>
      <c r="O3" s="311"/>
      <c r="P3" s="93"/>
      <c r="Q3" s="93" t="s">
        <v>11</v>
      </c>
      <c r="R3" s="93"/>
      <c r="S3" s="93" t="s">
        <v>11</v>
      </c>
      <c r="T3" s="93"/>
      <c r="U3" s="93" t="s">
        <v>12</v>
      </c>
      <c r="V3" s="100"/>
      <c r="W3" s="96"/>
      <c r="X3" s="96"/>
      <c r="Y3" s="97"/>
      <c r="Z3" s="97"/>
    </row>
    <row r="4" spans="1:26" s="98" customFormat="1" ht="17.25" customHeight="1">
      <c r="A4" s="103"/>
      <c r="B4" s="103"/>
      <c r="C4" s="87"/>
      <c r="D4" s="88"/>
      <c r="E4" s="104" t="s">
        <v>13</v>
      </c>
      <c r="F4" s="87"/>
      <c r="G4" s="87"/>
      <c r="H4" s="104" t="s">
        <v>13</v>
      </c>
      <c r="I4" s="105"/>
      <c r="J4" s="94"/>
      <c r="K4" s="93"/>
      <c r="L4" s="104" t="s">
        <v>13</v>
      </c>
      <c r="M4" s="312" t="s">
        <v>13</v>
      </c>
      <c r="N4" s="347"/>
      <c r="O4" s="347"/>
      <c r="P4" s="94"/>
      <c r="Q4" s="104" t="s">
        <v>13</v>
      </c>
      <c r="R4" s="94"/>
      <c r="S4" s="104" t="s">
        <v>14</v>
      </c>
      <c r="T4" s="94"/>
      <c r="U4" s="104" t="s">
        <v>13</v>
      </c>
      <c r="V4" s="95"/>
      <c r="W4" s="96"/>
      <c r="X4" s="96"/>
      <c r="Y4" s="97"/>
      <c r="Z4" s="97"/>
    </row>
    <row r="5" spans="1:26" s="98" customFormat="1" ht="12.75" customHeight="1">
      <c r="C5" s="97"/>
      <c r="D5" s="97"/>
      <c r="E5" s="106"/>
      <c r="F5" s="106"/>
      <c r="G5" s="106"/>
      <c r="H5" s="106"/>
      <c r="I5" s="107"/>
      <c r="J5" s="106"/>
      <c r="K5" s="90"/>
      <c r="L5" s="106"/>
      <c r="M5" s="313"/>
      <c r="N5" s="313"/>
      <c r="O5" s="313"/>
      <c r="P5" s="107"/>
      <c r="Q5" s="106"/>
      <c r="R5" s="106"/>
      <c r="S5" s="106"/>
      <c r="T5" s="87"/>
      <c r="U5" s="108"/>
      <c r="V5" s="95"/>
      <c r="W5" s="96"/>
      <c r="X5" s="96"/>
      <c r="Y5" s="97"/>
      <c r="Z5" s="97"/>
    </row>
    <row r="6" spans="1:26">
      <c r="A6" s="109" t="s">
        <v>42</v>
      </c>
      <c r="B6" s="109"/>
      <c r="C6" s="110"/>
      <c r="D6" s="111"/>
      <c r="E6" s="112"/>
      <c r="F6" s="112"/>
      <c r="G6" s="112"/>
      <c r="H6" s="112"/>
      <c r="I6" s="113"/>
      <c r="J6" s="112"/>
      <c r="K6" s="114"/>
      <c r="L6" s="112"/>
      <c r="M6" s="318"/>
      <c r="N6" s="318"/>
      <c r="O6" s="318"/>
      <c r="P6" s="113"/>
      <c r="Q6" s="112"/>
      <c r="R6" s="112"/>
      <c r="S6" s="112"/>
      <c r="T6" s="113"/>
      <c r="U6" s="112"/>
      <c r="V6" s="95"/>
      <c r="W6" s="115"/>
      <c r="X6" s="115"/>
    </row>
    <row r="7" spans="1:26" s="98" customFormat="1">
      <c r="A7" s="119" t="s">
        <v>43</v>
      </c>
      <c r="B7" s="119"/>
      <c r="C7" s="4"/>
      <c r="D7" s="97"/>
      <c r="E7" s="120"/>
      <c r="F7" s="120"/>
      <c r="G7" s="120"/>
      <c r="H7" s="120"/>
      <c r="I7" s="121"/>
      <c r="J7" s="120"/>
      <c r="K7" s="107"/>
      <c r="L7" s="120"/>
      <c r="M7" s="314"/>
      <c r="N7" s="314"/>
      <c r="O7" s="314"/>
      <c r="P7" s="121"/>
      <c r="Q7" s="120"/>
      <c r="R7" s="120"/>
      <c r="S7" s="120"/>
      <c r="T7" s="121"/>
      <c r="U7" s="120"/>
      <c r="V7" s="100"/>
      <c r="W7" s="122"/>
      <c r="X7" s="122"/>
      <c r="Y7" s="97"/>
      <c r="Z7" s="97"/>
    </row>
    <row r="8" spans="1:26" s="98" customFormat="1" ht="15.75" customHeight="1">
      <c r="A8" s="123" t="s">
        <v>44</v>
      </c>
      <c r="B8" s="123"/>
      <c r="C8" s="123"/>
      <c r="D8" s="123"/>
      <c r="E8" s="107">
        <v>804580</v>
      </c>
      <c r="F8" s="107"/>
      <c r="G8" s="107"/>
      <c r="H8" s="107">
        <v>510587.53</v>
      </c>
      <c r="I8" s="107"/>
      <c r="J8" s="107"/>
      <c r="K8" s="107"/>
      <c r="L8" s="107">
        <v>616897.39</v>
      </c>
      <c r="M8" s="315">
        <v>260040</v>
      </c>
      <c r="N8" s="315">
        <f>H8+M8</f>
        <v>770627.53</v>
      </c>
      <c r="O8" s="315" t="s">
        <v>316</v>
      </c>
      <c r="P8" s="107"/>
      <c r="Q8" s="107">
        <f>E8-H8-M8</f>
        <v>33952.469999999972</v>
      </c>
      <c r="R8" s="107"/>
      <c r="S8" s="124">
        <f>Q8/E8*100%</f>
        <v>4.2198998235103993E-2</v>
      </c>
      <c r="T8" s="107"/>
      <c r="U8" s="107">
        <v>593266.39</v>
      </c>
      <c r="V8" s="100"/>
      <c r="W8" s="122"/>
      <c r="X8" s="122"/>
      <c r="Y8" s="97"/>
      <c r="Z8" s="97"/>
    </row>
    <row r="9" spans="1:26" s="98" customFormat="1" ht="15.75" customHeight="1">
      <c r="A9" s="123" t="s">
        <v>45</v>
      </c>
      <c r="B9" s="123"/>
      <c r="C9" s="123"/>
      <c r="D9" s="123"/>
      <c r="E9" s="107">
        <v>2400</v>
      </c>
      <c r="F9" s="107"/>
      <c r="G9" s="107"/>
      <c r="H9" s="107">
        <v>1600</v>
      </c>
      <c r="I9" s="107"/>
      <c r="J9" s="107"/>
      <c r="K9" s="107"/>
      <c r="L9" s="107">
        <v>2400</v>
      </c>
      <c r="M9" s="315">
        <v>0</v>
      </c>
      <c r="N9" s="315">
        <f t="shared" ref="N9:N32" si="0">H9+M9</f>
        <v>1600</v>
      </c>
      <c r="O9" s="315" t="s">
        <v>317</v>
      </c>
      <c r="P9" s="107"/>
      <c r="Q9" s="107">
        <f t="shared" ref="Q9:Q18" si="1">E9-H9-M9</f>
        <v>800</v>
      </c>
      <c r="R9" s="107"/>
      <c r="S9" s="124">
        <f t="shared" ref="S9:S32" si="2">Q9/E9*100%</f>
        <v>0.33333333333333331</v>
      </c>
      <c r="T9" s="107"/>
      <c r="U9" s="107">
        <v>2400</v>
      </c>
      <c r="V9" s="100"/>
      <c r="W9" s="122"/>
      <c r="X9" s="122"/>
      <c r="Y9" s="97"/>
      <c r="Z9" s="97"/>
    </row>
    <row r="10" spans="1:26" s="98" customFormat="1" ht="15.75" customHeight="1">
      <c r="A10" s="123" t="s">
        <v>46</v>
      </c>
      <c r="B10" s="123"/>
      <c r="C10" s="123"/>
      <c r="D10" s="123"/>
      <c r="E10" s="107">
        <v>138480</v>
      </c>
      <c r="F10" s="107"/>
      <c r="G10" s="107"/>
      <c r="H10" s="107">
        <v>36905</v>
      </c>
      <c r="I10" s="107"/>
      <c r="J10" s="107"/>
      <c r="K10" s="107"/>
      <c r="L10" s="107">
        <v>110000</v>
      </c>
      <c r="M10" s="315">
        <v>86115</v>
      </c>
      <c r="N10" s="315">
        <f t="shared" si="0"/>
        <v>123020</v>
      </c>
      <c r="O10" s="315" t="s">
        <v>318</v>
      </c>
      <c r="P10" s="107"/>
      <c r="Q10" s="107">
        <f t="shared" si="1"/>
        <v>15460</v>
      </c>
      <c r="R10" s="107"/>
      <c r="S10" s="124">
        <f t="shared" si="2"/>
        <v>0.11164067013287117</v>
      </c>
      <c r="T10" s="107"/>
      <c r="U10" s="107">
        <v>71265.72</v>
      </c>
      <c r="V10" s="100"/>
      <c r="W10" s="122"/>
      <c r="X10" s="122"/>
      <c r="Y10" s="97"/>
      <c r="Z10" s="97"/>
    </row>
    <row r="11" spans="1:26" s="98" customFormat="1" ht="15.75" customHeight="1">
      <c r="A11" s="123" t="s">
        <v>47</v>
      </c>
      <c r="B11" s="123"/>
      <c r="C11" s="123"/>
      <c r="D11" s="123"/>
      <c r="E11" s="107">
        <v>122597.8</v>
      </c>
      <c r="F11" s="107"/>
      <c r="G11" s="107"/>
      <c r="H11" s="107">
        <v>65635</v>
      </c>
      <c r="I11" s="107"/>
      <c r="J11" s="107"/>
      <c r="K11" s="107"/>
      <c r="L11" s="107">
        <v>94496.660700000008</v>
      </c>
      <c r="M11" s="315">
        <v>47782.41320000001</v>
      </c>
      <c r="N11" s="315">
        <f>H11+M11</f>
        <v>113417.41320000001</v>
      </c>
      <c r="O11" s="315" t="s">
        <v>319</v>
      </c>
      <c r="P11" s="107"/>
      <c r="Q11" s="107">
        <f t="shared" si="1"/>
        <v>9180.3867999999929</v>
      </c>
      <c r="R11" s="107"/>
      <c r="S11" s="124">
        <f t="shared" si="2"/>
        <v>7.4882149598116704E-2</v>
      </c>
      <c r="T11" s="107"/>
      <c r="U11" s="107">
        <v>83525</v>
      </c>
      <c r="V11" s="100"/>
      <c r="W11" s="122"/>
      <c r="X11" s="122"/>
      <c r="Y11" s="97"/>
      <c r="Z11" s="97"/>
    </row>
    <row r="12" spans="1:26" s="98" customFormat="1" ht="15.75" customHeight="1">
      <c r="A12" s="123" t="s">
        <v>48</v>
      </c>
      <c r="B12" s="123"/>
      <c r="C12" s="123"/>
      <c r="D12" s="123"/>
      <c r="E12" s="107">
        <v>9000</v>
      </c>
      <c r="F12" s="107"/>
      <c r="G12" s="107"/>
      <c r="H12" s="107">
        <v>5078.3</v>
      </c>
      <c r="I12" s="107"/>
      <c r="J12" s="107"/>
      <c r="K12" s="107"/>
      <c r="L12" s="107">
        <v>10000</v>
      </c>
      <c r="M12" s="315">
        <v>3921.7</v>
      </c>
      <c r="N12" s="315">
        <f t="shared" si="0"/>
        <v>9000</v>
      </c>
      <c r="O12" s="315" t="s">
        <v>320</v>
      </c>
      <c r="P12" s="107"/>
      <c r="Q12" s="107">
        <f t="shared" si="1"/>
        <v>0</v>
      </c>
      <c r="R12" s="107"/>
      <c r="S12" s="124">
        <f t="shared" si="2"/>
        <v>0</v>
      </c>
      <c r="T12" s="107"/>
      <c r="U12" s="107">
        <v>6863.85</v>
      </c>
      <c r="V12" s="100"/>
      <c r="W12" s="122"/>
      <c r="X12" s="122"/>
      <c r="Y12" s="97"/>
      <c r="Z12" s="97"/>
    </row>
    <row r="13" spans="1:26" s="98" customFormat="1" ht="15.75" customHeight="1">
      <c r="A13" s="123" t="s">
        <v>49</v>
      </c>
      <c r="B13" s="123"/>
      <c r="C13" s="123"/>
      <c r="D13" s="123"/>
      <c r="E13" s="107">
        <v>4000</v>
      </c>
      <c r="F13" s="107"/>
      <c r="G13" s="107"/>
      <c r="H13" s="107">
        <v>659</v>
      </c>
      <c r="I13" s="107"/>
      <c r="J13" s="107"/>
      <c r="K13" s="107"/>
      <c r="L13" s="107">
        <v>4000</v>
      </c>
      <c r="M13" s="315">
        <v>800</v>
      </c>
      <c r="N13" s="315">
        <f t="shared" si="0"/>
        <v>1459</v>
      </c>
      <c r="O13" s="315" t="s">
        <v>321</v>
      </c>
      <c r="P13" s="107"/>
      <c r="Q13" s="107">
        <f t="shared" si="1"/>
        <v>2541</v>
      </c>
      <c r="R13" s="107"/>
      <c r="S13" s="124">
        <f t="shared" si="2"/>
        <v>0.63524999999999998</v>
      </c>
      <c r="T13" s="107"/>
      <c r="U13" s="107">
        <v>2075.8200000000002</v>
      </c>
      <c r="V13" s="100"/>
      <c r="W13" s="122"/>
      <c r="X13" s="122"/>
      <c r="Y13" s="97"/>
      <c r="Z13" s="97"/>
    </row>
    <row r="14" spans="1:26" s="98" customFormat="1" ht="15.75" customHeight="1">
      <c r="A14" s="123" t="s">
        <v>50</v>
      </c>
      <c r="B14" s="123"/>
      <c r="C14" s="123"/>
      <c r="D14" s="123"/>
      <c r="E14" s="107">
        <v>1500</v>
      </c>
      <c r="F14" s="107"/>
      <c r="G14" s="107"/>
      <c r="H14" s="107">
        <v>1200</v>
      </c>
      <c r="I14" s="107"/>
      <c r="J14" s="107"/>
      <c r="K14" s="107"/>
      <c r="L14" s="107">
        <v>1440</v>
      </c>
      <c r="M14" s="315">
        <v>600</v>
      </c>
      <c r="N14" s="315">
        <f t="shared" si="0"/>
        <v>1800</v>
      </c>
      <c r="O14" s="315" t="s">
        <v>322</v>
      </c>
      <c r="P14" s="107"/>
      <c r="Q14" s="107">
        <f t="shared" si="1"/>
        <v>-300</v>
      </c>
      <c r="R14" s="107"/>
      <c r="S14" s="124">
        <f t="shared" si="2"/>
        <v>-0.2</v>
      </c>
      <c r="T14" s="107"/>
      <c r="U14" s="107">
        <v>1323.66</v>
      </c>
      <c r="V14" s="125"/>
      <c r="W14" s="122"/>
      <c r="X14" s="122"/>
      <c r="Y14" s="97"/>
      <c r="Z14" s="97"/>
    </row>
    <row r="15" spans="1:26" s="98" customFormat="1" ht="15.75" customHeight="1">
      <c r="A15" s="123" t="s">
        <v>51</v>
      </c>
      <c r="B15" s="123"/>
      <c r="C15" s="123"/>
      <c r="D15" s="123"/>
      <c r="E15" s="107">
        <v>24000</v>
      </c>
      <c r="F15" s="107"/>
      <c r="G15" s="107"/>
      <c r="H15" s="107">
        <v>24220.19</v>
      </c>
      <c r="I15" s="107"/>
      <c r="J15" s="107"/>
      <c r="K15" s="107"/>
      <c r="L15" s="107">
        <v>23000</v>
      </c>
      <c r="M15" s="315">
        <v>1000</v>
      </c>
      <c r="N15" s="315">
        <f t="shared" si="0"/>
        <v>25220.19</v>
      </c>
      <c r="O15" s="315" t="s">
        <v>323</v>
      </c>
      <c r="P15" s="107"/>
      <c r="Q15" s="107">
        <f t="shared" si="1"/>
        <v>-1220.1899999999987</v>
      </c>
      <c r="R15" s="107"/>
      <c r="S15" s="124">
        <f t="shared" si="2"/>
        <v>-5.0841249999999942E-2</v>
      </c>
      <c r="T15" s="107"/>
      <c r="U15" s="107">
        <v>22566.33</v>
      </c>
      <c r="V15" s="125"/>
      <c r="W15" s="122"/>
      <c r="X15" s="122"/>
      <c r="Y15" s="97"/>
      <c r="Z15" s="97"/>
    </row>
    <row r="16" spans="1:26" s="98" customFormat="1" ht="15.75" customHeight="1">
      <c r="A16" s="123" t="s">
        <v>52</v>
      </c>
      <c r="B16" s="123"/>
      <c r="C16" s="123"/>
      <c r="D16" s="123"/>
      <c r="E16" s="107">
        <v>3000</v>
      </c>
      <c r="F16" s="107"/>
      <c r="G16" s="107"/>
      <c r="H16" s="107">
        <v>909.7</v>
      </c>
      <c r="I16" s="107"/>
      <c r="J16" s="107"/>
      <c r="K16" s="107"/>
      <c r="L16" s="107">
        <v>3100</v>
      </c>
      <c r="M16" s="315">
        <v>2000</v>
      </c>
      <c r="N16" s="315">
        <f t="shared" si="0"/>
        <v>2909.7</v>
      </c>
      <c r="O16" s="315" t="s">
        <v>324</v>
      </c>
      <c r="P16" s="107"/>
      <c r="Q16" s="107">
        <f t="shared" si="1"/>
        <v>90.300000000000182</v>
      </c>
      <c r="R16" s="107"/>
      <c r="S16" s="124">
        <f t="shared" si="2"/>
        <v>3.0100000000000061E-2</v>
      </c>
      <c r="T16" s="107"/>
      <c r="U16" s="107">
        <v>5471.05</v>
      </c>
      <c r="V16" s="125"/>
      <c r="W16" s="122"/>
      <c r="X16" s="122"/>
      <c r="Y16" s="97"/>
      <c r="Z16" s="97"/>
    </row>
    <row r="17" spans="1:26" s="98" customFormat="1" ht="15.75" customHeight="1">
      <c r="A17" s="123" t="s">
        <v>53</v>
      </c>
      <c r="B17" s="123"/>
      <c r="C17" s="123"/>
      <c r="D17" s="123"/>
      <c r="E17" s="107">
        <v>20000</v>
      </c>
      <c r="F17" s="107"/>
      <c r="G17" s="107"/>
      <c r="H17" s="107">
        <v>8729.0400000000009</v>
      </c>
      <c r="I17" s="107"/>
      <c r="J17" s="107"/>
      <c r="K17" s="107"/>
      <c r="L17" s="107">
        <v>20000</v>
      </c>
      <c r="M17" s="315">
        <v>4500</v>
      </c>
      <c r="N17" s="315">
        <f t="shared" si="0"/>
        <v>13229.04</v>
      </c>
      <c r="O17" s="315" t="s">
        <v>325</v>
      </c>
      <c r="P17" s="107"/>
      <c r="Q17" s="107">
        <f t="shared" si="1"/>
        <v>6770.9599999999991</v>
      </c>
      <c r="R17" s="107"/>
      <c r="S17" s="124">
        <f t="shared" si="2"/>
        <v>0.33854799999999996</v>
      </c>
      <c r="T17" s="107"/>
      <c r="U17" s="107">
        <v>13787.97</v>
      </c>
      <c r="V17" s="100"/>
      <c r="W17" s="122"/>
      <c r="X17" s="122"/>
      <c r="Y17" s="97"/>
      <c r="Z17" s="97"/>
    </row>
    <row r="18" spans="1:26" s="98" customFormat="1" ht="15.75" customHeight="1">
      <c r="A18" s="123" t="s">
        <v>54</v>
      </c>
      <c r="B18" s="123"/>
      <c r="C18" s="123"/>
      <c r="D18" s="123"/>
      <c r="E18" s="126">
        <v>9300</v>
      </c>
      <c r="F18" s="107"/>
      <c r="G18" s="107"/>
      <c r="H18" s="126">
        <v>0</v>
      </c>
      <c r="I18" s="107"/>
      <c r="J18" s="107"/>
      <c r="K18" s="107"/>
      <c r="L18" s="126">
        <v>12000</v>
      </c>
      <c r="M18" s="319">
        <v>9300</v>
      </c>
      <c r="N18" s="315">
        <f t="shared" si="0"/>
        <v>9300</v>
      </c>
      <c r="O18" s="315" t="s">
        <v>326</v>
      </c>
      <c r="P18" s="107"/>
      <c r="Q18" s="126">
        <f t="shared" si="1"/>
        <v>0</v>
      </c>
      <c r="R18" s="107"/>
      <c r="S18" s="127">
        <f t="shared" si="2"/>
        <v>0</v>
      </c>
      <c r="T18" s="107"/>
      <c r="U18" s="126">
        <v>7920</v>
      </c>
      <c r="V18" s="100"/>
      <c r="W18" s="122"/>
      <c r="X18" s="122"/>
      <c r="Y18" s="97"/>
      <c r="Z18" s="97"/>
    </row>
    <row r="19" spans="1:26" s="98" customFormat="1" ht="15" customHeight="1">
      <c r="C19" s="97"/>
      <c r="D19" s="97"/>
      <c r="E19" s="106">
        <f>SUM(E8:E18)</f>
        <v>1138857.8</v>
      </c>
      <c r="F19" s="106"/>
      <c r="G19" s="106"/>
      <c r="H19" s="106">
        <f>SUM(H8:H18)</f>
        <v>655523.76</v>
      </c>
      <c r="I19" s="107"/>
      <c r="J19" s="106"/>
      <c r="K19" s="128"/>
      <c r="L19" s="106">
        <f>SUM(L8:L18)</f>
        <v>897334.05070000002</v>
      </c>
      <c r="M19" s="313">
        <f>SUM(M8:M18)</f>
        <v>416059.11320000002</v>
      </c>
      <c r="N19" s="315">
        <f t="shared" si="0"/>
        <v>1071582.8732</v>
      </c>
      <c r="O19" s="313"/>
      <c r="P19" s="107"/>
      <c r="Q19" s="107">
        <f>E19-H19-M19</f>
        <v>67274.926800000016</v>
      </c>
      <c r="R19" s="106"/>
      <c r="S19" s="129">
        <f t="shared" si="2"/>
        <v>5.9072279963310617E-2</v>
      </c>
      <c r="T19" s="107"/>
      <c r="U19" s="106">
        <f>SUM(U8:U18)</f>
        <v>810465.78999999992</v>
      </c>
      <c r="V19" s="125"/>
      <c r="W19" s="130"/>
      <c r="X19" s="130"/>
      <c r="Y19" s="97"/>
      <c r="Z19" s="97"/>
    </row>
    <row r="20" spans="1:26" s="139" customFormat="1">
      <c r="A20" s="131" t="s">
        <v>55</v>
      </c>
      <c r="B20" s="131"/>
      <c r="C20" s="132"/>
      <c r="D20" s="133"/>
      <c r="E20" s="134"/>
      <c r="F20" s="134"/>
      <c r="G20" s="134"/>
      <c r="H20" s="134"/>
      <c r="I20" s="135"/>
      <c r="J20" s="134"/>
      <c r="K20" s="136"/>
      <c r="L20" s="134"/>
      <c r="M20" s="320"/>
      <c r="N20" s="320"/>
      <c r="O20" s="320"/>
      <c r="P20" s="135"/>
      <c r="Q20" s="134"/>
      <c r="R20" s="134"/>
      <c r="S20" s="134"/>
      <c r="T20" s="135"/>
      <c r="U20" s="134"/>
      <c r="V20" s="100"/>
      <c r="W20" s="137"/>
      <c r="X20" s="137"/>
      <c r="Y20" s="138"/>
      <c r="Z20" s="138"/>
    </row>
    <row r="21" spans="1:26" s="98" customFormat="1">
      <c r="A21" s="123" t="s">
        <v>56</v>
      </c>
      <c r="B21" s="123"/>
      <c r="C21" s="123"/>
      <c r="D21" s="123"/>
      <c r="E21" s="107">
        <v>161770</v>
      </c>
      <c r="F21" s="107"/>
      <c r="G21" s="107"/>
      <c r="H21" s="107">
        <v>75472.820000000007</v>
      </c>
      <c r="I21" s="107"/>
      <c r="J21" s="107"/>
      <c r="K21" s="107"/>
      <c r="L21" s="107">
        <v>160711.60999999999</v>
      </c>
      <c r="M21" s="315">
        <v>63200</v>
      </c>
      <c r="N21" s="315">
        <f t="shared" si="0"/>
        <v>138672.82</v>
      </c>
      <c r="O21" s="315" t="s">
        <v>316</v>
      </c>
      <c r="P21" s="107"/>
      <c r="Q21" s="107">
        <f t="shared" ref="Q21:Q30" si="3">E21-H21-M21</f>
        <v>23097.179999999993</v>
      </c>
      <c r="R21" s="107"/>
      <c r="S21" s="124">
        <f t="shared" si="2"/>
        <v>0.14277789454163314</v>
      </c>
      <c r="T21" s="107"/>
      <c r="U21" s="107">
        <v>150443.22</v>
      </c>
      <c r="V21" s="100"/>
      <c r="W21" s="122"/>
      <c r="X21" s="122"/>
      <c r="Y21" s="97"/>
      <c r="Z21" s="97"/>
    </row>
    <row r="22" spans="1:26" s="98" customFormat="1">
      <c r="A22" s="123" t="s">
        <v>45</v>
      </c>
      <c r="B22" s="123"/>
      <c r="C22" s="123"/>
      <c r="D22" s="123"/>
      <c r="E22" s="107">
        <v>1200</v>
      </c>
      <c r="F22" s="107"/>
      <c r="G22" s="107"/>
      <c r="H22" s="107">
        <v>575</v>
      </c>
      <c r="I22" s="107"/>
      <c r="J22" s="107"/>
      <c r="K22" s="107"/>
      <c r="L22" s="107">
        <v>1000</v>
      </c>
      <c r="M22" s="315">
        <v>800</v>
      </c>
      <c r="N22" s="315">
        <f>H22+M22</f>
        <v>1375</v>
      </c>
      <c r="O22" s="315" t="s">
        <v>317</v>
      </c>
      <c r="P22" s="107"/>
      <c r="Q22" s="107">
        <f t="shared" si="3"/>
        <v>-175</v>
      </c>
      <c r="R22" s="107"/>
      <c r="S22" s="124">
        <f t="shared" si="2"/>
        <v>-0.14583333333333334</v>
      </c>
      <c r="T22" s="107"/>
      <c r="U22" s="107">
        <v>1000</v>
      </c>
      <c r="V22" s="100"/>
      <c r="W22" s="122"/>
      <c r="X22" s="122"/>
      <c r="Y22" s="97"/>
      <c r="Z22" s="97"/>
    </row>
    <row r="23" spans="1:26" s="98" customFormat="1">
      <c r="A23" s="123" t="s">
        <v>46</v>
      </c>
      <c r="B23" s="123"/>
      <c r="C23" s="123"/>
      <c r="D23" s="123"/>
      <c r="E23" s="107">
        <v>27000</v>
      </c>
      <c r="F23" s="107"/>
      <c r="G23" s="107"/>
      <c r="H23" s="107">
        <v>6400</v>
      </c>
      <c r="I23" s="107"/>
      <c r="J23" s="107"/>
      <c r="K23" s="107"/>
      <c r="L23" s="107">
        <v>30200</v>
      </c>
      <c r="M23" s="315">
        <v>20600</v>
      </c>
      <c r="N23" s="315">
        <f t="shared" si="0"/>
        <v>27000</v>
      </c>
      <c r="O23" s="315" t="s">
        <v>318</v>
      </c>
      <c r="P23" s="107"/>
      <c r="Q23" s="107">
        <f t="shared" si="3"/>
        <v>0</v>
      </c>
      <c r="R23" s="107"/>
      <c r="S23" s="124">
        <f t="shared" si="2"/>
        <v>0</v>
      </c>
      <c r="T23" s="107"/>
      <c r="U23" s="107">
        <v>16706.63</v>
      </c>
      <c r="V23" s="100"/>
      <c r="W23" s="122"/>
      <c r="X23" s="122"/>
      <c r="Y23" s="97"/>
      <c r="Z23" s="97"/>
    </row>
    <row r="24" spans="1:26" s="98" customFormat="1">
      <c r="A24" s="123" t="s">
        <v>47</v>
      </c>
      <c r="B24" s="123"/>
      <c r="C24" s="123"/>
      <c r="D24" s="123"/>
      <c r="E24" s="107">
        <v>24540.100000000002</v>
      </c>
      <c r="F24" s="107"/>
      <c r="G24" s="107"/>
      <c r="H24" s="107">
        <v>10232</v>
      </c>
      <c r="I24" s="107"/>
      <c r="J24" s="107"/>
      <c r="K24" s="107"/>
      <c r="L24" s="107">
        <v>24818.509299999998</v>
      </c>
      <c r="M24" s="315">
        <v>15046.0671</v>
      </c>
      <c r="N24" s="315">
        <f>H24+M24</f>
        <v>25278.0671</v>
      </c>
      <c r="O24" s="315" t="s">
        <v>319</v>
      </c>
      <c r="P24" s="107"/>
      <c r="Q24" s="107">
        <f t="shared" si="3"/>
        <v>-737.96709999999803</v>
      </c>
      <c r="R24" s="107"/>
      <c r="S24" s="124">
        <f t="shared" si="2"/>
        <v>-3.0071886422630631E-2</v>
      </c>
      <c r="T24" s="107"/>
      <c r="U24" s="107">
        <v>17485</v>
      </c>
      <c r="V24" s="100"/>
      <c r="W24" s="122"/>
      <c r="X24" s="122"/>
      <c r="Y24" s="97"/>
      <c r="Z24" s="97"/>
    </row>
    <row r="25" spans="1:26" s="98" customFormat="1">
      <c r="A25" s="123" t="s">
        <v>48</v>
      </c>
      <c r="B25" s="123"/>
      <c r="C25" s="123"/>
      <c r="D25" s="123"/>
      <c r="E25" s="107">
        <v>3000</v>
      </c>
      <c r="F25" s="107"/>
      <c r="G25" s="107"/>
      <c r="H25" s="107">
        <v>1255.05</v>
      </c>
      <c r="I25" s="107"/>
      <c r="J25" s="107"/>
      <c r="K25" s="107"/>
      <c r="L25" s="107">
        <v>2400</v>
      </c>
      <c r="M25" s="315">
        <v>800</v>
      </c>
      <c r="N25" s="315">
        <f t="shared" si="0"/>
        <v>2055.0500000000002</v>
      </c>
      <c r="O25" s="315" t="s">
        <v>320</v>
      </c>
      <c r="P25" s="107"/>
      <c r="Q25" s="107">
        <f t="shared" si="3"/>
        <v>944.95</v>
      </c>
      <c r="R25" s="107"/>
      <c r="S25" s="124">
        <f t="shared" si="2"/>
        <v>0.31498333333333334</v>
      </c>
      <c r="T25" s="107"/>
      <c r="U25" s="107">
        <v>1859</v>
      </c>
      <c r="V25" s="100"/>
      <c r="W25" s="122"/>
      <c r="X25" s="122"/>
      <c r="Y25" s="97"/>
      <c r="Z25" s="97"/>
    </row>
    <row r="26" spans="1:26" s="98" customFormat="1">
      <c r="A26" s="123" t="s">
        <v>49</v>
      </c>
      <c r="B26" s="123"/>
      <c r="C26" s="123"/>
      <c r="D26" s="123"/>
      <c r="E26" s="107">
        <v>3000</v>
      </c>
      <c r="F26" s="107"/>
      <c r="G26" s="107"/>
      <c r="H26" s="107">
        <v>63</v>
      </c>
      <c r="I26" s="107"/>
      <c r="J26" s="107"/>
      <c r="K26" s="107"/>
      <c r="L26" s="107">
        <v>1000</v>
      </c>
      <c r="M26" s="315">
        <v>400</v>
      </c>
      <c r="N26" s="315">
        <f t="shared" si="0"/>
        <v>463</v>
      </c>
      <c r="O26" s="315" t="s">
        <v>321</v>
      </c>
      <c r="P26" s="107"/>
      <c r="Q26" s="107">
        <f t="shared" si="3"/>
        <v>2537</v>
      </c>
      <c r="R26" s="107"/>
      <c r="S26" s="124">
        <f t="shared" si="2"/>
        <v>0.84566666666666668</v>
      </c>
      <c r="T26" s="107"/>
      <c r="U26" s="107">
        <v>58</v>
      </c>
      <c r="V26" s="100"/>
      <c r="W26" s="122"/>
      <c r="X26" s="122"/>
      <c r="Y26" s="97"/>
      <c r="Z26" s="97"/>
    </row>
    <row r="27" spans="1:26" s="98" customFormat="1">
      <c r="A27" s="123" t="s">
        <v>50</v>
      </c>
      <c r="B27" s="123"/>
      <c r="C27" s="123"/>
      <c r="D27" s="123"/>
      <c r="E27" s="107">
        <v>1000</v>
      </c>
      <c r="F27" s="107"/>
      <c r="G27" s="107"/>
      <c r="H27" s="107">
        <v>0</v>
      </c>
      <c r="I27" s="107"/>
      <c r="J27" s="107"/>
      <c r="K27" s="107"/>
      <c r="L27" s="107">
        <v>840</v>
      </c>
      <c r="M27" s="315">
        <v>0</v>
      </c>
      <c r="N27" s="315">
        <f t="shared" si="0"/>
        <v>0</v>
      </c>
      <c r="O27" s="315" t="s">
        <v>322</v>
      </c>
      <c r="P27" s="107"/>
      <c r="Q27" s="107">
        <f t="shared" si="3"/>
        <v>1000</v>
      </c>
      <c r="R27" s="107"/>
      <c r="S27" s="124">
        <f t="shared" si="2"/>
        <v>1</v>
      </c>
      <c r="T27" s="107"/>
      <c r="U27" s="107">
        <v>0</v>
      </c>
      <c r="V27" s="100"/>
      <c r="W27" s="122"/>
      <c r="X27" s="122"/>
      <c r="Y27" s="97"/>
      <c r="Z27" s="97"/>
    </row>
    <row r="28" spans="1:26" s="98" customFormat="1" ht="15.75" customHeight="1">
      <c r="A28" s="123" t="s">
        <v>52</v>
      </c>
      <c r="B28" s="123"/>
      <c r="C28" s="123"/>
      <c r="D28" s="123"/>
      <c r="E28" s="107">
        <v>7000</v>
      </c>
      <c r="F28" s="107"/>
      <c r="G28" s="107"/>
      <c r="H28" s="107">
        <v>5776.9</v>
      </c>
      <c r="I28" s="107"/>
      <c r="J28" s="107"/>
      <c r="K28" s="107"/>
      <c r="L28" s="107">
        <v>1400</v>
      </c>
      <c r="M28" s="315">
        <v>1223</v>
      </c>
      <c r="N28" s="315">
        <f t="shared" si="0"/>
        <v>6999.9</v>
      </c>
      <c r="O28" s="315" t="s">
        <v>324</v>
      </c>
      <c r="P28" s="107"/>
      <c r="Q28" s="107">
        <f t="shared" si="3"/>
        <v>0.1000000000003638</v>
      </c>
      <c r="R28" s="107"/>
      <c r="S28" s="124">
        <f t="shared" si="2"/>
        <v>1.4285714285766258E-5</v>
      </c>
      <c r="T28" s="107"/>
      <c r="U28" s="107">
        <v>0</v>
      </c>
      <c r="V28" s="125"/>
      <c r="W28" s="122"/>
      <c r="X28" s="122"/>
      <c r="Y28" s="97"/>
      <c r="Z28" s="97"/>
    </row>
    <row r="29" spans="1:26" s="98" customFormat="1">
      <c r="A29" s="123" t="s">
        <v>53</v>
      </c>
      <c r="B29" s="123"/>
      <c r="C29" s="123"/>
      <c r="D29" s="123"/>
      <c r="E29" s="126">
        <v>3000</v>
      </c>
      <c r="F29" s="107"/>
      <c r="G29" s="107"/>
      <c r="H29" s="126">
        <v>1599.2</v>
      </c>
      <c r="I29" s="107"/>
      <c r="J29" s="107"/>
      <c r="K29" s="107"/>
      <c r="L29" s="126">
        <v>3000</v>
      </c>
      <c r="M29" s="319">
        <v>500</v>
      </c>
      <c r="N29" s="315">
        <f t="shared" si="0"/>
        <v>2099.1999999999998</v>
      </c>
      <c r="O29" s="315" t="s">
        <v>325</v>
      </c>
      <c r="P29" s="107"/>
      <c r="Q29" s="126">
        <f t="shared" si="3"/>
        <v>900.8</v>
      </c>
      <c r="R29" s="107"/>
      <c r="S29" s="127">
        <f t="shared" si="2"/>
        <v>0.30026666666666663</v>
      </c>
      <c r="T29" s="107"/>
      <c r="U29" s="126">
        <v>1740.99</v>
      </c>
      <c r="V29" s="100"/>
      <c r="W29" s="122"/>
      <c r="X29" s="122"/>
      <c r="Y29" s="97"/>
      <c r="Z29" s="97"/>
    </row>
    <row r="30" spans="1:26" s="98" customFormat="1">
      <c r="C30" s="97"/>
      <c r="D30" s="97"/>
      <c r="E30" s="106">
        <f>SUM(E21:E29)</f>
        <v>231510.1</v>
      </c>
      <c r="F30" s="106"/>
      <c r="G30" s="106"/>
      <c r="H30" s="106">
        <f>SUM(H21:H29)</f>
        <v>101373.97</v>
      </c>
      <c r="I30" s="107"/>
      <c r="J30" s="106"/>
      <c r="K30" s="128"/>
      <c r="L30" s="106">
        <f>SUM(L21:L29)</f>
        <v>225370.11929999999</v>
      </c>
      <c r="M30" s="313">
        <f>SUM(M21:M29)</f>
        <v>102569.0671</v>
      </c>
      <c r="N30" s="315">
        <f t="shared" si="0"/>
        <v>203943.03710000002</v>
      </c>
      <c r="O30" s="313"/>
      <c r="P30" s="107"/>
      <c r="Q30" s="106">
        <f t="shared" si="3"/>
        <v>27567.062900000004</v>
      </c>
      <c r="R30" s="106"/>
      <c r="S30" s="129">
        <f t="shared" si="2"/>
        <v>0.11907499024880558</v>
      </c>
      <c r="T30" s="107"/>
      <c r="U30" s="106">
        <f>SUM(U21:U29)</f>
        <v>189292.84</v>
      </c>
      <c r="V30" s="140"/>
      <c r="W30" s="130"/>
      <c r="X30" s="130"/>
      <c r="Y30" s="97"/>
      <c r="Z30" s="97"/>
    </row>
    <row r="31" spans="1:26" s="139" customFormat="1" ht="11.25" customHeight="1">
      <c r="C31" s="138"/>
      <c r="D31" s="138"/>
      <c r="E31" s="141"/>
      <c r="F31" s="141"/>
      <c r="G31" s="141"/>
      <c r="H31" s="141"/>
      <c r="I31" s="136"/>
      <c r="J31" s="141"/>
      <c r="K31" s="136"/>
      <c r="L31" s="141"/>
      <c r="M31" s="321"/>
      <c r="N31" s="315">
        <f t="shared" si="0"/>
        <v>0</v>
      </c>
      <c r="O31" s="321"/>
      <c r="P31" s="136"/>
      <c r="Q31" s="141"/>
      <c r="R31" s="141"/>
      <c r="S31" s="141"/>
      <c r="T31" s="136"/>
      <c r="U31" s="141"/>
      <c r="V31" s="100"/>
      <c r="W31" s="137"/>
      <c r="X31" s="137"/>
      <c r="Y31" s="138"/>
      <c r="Z31" s="138"/>
    </row>
    <row r="32" spans="1:26" s="98" customFormat="1">
      <c r="A32" s="119" t="s">
        <v>57</v>
      </c>
      <c r="B32" s="119"/>
      <c r="C32" s="4"/>
      <c r="D32" s="97"/>
      <c r="E32" s="142">
        <f>E19+E30</f>
        <v>1370367.9000000001</v>
      </c>
      <c r="F32" s="121"/>
      <c r="G32" s="121"/>
      <c r="H32" s="142">
        <f>H19+H30</f>
        <v>756897.73</v>
      </c>
      <c r="I32" s="121"/>
      <c r="J32" s="121"/>
      <c r="K32" s="121"/>
      <c r="L32" s="142">
        <f>L19+L30</f>
        <v>1122704.17</v>
      </c>
      <c r="M32" s="322">
        <f>M19+M30</f>
        <v>518628.18030000001</v>
      </c>
      <c r="N32" s="315">
        <f t="shared" si="0"/>
        <v>1275525.9103000001</v>
      </c>
      <c r="O32" s="330"/>
      <c r="P32" s="121"/>
      <c r="Q32" s="142">
        <f>E32-H32-M32</f>
        <v>94841.989700000151</v>
      </c>
      <c r="R32" s="121"/>
      <c r="S32" s="143">
        <f t="shared" si="2"/>
        <v>6.9209144274322343E-2</v>
      </c>
      <c r="T32" s="121"/>
      <c r="U32" s="142">
        <f>U19+U30</f>
        <v>999758.62999999989</v>
      </c>
      <c r="V32" s="100"/>
      <c r="W32" s="122"/>
      <c r="X32" s="122"/>
      <c r="Y32" s="97"/>
      <c r="Z32" s="97"/>
    </row>
    <row r="33" spans="1:26" ht="14.25" customHeight="1"/>
    <row r="34" spans="1:26" s="98" customFormat="1">
      <c r="A34" s="119" t="s">
        <v>58</v>
      </c>
      <c r="B34" s="119"/>
      <c r="C34" s="4"/>
      <c r="D34" s="97"/>
      <c r="E34" s="120"/>
      <c r="F34" s="120"/>
      <c r="G34" s="120"/>
      <c r="H34" s="120"/>
      <c r="I34" s="121"/>
      <c r="J34" s="120"/>
      <c r="K34" s="107"/>
      <c r="L34" s="120"/>
      <c r="M34" s="314"/>
      <c r="N34" s="314"/>
      <c r="O34" s="314"/>
      <c r="P34" s="121"/>
      <c r="Q34" s="120"/>
      <c r="R34" s="120"/>
      <c r="S34" s="120"/>
      <c r="T34" s="121"/>
      <c r="U34" s="120"/>
      <c r="V34" s="100"/>
      <c r="W34" s="122"/>
      <c r="X34" s="122"/>
      <c r="Y34" s="97"/>
      <c r="Z34" s="97"/>
    </row>
    <row r="35" spans="1:26" s="98" customFormat="1">
      <c r="A35" s="147" t="s">
        <v>59</v>
      </c>
      <c r="B35" s="147"/>
      <c r="C35" s="148"/>
      <c r="D35" s="149"/>
      <c r="E35" s="150"/>
      <c r="F35" s="150"/>
      <c r="G35" s="150"/>
      <c r="H35" s="150"/>
      <c r="I35" s="151"/>
      <c r="J35" s="150"/>
      <c r="K35" s="107"/>
      <c r="L35" s="150"/>
      <c r="M35" s="323"/>
      <c r="N35" s="323"/>
      <c r="O35" s="323"/>
      <c r="P35" s="151"/>
      <c r="Q35" s="150"/>
      <c r="R35" s="150"/>
      <c r="S35" s="150"/>
      <c r="T35" s="151"/>
      <c r="U35" s="150"/>
      <c r="V35" s="100"/>
      <c r="W35" s="122"/>
      <c r="X35" s="122"/>
      <c r="Y35" s="97"/>
      <c r="Z35" s="97"/>
    </row>
    <row r="36" spans="1:26" s="98" customFormat="1">
      <c r="A36" s="123" t="s">
        <v>60</v>
      </c>
      <c r="B36" s="123"/>
      <c r="C36" s="123"/>
      <c r="D36" s="123"/>
      <c r="E36" s="107">
        <v>20000</v>
      </c>
      <c r="F36" s="107"/>
      <c r="G36" s="107"/>
      <c r="H36" s="107">
        <v>17174.419999999998</v>
      </c>
      <c r="I36" s="107"/>
      <c r="J36" s="107"/>
      <c r="K36" s="107"/>
      <c r="L36" s="107">
        <v>16200</v>
      </c>
      <c r="M36" s="315">
        <v>4000</v>
      </c>
      <c r="N36" s="315">
        <f t="shared" ref="N36:N38" si="4">H36+M36</f>
        <v>21174.42</v>
      </c>
      <c r="O36" s="315" t="s">
        <v>327</v>
      </c>
      <c r="P36" s="107"/>
      <c r="Q36" s="107">
        <f t="shared" ref="Q36:Q38" si="5">E36-H36-M36</f>
        <v>-1174.4199999999983</v>
      </c>
      <c r="R36" s="107"/>
      <c r="S36" s="124">
        <f>Q36/E36*100%</f>
        <v>-5.8720999999999912E-2</v>
      </c>
      <c r="T36" s="107"/>
      <c r="U36" s="107">
        <v>20899.740000000002</v>
      </c>
      <c r="V36" s="100"/>
      <c r="W36" s="122"/>
      <c r="X36" s="122"/>
      <c r="Y36" s="97"/>
      <c r="Z36" s="97"/>
    </row>
    <row r="37" spans="1:26" s="98" customFormat="1">
      <c r="A37" s="123" t="s">
        <v>61</v>
      </c>
      <c r="B37" s="123"/>
      <c r="C37" s="123"/>
      <c r="D37" s="123"/>
      <c r="E37" s="126">
        <v>12000</v>
      </c>
      <c r="F37" s="107"/>
      <c r="G37" s="107"/>
      <c r="H37" s="126">
        <v>8378.9500000000007</v>
      </c>
      <c r="I37" s="107"/>
      <c r="J37" s="107"/>
      <c r="K37" s="107"/>
      <c r="L37" s="126">
        <v>18000</v>
      </c>
      <c r="M37" s="319">
        <v>2100</v>
      </c>
      <c r="N37" s="315">
        <f t="shared" si="4"/>
        <v>10478.950000000001</v>
      </c>
      <c r="O37" s="315" t="s">
        <v>329</v>
      </c>
      <c r="P37" s="107"/>
      <c r="Q37" s="126">
        <f t="shared" si="5"/>
        <v>1521.0499999999993</v>
      </c>
      <c r="R37" s="107"/>
      <c r="S37" s="127">
        <f>Q37/E37*100%</f>
        <v>0.12675416666666661</v>
      </c>
      <c r="T37" s="107"/>
      <c r="U37" s="126">
        <v>11778.16</v>
      </c>
      <c r="V37" s="100"/>
      <c r="W37" s="122"/>
      <c r="X37" s="122"/>
      <c r="Y37" s="97"/>
      <c r="Z37" s="97"/>
    </row>
    <row r="38" spans="1:26" s="98" customFormat="1">
      <c r="A38" s="123"/>
      <c r="B38" s="123"/>
      <c r="C38" s="123"/>
      <c r="D38" s="123"/>
      <c r="E38" s="107">
        <f>SUM(E36:E37)</f>
        <v>32000</v>
      </c>
      <c r="F38" s="107"/>
      <c r="G38" s="107"/>
      <c r="H38" s="107">
        <f>SUM(H36:H37)</f>
        <v>25553.37</v>
      </c>
      <c r="I38" s="107"/>
      <c r="J38" s="107"/>
      <c r="K38" s="128"/>
      <c r="L38" s="107">
        <f>SUM(L36:L37)</f>
        <v>34200</v>
      </c>
      <c r="M38" s="315">
        <f>SUM(M36:M37)</f>
        <v>6100</v>
      </c>
      <c r="N38" s="315">
        <f t="shared" si="4"/>
        <v>31653.37</v>
      </c>
      <c r="O38" s="315"/>
      <c r="P38" s="107"/>
      <c r="Q38" s="107">
        <f t="shared" si="5"/>
        <v>346.63000000000102</v>
      </c>
      <c r="R38" s="107"/>
      <c r="S38" s="124">
        <f>Q38/E38*100%</f>
        <v>1.0832187500000031E-2</v>
      </c>
      <c r="T38" s="107"/>
      <c r="U38" s="107">
        <f>SUM(U36:U37)</f>
        <v>32677.9</v>
      </c>
      <c r="V38" s="140"/>
      <c r="W38" s="122"/>
      <c r="X38" s="122"/>
      <c r="Y38" s="97"/>
      <c r="Z38" s="97"/>
    </row>
    <row r="39" spans="1:26" s="98" customFormat="1" ht="11.25" customHeight="1">
      <c r="A39" s="123"/>
      <c r="B39" s="123"/>
      <c r="C39" s="123"/>
      <c r="D39" s="123"/>
      <c r="E39" s="107"/>
      <c r="F39" s="107"/>
      <c r="G39" s="107"/>
      <c r="H39" s="107"/>
      <c r="I39" s="107"/>
      <c r="J39" s="107"/>
      <c r="K39" s="107"/>
      <c r="L39" s="107"/>
      <c r="M39" s="315"/>
      <c r="N39" s="315"/>
      <c r="O39" s="315"/>
      <c r="P39" s="107"/>
      <c r="Q39" s="107"/>
      <c r="R39" s="107"/>
      <c r="S39" s="107"/>
      <c r="T39" s="107"/>
      <c r="U39" s="107"/>
      <c r="V39" s="100"/>
      <c r="W39" s="122"/>
      <c r="X39" s="122"/>
      <c r="Y39" s="97"/>
      <c r="Z39" s="97"/>
    </row>
    <row r="40" spans="1:26" s="98" customFormat="1">
      <c r="A40" s="147" t="s">
        <v>62</v>
      </c>
      <c r="B40" s="147"/>
      <c r="C40" s="148"/>
      <c r="D40" s="149"/>
      <c r="E40" s="150"/>
      <c r="F40" s="150"/>
      <c r="G40" s="150"/>
      <c r="H40" s="150"/>
      <c r="I40" s="151"/>
      <c r="J40" s="150"/>
      <c r="K40" s="107"/>
      <c r="L40" s="150"/>
      <c r="M40" s="323"/>
      <c r="N40" s="323"/>
      <c r="O40" s="323"/>
      <c r="P40" s="151"/>
      <c r="Q40" s="150"/>
      <c r="R40" s="150"/>
      <c r="S40" s="150"/>
      <c r="T40" s="151"/>
      <c r="U40" s="150"/>
      <c r="V40" s="100"/>
      <c r="W40" s="122"/>
      <c r="X40" s="122"/>
      <c r="Y40" s="97"/>
      <c r="Z40" s="97"/>
    </row>
    <row r="41" spans="1:26" s="98" customFormat="1">
      <c r="A41" s="123" t="s">
        <v>63</v>
      </c>
      <c r="B41" s="123"/>
      <c r="C41" s="123"/>
      <c r="D41" s="123"/>
      <c r="E41" s="107">
        <v>10000</v>
      </c>
      <c r="F41" s="107"/>
      <c r="G41" s="107"/>
      <c r="H41" s="107">
        <v>6875.45</v>
      </c>
      <c r="I41" s="107"/>
      <c r="J41" s="107"/>
      <c r="K41" s="107"/>
      <c r="L41" s="107">
        <v>8400</v>
      </c>
      <c r="M41" s="315">
        <f>900*2</f>
        <v>1800</v>
      </c>
      <c r="N41" s="315">
        <f t="shared" ref="N41:N45" si="6">H41+M41</f>
        <v>8675.4500000000007</v>
      </c>
      <c r="O41" s="315" t="s">
        <v>328</v>
      </c>
      <c r="P41" s="107"/>
      <c r="Q41" s="107">
        <f t="shared" ref="Q41:Q43" si="7">E41-H41-M41</f>
        <v>1324.5500000000002</v>
      </c>
      <c r="R41" s="107"/>
      <c r="S41" s="124">
        <f>Q41/E41*100%</f>
        <v>0.13245500000000002</v>
      </c>
      <c r="T41" s="107"/>
      <c r="U41" s="107">
        <v>9260.5499999999993</v>
      </c>
      <c r="V41" s="100"/>
      <c r="W41" s="122"/>
      <c r="X41" s="122"/>
      <c r="Y41" s="97"/>
      <c r="Z41" s="97"/>
    </row>
    <row r="42" spans="1:26" s="98" customFormat="1">
      <c r="A42" s="123" t="s">
        <v>61</v>
      </c>
      <c r="B42" s="123"/>
      <c r="C42" s="123"/>
      <c r="D42" s="123"/>
      <c r="E42" s="126">
        <v>6000</v>
      </c>
      <c r="F42" s="107"/>
      <c r="G42" s="107"/>
      <c r="H42" s="126">
        <v>4477.8599999999997</v>
      </c>
      <c r="I42" s="107"/>
      <c r="J42" s="107"/>
      <c r="K42" s="107"/>
      <c r="L42" s="126">
        <v>5520</v>
      </c>
      <c r="M42" s="319">
        <v>1200</v>
      </c>
      <c r="N42" s="315">
        <f t="shared" si="6"/>
        <v>5677.86</v>
      </c>
      <c r="O42" s="315" t="s">
        <v>329</v>
      </c>
      <c r="P42" s="107"/>
      <c r="Q42" s="126">
        <f t="shared" si="7"/>
        <v>322.14000000000033</v>
      </c>
      <c r="R42" s="107"/>
      <c r="S42" s="127">
        <f>Q42/E42*100%</f>
        <v>5.3690000000000057E-2</v>
      </c>
      <c r="T42" s="107"/>
      <c r="U42" s="126">
        <v>5193.22</v>
      </c>
      <c r="V42" s="100"/>
      <c r="W42" s="122"/>
      <c r="X42" s="122"/>
      <c r="Y42" s="97"/>
      <c r="Z42" s="97"/>
    </row>
    <row r="43" spans="1:26" s="98" customFormat="1" ht="15.75" customHeight="1">
      <c r="A43" s="123"/>
      <c r="B43" s="123"/>
      <c r="C43" s="123"/>
      <c r="D43" s="123"/>
      <c r="E43" s="107">
        <f>SUM(E41:E42)</f>
        <v>16000</v>
      </c>
      <c r="F43" s="107"/>
      <c r="G43" s="107"/>
      <c r="H43" s="107">
        <f>SUM(H41:H42)</f>
        <v>11353.31</v>
      </c>
      <c r="I43" s="107"/>
      <c r="J43" s="107"/>
      <c r="K43" s="128"/>
      <c r="L43" s="107">
        <f>SUM(L41:L42)</f>
        <v>13920</v>
      </c>
      <c r="M43" s="315">
        <f>SUM(M41:M42)</f>
        <v>3000</v>
      </c>
      <c r="N43" s="315">
        <f t="shared" si="6"/>
        <v>14353.31</v>
      </c>
      <c r="O43" s="315"/>
      <c r="P43" s="107"/>
      <c r="Q43" s="107">
        <f t="shared" si="7"/>
        <v>1646.6900000000005</v>
      </c>
      <c r="R43" s="107"/>
      <c r="S43" s="124">
        <f>Q43/E43*100%</f>
        <v>0.10291812500000003</v>
      </c>
      <c r="T43" s="107"/>
      <c r="U43" s="107">
        <f>SUM(U41:U42)</f>
        <v>14453.77</v>
      </c>
      <c r="V43" s="140"/>
      <c r="W43" s="122"/>
      <c r="X43" s="122"/>
      <c r="Y43" s="97"/>
      <c r="Z43" s="97"/>
    </row>
    <row r="44" spans="1:26" s="98" customFormat="1" ht="12" customHeight="1">
      <c r="A44" s="123"/>
      <c r="B44" s="123"/>
      <c r="C44" s="123"/>
      <c r="D44" s="123"/>
      <c r="E44" s="107"/>
      <c r="F44" s="107"/>
      <c r="G44" s="107"/>
      <c r="H44" s="107"/>
      <c r="I44" s="107"/>
      <c r="J44" s="107"/>
      <c r="K44" s="107"/>
      <c r="L44" s="107"/>
      <c r="M44" s="315"/>
      <c r="N44" s="315">
        <f t="shared" si="6"/>
        <v>0</v>
      </c>
      <c r="O44" s="315"/>
      <c r="P44" s="107"/>
      <c r="Q44" s="126"/>
      <c r="R44" s="107"/>
      <c r="S44" s="126"/>
      <c r="T44" s="107"/>
      <c r="U44" s="107"/>
      <c r="V44" s="100"/>
      <c r="W44" s="122"/>
      <c r="X44" s="122"/>
      <c r="Y44" s="97"/>
      <c r="Z44" s="97"/>
    </row>
    <row r="45" spans="1:26" s="98" customFormat="1">
      <c r="A45" s="119" t="s">
        <v>64</v>
      </c>
      <c r="B45" s="119"/>
      <c r="C45" s="4"/>
      <c r="D45" s="97"/>
      <c r="E45" s="142">
        <f>E38+E43</f>
        <v>48000</v>
      </c>
      <c r="F45" s="121"/>
      <c r="G45" s="121"/>
      <c r="H45" s="142">
        <f>H38+H43</f>
        <v>36906.68</v>
      </c>
      <c r="I45" s="121"/>
      <c r="J45" s="121"/>
      <c r="K45" s="121"/>
      <c r="L45" s="142">
        <f>L38+L43</f>
        <v>48120</v>
      </c>
      <c r="M45" s="322">
        <f>M38+M43</f>
        <v>9100</v>
      </c>
      <c r="N45" s="315">
        <f t="shared" si="6"/>
        <v>46006.68</v>
      </c>
      <c r="O45" s="330"/>
      <c r="P45" s="121"/>
      <c r="Q45" s="142">
        <f>E45-H45-M45</f>
        <v>1993.3199999999997</v>
      </c>
      <c r="R45" s="121"/>
      <c r="S45" s="143">
        <f>Q45/E45*100%</f>
        <v>4.1527499999999995E-2</v>
      </c>
      <c r="T45" s="121"/>
      <c r="U45" s="142">
        <f>U38+U43</f>
        <v>47131.67</v>
      </c>
      <c r="V45" s="100"/>
      <c r="W45" s="152"/>
      <c r="X45" s="152"/>
      <c r="Y45" s="97"/>
      <c r="Z45" s="97"/>
    </row>
    <row r="46" spans="1:26" s="98" customFormat="1" ht="12.75" customHeight="1">
      <c r="C46" s="97"/>
      <c r="D46" s="97"/>
      <c r="E46" s="106"/>
      <c r="F46" s="106"/>
      <c r="G46" s="106"/>
      <c r="H46" s="106"/>
      <c r="I46" s="107"/>
      <c r="J46" s="106"/>
      <c r="K46" s="107"/>
      <c r="L46" s="106"/>
      <c r="M46" s="313"/>
      <c r="N46" s="313"/>
      <c r="O46" s="313"/>
      <c r="P46" s="107"/>
      <c r="Q46" s="106"/>
      <c r="R46" s="106"/>
      <c r="S46" s="106"/>
      <c r="T46" s="107"/>
      <c r="U46" s="106"/>
      <c r="V46" s="100"/>
      <c r="W46" s="122"/>
      <c r="X46" s="122"/>
      <c r="Y46" s="97"/>
      <c r="Z46" s="97"/>
    </row>
    <row r="47" spans="1:26" s="98" customFormat="1">
      <c r="A47" s="119" t="s">
        <v>65</v>
      </c>
      <c r="B47" s="119"/>
      <c r="C47" s="4"/>
      <c r="D47" s="97"/>
      <c r="E47" s="120"/>
      <c r="F47" s="120"/>
      <c r="G47" s="120"/>
      <c r="H47" s="120"/>
      <c r="I47" s="121"/>
      <c r="J47" s="120"/>
      <c r="K47" s="107"/>
      <c r="L47" s="120"/>
      <c r="M47" s="314"/>
      <c r="N47" s="314"/>
      <c r="O47" s="314"/>
      <c r="P47" s="121"/>
      <c r="Q47" s="120"/>
      <c r="R47" s="120"/>
      <c r="S47" s="120"/>
      <c r="T47" s="121"/>
      <c r="U47" s="120"/>
      <c r="V47" s="100"/>
      <c r="W47" s="122"/>
      <c r="X47" s="122"/>
      <c r="Y47" s="97"/>
      <c r="Z47" s="97"/>
    </row>
    <row r="48" spans="1:26" s="98" customFormat="1">
      <c r="A48" s="147" t="s">
        <v>59</v>
      </c>
      <c r="B48" s="147"/>
      <c r="C48" s="148"/>
      <c r="D48" s="149"/>
      <c r="E48" s="150"/>
      <c r="F48" s="150"/>
      <c r="G48" s="150"/>
      <c r="H48" s="150"/>
      <c r="I48" s="151"/>
      <c r="J48" s="150"/>
      <c r="K48" s="107"/>
      <c r="L48" s="150"/>
      <c r="M48" s="323"/>
      <c r="N48" s="323"/>
      <c r="O48" s="323"/>
      <c r="P48" s="151"/>
      <c r="Q48" s="150"/>
      <c r="R48" s="150"/>
      <c r="S48" s="150"/>
      <c r="T48" s="151"/>
      <c r="U48" s="150"/>
      <c r="V48" s="100"/>
      <c r="W48" s="122"/>
      <c r="X48" s="122"/>
      <c r="Y48" s="97"/>
      <c r="Z48" s="97"/>
    </row>
    <row r="49" spans="1:26" s="98" customFormat="1">
      <c r="A49" s="123" t="s">
        <v>66</v>
      </c>
      <c r="B49" s="123"/>
      <c r="C49" s="123"/>
      <c r="D49" s="123"/>
      <c r="E49" s="107">
        <v>96480</v>
      </c>
      <c r="F49" s="107"/>
      <c r="G49" s="107"/>
      <c r="H49" s="107">
        <v>64320</v>
      </c>
      <c r="I49" s="107"/>
      <c r="J49" s="107"/>
      <c r="K49" s="107"/>
      <c r="L49" s="107">
        <v>96480</v>
      </c>
      <c r="M49" s="315">
        <v>32160</v>
      </c>
      <c r="N49" s="315">
        <f t="shared" ref="N49:N112" si="8">H49+M49</f>
        <v>96480</v>
      </c>
      <c r="O49" s="315" t="s">
        <v>330</v>
      </c>
      <c r="P49" s="107"/>
      <c r="Q49" s="107">
        <f t="shared" ref="Q49" si="9">E49-H49-M49</f>
        <v>0</v>
      </c>
      <c r="R49" s="107"/>
      <c r="S49" s="124">
        <f>Q49/E49*100%</f>
        <v>0</v>
      </c>
      <c r="T49" s="107"/>
      <c r="U49" s="107">
        <v>96480</v>
      </c>
      <c r="V49" s="100"/>
      <c r="W49" s="122"/>
      <c r="X49" s="122"/>
      <c r="Y49" s="97"/>
      <c r="Z49" s="97"/>
    </row>
    <row r="50" spans="1:26" s="139" customFormat="1" ht="11.25" customHeight="1">
      <c r="C50" s="138"/>
      <c r="D50" s="138"/>
      <c r="E50" s="141"/>
      <c r="F50" s="141"/>
      <c r="G50" s="141"/>
      <c r="H50" s="141"/>
      <c r="I50" s="136"/>
      <c r="J50" s="141"/>
      <c r="K50" s="136"/>
      <c r="L50" s="141"/>
      <c r="M50" s="321"/>
      <c r="N50" s="315">
        <f t="shared" si="8"/>
        <v>0</v>
      </c>
      <c r="O50" s="321"/>
      <c r="P50" s="136"/>
      <c r="Q50" s="141"/>
      <c r="R50" s="141"/>
      <c r="S50" s="141"/>
      <c r="T50" s="136"/>
      <c r="U50" s="141"/>
      <c r="V50" s="100"/>
      <c r="W50" s="137"/>
      <c r="X50" s="137"/>
      <c r="Y50" s="138"/>
      <c r="Z50" s="138"/>
    </row>
    <row r="51" spans="1:26" s="98" customFormat="1">
      <c r="A51" s="147" t="s">
        <v>62</v>
      </c>
      <c r="B51" s="147"/>
      <c r="C51" s="148"/>
      <c r="D51" s="149"/>
      <c r="E51" s="150"/>
      <c r="F51" s="150"/>
      <c r="G51" s="150"/>
      <c r="H51" s="150"/>
      <c r="I51" s="151"/>
      <c r="J51" s="150"/>
      <c r="K51" s="107"/>
      <c r="L51" s="150"/>
      <c r="M51" s="323"/>
      <c r="N51" s="315">
        <f t="shared" si="8"/>
        <v>0</v>
      </c>
      <c r="O51" s="323"/>
      <c r="P51" s="151"/>
      <c r="Q51" s="150"/>
      <c r="R51" s="150"/>
      <c r="S51" s="150"/>
      <c r="T51" s="151"/>
      <c r="U51" s="150"/>
      <c r="V51" s="100"/>
      <c r="W51" s="122"/>
      <c r="X51" s="122"/>
      <c r="Y51" s="97"/>
      <c r="Z51" s="97"/>
    </row>
    <row r="52" spans="1:26" s="98" customFormat="1">
      <c r="A52" s="123" t="s">
        <v>67</v>
      </c>
      <c r="B52" s="123"/>
      <c r="C52" s="123"/>
      <c r="D52" s="123"/>
      <c r="E52" s="107">
        <v>18000</v>
      </c>
      <c r="F52" s="107"/>
      <c r="G52" s="107"/>
      <c r="H52" s="107">
        <v>12232.96</v>
      </c>
      <c r="I52" s="107"/>
      <c r="J52" s="107"/>
      <c r="K52" s="107"/>
      <c r="L52" s="107">
        <v>18000</v>
      </c>
      <c r="M52" s="315">
        <f>2030*4</f>
        <v>8120</v>
      </c>
      <c r="N52" s="315">
        <f t="shared" si="8"/>
        <v>20352.96</v>
      </c>
      <c r="O52" s="315" t="s">
        <v>330</v>
      </c>
      <c r="P52" s="107"/>
      <c r="Q52" s="107">
        <f t="shared" ref="Q52" si="10">E52-H52-M52</f>
        <v>-2352.9599999999991</v>
      </c>
      <c r="R52" s="107"/>
      <c r="S52" s="124">
        <f>Q52/E52*100%</f>
        <v>-0.13071999999999995</v>
      </c>
      <c r="T52" s="107"/>
      <c r="U52" s="107">
        <v>17912.400000000001</v>
      </c>
      <c r="V52" s="100"/>
      <c r="W52" s="122"/>
      <c r="X52" s="122"/>
      <c r="Y52" s="97"/>
      <c r="Z52" s="97"/>
    </row>
    <row r="53" spans="1:26" s="98" customFormat="1" ht="12.75" customHeight="1">
      <c r="C53" s="97"/>
      <c r="D53" s="97"/>
      <c r="E53" s="106"/>
      <c r="F53" s="106"/>
      <c r="G53" s="106"/>
      <c r="H53" s="106"/>
      <c r="I53" s="107"/>
      <c r="J53" s="106"/>
      <c r="K53" s="107"/>
      <c r="L53" s="106"/>
      <c r="M53" s="313"/>
      <c r="N53" s="315">
        <f t="shared" si="8"/>
        <v>0</v>
      </c>
      <c r="O53" s="313"/>
      <c r="P53" s="107"/>
      <c r="Q53" s="106"/>
      <c r="R53" s="106"/>
      <c r="S53" s="106"/>
      <c r="T53" s="107"/>
      <c r="U53" s="106"/>
      <c r="V53" s="100"/>
      <c r="W53" s="122"/>
      <c r="X53" s="122"/>
      <c r="Y53" s="97"/>
      <c r="Z53" s="97"/>
    </row>
    <row r="54" spans="1:26" s="98" customFormat="1">
      <c r="A54" s="119" t="s">
        <v>68</v>
      </c>
      <c r="B54" s="119"/>
      <c r="C54" s="4"/>
      <c r="D54" s="97"/>
      <c r="E54" s="120"/>
      <c r="F54" s="120"/>
      <c r="G54" s="120"/>
      <c r="H54" s="120"/>
      <c r="I54" s="121"/>
      <c r="J54" s="120"/>
      <c r="K54" s="107"/>
      <c r="L54" s="120"/>
      <c r="M54" s="314"/>
      <c r="N54" s="315">
        <f t="shared" si="8"/>
        <v>0</v>
      </c>
      <c r="O54" s="314"/>
      <c r="P54" s="121"/>
      <c r="Q54" s="120"/>
      <c r="R54" s="120"/>
      <c r="S54" s="120"/>
      <c r="T54" s="121"/>
      <c r="U54" s="120"/>
      <c r="V54" s="100"/>
      <c r="W54" s="122"/>
      <c r="X54" s="122"/>
      <c r="Y54" s="97"/>
      <c r="Z54" s="97"/>
    </row>
    <row r="55" spans="1:26" s="98" customFormat="1">
      <c r="A55" s="98" t="s">
        <v>69</v>
      </c>
      <c r="C55" s="97"/>
      <c r="D55" s="97"/>
      <c r="E55" s="107">
        <v>15000</v>
      </c>
      <c r="F55" s="107"/>
      <c r="G55" s="107"/>
      <c r="H55" s="107">
        <v>0</v>
      </c>
      <c r="I55" s="107"/>
      <c r="J55" s="107"/>
      <c r="K55" s="107"/>
      <c r="L55" s="107">
        <v>15000</v>
      </c>
      <c r="M55" s="315">
        <v>15000</v>
      </c>
      <c r="N55" s="315">
        <f t="shared" si="8"/>
        <v>15000</v>
      </c>
      <c r="O55" s="315" t="s">
        <v>331</v>
      </c>
      <c r="P55" s="107"/>
      <c r="Q55" s="107">
        <f t="shared" ref="Q55:Q56" si="11">E55-H55-M55</f>
        <v>0</v>
      </c>
      <c r="R55" s="107"/>
      <c r="S55" s="124">
        <f>Q55/E55*100%</f>
        <v>0</v>
      </c>
      <c r="T55" s="107"/>
      <c r="U55" s="107">
        <v>3781.6</v>
      </c>
      <c r="V55" s="100"/>
      <c r="W55" s="122"/>
      <c r="X55" s="122"/>
      <c r="Y55" s="97"/>
      <c r="Z55" s="97"/>
    </row>
    <row r="56" spans="1:26" s="98" customFormat="1">
      <c r="A56" s="98" t="s">
        <v>70</v>
      </c>
      <c r="C56" s="97"/>
      <c r="D56" s="97"/>
      <c r="E56" s="107">
        <v>20000</v>
      </c>
      <c r="F56" s="107"/>
      <c r="G56" s="107"/>
      <c r="H56" s="107">
        <v>3868.64</v>
      </c>
      <c r="I56" s="107"/>
      <c r="J56" s="107"/>
      <c r="K56" s="107"/>
      <c r="L56" s="107">
        <v>20000</v>
      </c>
      <c r="M56" s="315">
        <v>12000</v>
      </c>
      <c r="N56" s="315">
        <f t="shared" si="8"/>
        <v>15868.64</v>
      </c>
      <c r="O56" s="315" t="s">
        <v>332</v>
      </c>
      <c r="P56" s="107"/>
      <c r="Q56" s="107">
        <f t="shared" si="11"/>
        <v>4131.3600000000006</v>
      </c>
      <c r="R56" s="107"/>
      <c r="S56" s="124">
        <f>Q56/E56*100%</f>
        <v>0.20656800000000003</v>
      </c>
      <c r="T56" s="107"/>
      <c r="U56" s="107">
        <v>6076.58</v>
      </c>
      <c r="V56" s="100"/>
      <c r="W56" s="122"/>
      <c r="X56" s="122"/>
      <c r="Y56" s="97"/>
      <c r="Z56" s="97"/>
    </row>
    <row r="57" spans="1:26" s="98" customFormat="1" ht="15.75" customHeight="1">
      <c r="C57" s="97"/>
      <c r="D57" s="97"/>
      <c r="E57" s="142">
        <f>SUM(E55:E56)</f>
        <v>35000</v>
      </c>
      <c r="F57" s="121"/>
      <c r="G57" s="121"/>
      <c r="H57" s="142">
        <f>SUM(H55:H56)</f>
        <v>3868.64</v>
      </c>
      <c r="I57" s="121"/>
      <c r="J57" s="121"/>
      <c r="K57" s="121"/>
      <c r="L57" s="142">
        <f>SUM(L55:L56)</f>
        <v>35000</v>
      </c>
      <c r="M57" s="322">
        <f>SUM(M55:M56)</f>
        <v>27000</v>
      </c>
      <c r="N57" s="315">
        <f t="shared" si="8"/>
        <v>30868.639999999999</v>
      </c>
      <c r="O57" s="330"/>
      <c r="P57" s="121"/>
      <c r="Q57" s="142">
        <f>E57-H57-M57</f>
        <v>4131.3600000000006</v>
      </c>
      <c r="R57" s="121"/>
      <c r="S57" s="143">
        <f>Q57/E57*100%</f>
        <v>0.11803885714285715</v>
      </c>
      <c r="T57" s="121"/>
      <c r="U57" s="142">
        <f>SUM(U55:U56)</f>
        <v>9858.18</v>
      </c>
      <c r="V57" s="100"/>
      <c r="W57" s="152"/>
      <c r="X57" s="152"/>
      <c r="Y57" s="97"/>
      <c r="Z57" s="97"/>
    </row>
    <row r="58" spans="1:26" s="98" customFormat="1" ht="12.75" customHeight="1">
      <c r="A58" s="153"/>
      <c r="B58" s="153"/>
      <c r="C58" s="154"/>
      <c r="D58" s="154"/>
      <c r="E58" s="155"/>
      <c r="F58" s="155"/>
      <c r="G58" s="155"/>
      <c r="H58" s="155"/>
      <c r="I58" s="128"/>
      <c r="J58" s="155"/>
      <c r="K58" s="107"/>
      <c r="L58" s="155"/>
      <c r="M58" s="313"/>
      <c r="N58" s="315">
        <f t="shared" si="8"/>
        <v>0</v>
      </c>
      <c r="O58" s="313"/>
      <c r="P58" s="128"/>
      <c r="Q58" s="155"/>
      <c r="R58" s="155"/>
      <c r="S58" s="155"/>
      <c r="T58" s="128"/>
      <c r="U58" s="155"/>
      <c r="V58" s="100"/>
      <c r="W58" s="122"/>
      <c r="X58" s="122"/>
      <c r="Y58" s="97"/>
      <c r="Z58" s="97"/>
    </row>
    <row r="59" spans="1:26" s="98" customFormat="1">
      <c r="A59" s="119" t="s">
        <v>71</v>
      </c>
      <c r="B59" s="119"/>
      <c r="C59" s="4"/>
      <c r="D59" s="97"/>
      <c r="E59" s="120"/>
      <c r="F59" s="120"/>
      <c r="G59" s="120"/>
      <c r="H59" s="120"/>
      <c r="I59" s="121"/>
      <c r="J59" s="120"/>
      <c r="K59" s="107"/>
      <c r="L59" s="120"/>
      <c r="M59" s="314"/>
      <c r="N59" s="315">
        <f t="shared" si="8"/>
        <v>0</v>
      </c>
      <c r="O59" s="314"/>
      <c r="P59" s="121"/>
      <c r="Q59" s="120"/>
      <c r="R59" s="120"/>
      <c r="S59" s="120"/>
      <c r="T59" s="121"/>
      <c r="U59" s="120"/>
      <c r="V59" s="100"/>
      <c r="W59" s="122"/>
      <c r="X59" s="122"/>
      <c r="Y59" s="97"/>
      <c r="Z59" s="97"/>
    </row>
    <row r="60" spans="1:26" s="98" customFormat="1">
      <c r="A60" s="123" t="s">
        <v>72</v>
      </c>
      <c r="B60" s="123"/>
      <c r="C60" s="123"/>
      <c r="D60" s="123"/>
      <c r="E60" s="107">
        <v>5000</v>
      </c>
      <c r="F60" s="107"/>
      <c r="G60" s="107"/>
      <c r="H60" s="107">
        <v>529.39</v>
      </c>
      <c r="I60" s="107"/>
      <c r="J60" s="107"/>
      <c r="K60" s="107"/>
      <c r="L60" s="107">
        <v>5000</v>
      </c>
      <c r="M60" s="315">
        <v>4000</v>
      </c>
      <c r="N60" s="315">
        <f t="shared" si="8"/>
        <v>4529.3900000000003</v>
      </c>
      <c r="O60" s="315" t="s">
        <v>333</v>
      </c>
      <c r="P60" s="107"/>
      <c r="Q60" s="107">
        <f t="shared" ref="Q60:Q71" si="12">E60-H60-M60</f>
        <v>470.60999999999967</v>
      </c>
      <c r="R60" s="107"/>
      <c r="S60" s="124">
        <f t="shared" ref="S60:S71" si="13">Q60/E60*100%</f>
        <v>9.4121999999999928E-2</v>
      </c>
      <c r="T60" s="107"/>
      <c r="U60" s="107">
        <v>4122.63</v>
      </c>
      <c r="V60" s="100"/>
      <c r="W60" s="122"/>
      <c r="X60" s="122"/>
      <c r="Y60" s="97"/>
      <c r="Z60" s="97"/>
    </row>
    <row r="61" spans="1:26" s="98" customFormat="1">
      <c r="A61" s="123" t="s">
        <v>73</v>
      </c>
      <c r="B61" s="123"/>
      <c r="C61" s="123"/>
      <c r="D61" s="123"/>
      <c r="E61" s="107">
        <v>6000</v>
      </c>
      <c r="F61" s="107"/>
      <c r="G61" s="107"/>
      <c r="H61" s="107">
        <v>2616.1</v>
      </c>
      <c r="I61" s="107"/>
      <c r="J61" s="107"/>
      <c r="K61" s="107"/>
      <c r="L61" s="107">
        <v>7000</v>
      </c>
      <c r="M61" s="315">
        <v>2000</v>
      </c>
      <c r="N61" s="315">
        <f t="shared" si="8"/>
        <v>4616.1000000000004</v>
      </c>
      <c r="O61" s="315" t="s">
        <v>334</v>
      </c>
      <c r="P61" s="107"/>
      <c r="Q61" s="107">
        <f t="shared" si="12"/>
        <v>1383.9</v>
      </c>
      <c r="R61" s="107"/>
      <c r="S61" s="124">
        <f t="shared" si="13"/>
        <v>0.23065000000000002</v>
      </c>
      <c r="T61" s="107"/>
      <c r="U61" s="107">
        <v>4008.6</v>
      </c>
      <c r="V61" s="100"/>
      <c r="W61" s="122"/>
      <c r="X61" s="122"/>
      <c r="Y61" s="97"/>
      <c r="Z61" s="97"/>
    </row>
    <row r="62" spans="1:26" s="98" customFormat="1">
      <c r="A62" s="123" t="s">
        <v>74</v>
      </c>
      <c r="B62" s="123"/>
      <c r="C62" s="123"/>
      <c r="D62" s="123"/>
      <c r="E62" s="107">
        <v>10000</v>
      </c>
      <c r="F62" s="107"/>
      <c r="G62" s="107"/>
      <c r="H62" s="107">
        <v>10114.58</v>
      </c>
      <c r="I62" s="107"/>
      <c r="J62" s="107"/>
      <c r="K62" s="107"/>
      <c r="L62" s="107">
        <v>8000</v>
      </c>
      <c r="M62" s="315">
        <v>2600</v>
      </c>
      <c r="N62" s="315">
        <f t="shared" si="8"/>
        <v>12714.58</v>
      </c>
      <c r="O62" s="315" t="s">
        <v>335</v>
      </c>
      <c r="P62" s="107"/>
      <c r="Q62" s="107">
        <f t="shared" si="12"/>
        <v>-2714.58</v>
      </c>
      <c r="R62" s="107"/>
      <c r="S62" s="124">
        <f t="shared" si="13"/>
        <v>-0.27145799999999998</v>
      </c>
      <c r="T62" s="107"/>
      <c r="U62" s="107">
        <v>10884.25</v>
      </c>
      <c r="V62" s="100"/>
      <c r="W62" s="122"/>
      <c r="X62" s="122"/>
      <c r="Y62" s="97"/>
      <c r="Z62" s="97"/>
    </row>
    <row r="63" spans="1:26" s="98" customFormat="1">
      <c r="A63" s="123" t="s">
        <v>75</v>
      </c>
      <c r="B63" s="123"/>
      <c r="C63" s="123"/>
      <c r="D63" s="123"/>
      <c r="E63" s="107">
        <v>1800</v>
      </c>
      <c r="F63" s="107"/>
      <c r="G63" s="107"/>
      <c r="H63" s="107">
        <v>744.6</v>
      </c>
      <c r="I63" s="107"/>
      <c r="J63" s="107"/>
      <c r="K63" s="107"/>
      <c r="L63" s="107">
        <v>1800</v>
      </c>
      <c r="M63" s="315">
        <v>1000</v>
      </c>
      <c r="N63" s="315">
        <f t="shared" si="8"/>
        <v>1744.6</v>
      </c>
      <c r="O63" s="315" t="s">
        <v>336</v>
      </c>
      <c r="P63" s="107"/>
      <c r="Q63" s="107">
        <f t="shared" si="12"/>
        <v>55.400000000000091</v>
      </c>
      <c r="R63" s="107"/>
      <c r="S63" s="124">
        <f t="shared" si="13"/>
        <v>3.0777777777777827E-2</v>
      </c>
      <c r="T63" s="107"/>
      <c r="U63" s="107">
        <v>1688.4</v>
      </c>
      <c r="V63" s="100"/>
      <c r="W63" s="122"/>
      <c r="X63" s="122"/>
      <c r="Y63" s="97"/>
      <c r="Z63" s="97"/>
    </row>
    <row r="64" spans="1:26" s="98" customFormat="1">
      <c r="A64" s="123" t="s">
        <v>76</v>
      </c>
      <c r="B64" s="123"/>
      <c r="C64" s="123"/>
      <c r="D64" s="123"/>
      <c r="E64" s="107">
        <v>18000</v>
      </c>
      <c r="F64" s="107"/>
      <c r="G64" s="107"/>
      <c r="H64" s="107">
        <v>13126.099999999999</v>
      </c>
      <c r="I64" s="107"/>
      <c r="J64" s="107"/>
      <c r="K64" s="156"/>
      <c r="L64" s="107">
        <v>18000</v>
      </c>
      <c r="M64" s="315">
        <v>4800</v>
      </c>
      <c r="N64" s="315">
        <f t="shared" si="8"/>
        <v>17926.099999999999</v>
      </c>
      <c r="O64" s="315" t="s">
        <v>337</v>
      </c>
      <c r="P64" s="107"/>
      <c r="Q64" s="107">
        <f t="shared" si="12"/>
        <v>73.900000000001455</v>
      </c>
      <c r="R64" s="107"/>
      <c r="S64" s="124">
        <f t="shared" si="13"/>
        <v>4.1055555555556365E-3</v>
      </c>
      <c r="T64" s="107"/>
      <c r="U64" s="107">
        <v>14167</v>
      </c>
      <c r="V64" s="100"/>
      <c r="W64" s="122"/>
      <c r="X64" s="122"/>
      <c r="Y64" s="97"/>
      <c r="Z64" s="97"/>
    </row>
    <row r="65" spans="1:26" s="98" customFormat="1">
      <c r="A65" s="123" t="s">
        <v>77</v>
      </c>
      <c r="B65" s="123"/>
      <c r="C65" s="123"/>
      <c r="D65" s="123"/>
      <c r="E65" s="107">
        <v>1200</v>
      </c>
      <c r="F65" s="107"/>
      <c r="G65" s="107"/>
      <c r="H65" s="107">
        <v>803.1</v>
      </c>
      <c r="I65" s="107"/>
      <c r="J65" s="107"/>
      <c r="K65" s="107"/>
      <c r="L65" s="107">
        <v>1200</v>
      </c>
      <c r="M65" s="315">
        <v>300</v>
      </c>
      <c r="N65" s="315">
        <f t="shared" si="8"/>
        <v>1103.0999999999999</v>
      </c>
      <c r="O65" s="315" t="s">
        <v>338</v>
      </c>
      <c r="P65" s="107"/>
      <c r="Q65" s="107">
        <f t="shared" si="12"/>
        <v>96.899999999999977</v>
      </c>
      <c r="R65" s="107"/>
      <c r="S65" s="124">
        <f t="shared" si="13"/>
        <v>8.0749999999999975E-2</v>
      </c>
      <c r="T65" s="107"/>
      <c r="U65" s="107">
        <v>643.95000000000005</v>
      </c>
      <c r="V65" s="100"/>
      <c r="W65" s="122"/>
      <c r="X65" s="122"/>
      <c r="Y65" s="97"/>
      <c r="Z65" s="97"/>
    </row>
    <row r="66" spans="1:26" s="98" customFormat="1">
      <c r="A66" s="123" t="s">
        <v>78</v>
      </c>
      <c r="B66" s="123"/>
      <c r="C66" s="123"/>
      <c r="D66" s="123"/>
      <c r="E66" s="107">
        <v>1000</v>
      </c>
      <c r="F66" s="107"/>
      <c r="G66" s="107"/>
      <c r="H66" s="107">
        <v>131.4</v>
      </c>
      <c r="I66" s="107"/>
      <c r="J66" s="107"/>
      <c r="K66" s="107"/>
      <c r="L66" s="107">
        <v>1000</v>
      </c>
      <c r="M66" s="315">
        <v>500</v>
      </c>
      <c r="N66" s="315">
        <f t="shared" si="8"/>
        <v>631.4</v>
      </c>
      <c r="O66" s="315" t="s">
        <v>339</v>
      </c>
      <c r="P66" s="107"/>
      <c r="Q66" s="107">
        <f t="shared" si="12"/>
        <v>368.6</v>
      </c>
      <c r="R66" s="107"/>
      <c r="S66" s="124">
        <f t="shared" si="13"/>
        <v>0.36860000000000004</v>
      </c>
      <c r="T66" s="107"/>
      <c r="U66" s="107">
        <v>175.5</v>
      </c>
      <c r="V66" s="100"/>
      <c r="W66" s="122"/>
      <c r="X66" s="122"/>
      <c r="Y66" s="97"/>
      <c r="Z66" s="97"/>
    </row>
    <row r="67" spans="1:26" s="98" customFormat="1">
      <c r="A67" s="123" t="s">
        <v>79</v>
      </c>
      <c r="B67" s="123"/>
      <c r="C67" s="123"/>
      <c r="D67" s="123"/>
      <c r="E67" s="107">
        <v>6000</v>
      </c>
      <c r="F67" s="107"/>
      <c r="G67" s="107"/>
      <c r="H67" s="107">
        <v>3235.5</v>
      </c>
      <c r="I67" s="107"/>
      <c r="J67" s="107"/>
      <c r="K67" s="107"/>
      <c r="L67" s="107">
        <v>6000</v>
      </c>
      <c r="M67" s="315">
        <v>2700</v>
      </c>
      <c r="N67" s="315">
        <f t="shared" si="8"/>
        <v>5935.5</v>
      </c>
      <c r="O67" s="315" t="s">
        <v>340</v>
      </c>
      <c r="P67" s="107"/>
      <c r="Q67" s="107">
        <f t="shared" si="12"/>
        <v>64.5</v>
      </c>
      <c r="R67" s="107"/>
      <c r="S67" s="124">
        <f t="shared" si="13"/>
        <v>1.0749999999999999E-2</v>
      </c>
      <c r="T67" s="107"/>
      <c r="U67" s="107">
        <v>4356.33</v>
      </c>
      <c r="V67" s="100"/>
      <c r="W67" s="122"/>
      <c r="X67" s="122"/>
      <c r="Y67" s="97"/>
      <c r="Z67" s="97"/>
    </row>
    <row r="68" spans="1:26" s="98" customFormat="1">
      <c r="A68" s="123" t="s">
        <v>80</v>
      </c>
      <c r="B68" s="123"/>
      <c r="C68" s="123"/>
      <c r="D68" s="123"/>
      <c r="E68" s="107">
        <v>1500</v>
      </c>
      <c r="F68" s="107"/>
      <c r="G68" s="107"/>
      <c r="H68" s="107">
        <v>144</v>
      </c>
      <c r="I68" s="107"/>
      <c r="J68" s="107"/>
      <c r="K68" s="107"/>
      <c r="L68" s="107">
        <v>1500</v>
      </c>
      <c r="M68" s="315">
        <v>0</v>
      </c>
      <c r="N68" s="315">
        <f t="shared" si="8"/>
        <v>144</v>
      </c>
      <c r="O68" s="315" t="s">
        <v>341</v>
      </c>
      <c r="P68" s="107"/>
      <c r="Q68" s="107">
        <f t="shared" si="12"/>
        <v>1356</v>
      </c>
      <c r="R68" s="107"/>
      <c r="S68" s="124">
        <f t="shared" si="13"/>
        <v>0.90400000000000003</v>
      </c>
      <c r="T68" s="107"/>
      <c r="U68" s="107">
        <v>0</v>
      </c>
      <c r="V68" s="100"/>
      <c r="W68" s="122"/>
      <c r="X68" s="122"/>
      <c r="Y68" s="97"/>
      <c r="Z68" s="97"/>
    </row>
    <row r="69" spans="1:26" s="98" customFormat="1">
      <c r="A69" s="123" t="s">
        <v>81</v>
      </c>
      <c r="B69" s="123"/>
      <c r="C69" s="123"/>
      <c r="D69" s="123"/>
      <c r="E69" s="107">
        <v>2000</v>
      </c>
      <c r="F69" s="107"/>
      <c r="G69" s="107"/>
      <c r="H69" s="107">
        <v>1451.75</v>
      </c>
      <c r="I69" s="107"/>
      <c r="J69" s="107"/>
      <c r="K69" s="107"/>
      <c r="L69" s="107">
        <v>3000</v>
      </c>
      <c r="M69" s="315">
        <v>500</v>
      </c>
      <c r="N69" s="315">
        <f t="shared" si="8"/>
        <v>1951.75</v>
      </c>
      <c r="O69" s="315" t="s">
        <v>342</v>
      </c>
      <c r="P69" s="107"/>
      <c r="Q69" s="107">
        <f t="shared" si="12"/>
        <v>48.25</v>
      </c>
      <c r="R69" s="107"/>
      <c r="S69" s="124">
        <f t="shared" si="13"/>
        <v>2.4125000000000001E-2</v>
      </c>
      <c r="T69" s="107"/>
      <c r="U69" s="107">
        <v>217.09</v>
      </c>
      <c r="V69" s="100"/>
      <c r="W69" s="122"/>
      <c r="X69" s="122"/>
      <c r="Y69" s="97"/>
      <c r="Z69" s="97"/>
    </row>
    <row r="70" spans="1:26" s="98" customFormat="1">
      <c r="A70" s="123" t="s">
        <v>82</v>
      </c>
      <c r="B70" s="123"/>
      <c r="C70" s="123"/>
      <c r="D70" s="123"/>
      <c r="E70" s="107">
        <v>4000</v>
      </c>
      <c r="F70" s="107"/>
      <c r="G70" s="107"/>
      <c r="H70" s="107">
        <v>498.2</v>
      </c>
      <c r="I70" s="107"/>
      <c r="J70" s="107"/>
      <c r="K70" s="107"/>
      <c r="L70" s="107">
        <v>2000</v>
      </c>
      <c r="M70" s="315">
        <v>3000</v>
      </c>
      <c r="N70" s="315">
        <f t="shared" si="8"/>
        <v>3498.2</v>
      </c>
      <c r="O70" s="315" t="s">
        <v>343</v>
      </c>
      <c r="P70" s="107"/>
      <c r="Q70" s="107">
        <f t="shared" si="12"/>
        <v>501.80000000000018</v>
      </c>
      <c r="R70" s="107"/>
      <c r="S70" s="124">
        <f t="shared" si="13"/>
        <v>0.12545000000000003</v>
      </c>
      <c r="T70" s="107"/>
      <c r="U70" s="107">
        <v>6262.48</v>
      </c>
      <c r="V70" s="100"/>
      <c r="W70" s="122"/>
      <c r="X70" s="122"/>
      <c r="Y70" s="97"/>
      <c r="Z70" s="97"/>
    </row>
    <row r="71" spans="1:26" s="98" customFormat="1">
      <c r="C71" s="97"/>
      <c r="D71" s="97"/>
      <c r="E71" s="142">
        <f>SUM(E60:E70)</f>
        <v>56500</v>
      </c>
      <c r="F71" s="121"/>
      <c r="G71" s="121"/>
      <c r="H71" s="142">
        <f>SUM(H60:H70)</f>
        <v>33394.719999999994</v>
      </c>
      <c r="I71" s="121"/>
      <c r="J71" s="121"/>
      <c r="K71" s="121"/>
      <c r="L71" s="142">
        <f>SUM(L60:L70)</f>
        <v>54500</v>
      </c>
      <c r="M71" s="322">
        <f>SUM(M60:M70)</f>
        <v>21400</v>
      </c>
      <c r="N71" s="315">
        <f>H71+M71</f>
        <v>54794.719999999994</v>
      </c>
      <c r="O71" s="330"/>
      <c r="P71" s="121"/>
      <c r="Q71" s="142">
        <f t="shared" si="12"/>
        <v>1705.2800000000061</v>
      </c>
      <c r="R71" s="121"/>
      <c r="S71" s="143">
        <f t="shared" si="13"/>
        <v>3.0181946902654976E-2</v>
      </c>
      <c r="T71" s="121"/>
      <c r="U71" s="142">
        <f>SUM(U60:U70)</f>
        <v>46526.229999999996</v>
      </c>
      <c r="V71" s="100"/>
      <c r="W71" s="122"/>
      <c r="X71" s="122"/>
      <c r="Y71" s="97"/>
      <c r="Z71" s="97"/>
    </row>
    <row r="72" spans="1:26" s="139" customFormat="1" ht="13.5" customHeight="1">
      <c r="C72" s="138"/>
      <c r="D72" s="138"/>
      <c r="E72" s="141"/>
      <c r="F72" s="141"/>
      <c r="G72" s="141"/>
      <c r="H72" s="141"/>
      <c r="I72" s="136"/>
      <c r="J72" s="141"/>
      <c r="K72" s="157"/>
      <c r="L72" s="141"/>
      <c r="M72" s="321"/>
      <c r="N72" s="315">
        <f t="shared" si="8"/>
        <v>0</v>
      </c>
      <c r="O72" s="321"/>
      <c r="P72" s="136"/>
      <c r="Q72" s="141"/>
      <c r="R72" s="141"/>
      <c r="S72" s="141"/>
      <c r="T72" s="136"/>
      <c r="U72" s="141"/>
      <c r="V72" s="100"/>
      <c r="W72" s="137"/>
      <c r="X72" s="137"/>
      <c r="Y72" s="138"/>
      <c r="Z72" s="138"/>
    </row>
    <row r="73" spans="1:26" s="98" customFormat="1">
      <c r="A73" s="119" t="s">
        <v>83</v>
      </c>
      <c r="B73" s="119"/>
      <c r="C73" s="4"/>
      <c r="D73" s="97"/>
      <c r="E73" s="120"/>
      <c r="F73" s="120"/>
      <c r="G73" s="120"/>
      <c r="H73" s="120"/>
      <c r="I73" s="121"/>
      <c r="J73" s="120"/>
      <c r="K73" s="107"/>
      <c r="L73" s="120"/>
      <c r="M73" s="314"/>
      <c r="N73" s="315">
        <f t="shared" si="8"/>
        <v>0</v>
      </c>
      <c r="O73" s="314"/>
      <c r="P73" s="121"/>
      <c r="Q73" s="120"/>
      <c r="R73" s="120"/>
      <c r="S73" s="120"/>
      <c r="T73" s="121"/>
      <c r="U73" s="120"/>
      <c r="V73" s="100"/>
      <c r="W73" s="122"/>
      <c r="X73" s="122"/>
      <c r="Y73" s="97"/>
      <c r="Z73" s="97"/>
    </row>
    <row r="74" spans="1:26" s="98" customFormat="1">
      <c r="A74" s="123" t="s">
        <v>84</v>
      </c>
      <c r="B74" s="123"/>
      <c r="C74" s="123"/>
      <c r="D74" s="123"/>
      <c r="E74" s="107">
        <v>5000</v>
      </c>
      <c r="F74" s="107"/>
      <c r="G74" s="107"/>
      <c r="H74" s="107">
        <v>0</v>
      </c>
      <c r="I74" s="107"/>
      <c r="J74" s="107"/>
      <c r="K74" s="107"/>
      <c r="L74" s="107">
        <v>5000</v>
      </c>
      <c r="M74" s="315">
        <v>5000</v>
      </c>
      <c r="N74" s="315">
        <f t="shared" si="8"/>
        <v>5000</v>
      </c>
      <c r="O74" s="315" t="s">
        <v>344</v>
      </c>
      <c r="P74" s="107"/>
      <c r="Q74" s="107">
        <f t="shared" ref="Q74:Q85" si="14">E74-H74-M74</f>
        <v>0</v>
      </c>
      <c r="R74" s="107"/>
      <c r="S74" s="124">
        <f t="shared" ref="S74:S85" si="15">Q74/E74*100%</f>
        <v>0</v>
      </c>
      <c r="T74" s="107"/>
      <c r="U74" s="107">
        <v>5000</v>
      </c>
      <c r="V74" s="100"/>
      <c r="W74" s="122"/>
      <c r="X74" s="122"/>
      <c r="Y74" s="97"/>
      <c r="Z74" s="97"/>
    </row>
    <row r="75" spans="1:26" s="98" customFormat="1">
      <c r="A75" s="158" t="s">
        <v>85</v>
      </c>
      <c r="B75" s="158"/>
      <c r="C75" s="158"/>
      <c r="D75" s="158"/>
      <c r="E75" s="107">
        <v>9032</v>
      </c>
      <c r="F75" s="107"/>
      <c r="G75" s="107"/>
      <c r="H75" s="107">
        <v>5454</v>
      </c>
      <c r="I75" s="107"/>
      <c r="J75" s="107"/>
      <c r="K75" s="107"/>
      <c r="L75" s="107">
        <f>736*12+200</f>
        <v>9032</v>
      </c>
      <c r="M75" s="315">
        <v>3578</v>
      </c>
      <c r="N75" s="315">
        <f t="shared" si="8"/>
        <v>9032</v>
      </c>
      <c r="O75" s="315" t="s">
        <v>345</v>
      </c>
      <c r="P75" s="107"/>
      <c r="Q75" s="107">
        <f t="shared" si="14"/>
        <v>0</v>
      </c>
      <c r="R75" s="107"/>
      <c r="S75" s="124">
        <f t="shared" si="15"/>
        <v>0</v>
      </c>
      <c r="T75" s="107"/>
      <c r="U75" s="107">
        <v>8832</v>
      </c>
      <c r="V75" s="100"/>
      <c r="W75" s="122"/>
      <c r="X75" s="122"/>
      <c r="Y75" s="97"/>
      <c r="Z75" s="97"/>
    </row>
    <row r="76" spans="1:26" s="98" customFormat="1">
      <c r="A76" s="123" t="s">
        <v>86</v>
      </c>
      <c r="B76" s="123"/>
      <c r="C76" s="123"/>
      <c r="D76" s="123"/>
      <c r="E76" s="107">
        <v>3000</v>
      </c>
      <c r="F76" s="107"/>
      <c r="G76" s="107"/>
      <c r="H76" s="107">
        <v>0</v>
      </c>
      <c r="I76" s="107"/>
      <c r="J76" s="107"/>
      <c r="K76" s="107"/>
      <c r="L76" s="107">
        <v>3000</v>
      </c>
      <c r="M76" s="315">
        <v>1500</v>
      </c>
      <c r="N76" s="315">
        <f t="shared" si="8"/>
        <v>1500</v>
      </c>
      <c r="O76" s="315" t="s">
        <v>346</v>
      </c>
      <c r="P76" s="107"/>
      <c r="Q76" s="107">
        <f t="shared" si="14"/>
        <v>1500</v>
      </c>
      <c r="R76" s="107"/>
      <c r="S76" s="124">
        <f t="shared" si="15"/>
        <v>0.5</v>
      </c>
      <c r="T76" s="107"/>
      <c r="U76" s="107">
        <v>1549.95</v>
      </c>
      <c r="V76" s="100"/>
      <c r="W76" s="122"/>
      <c r="X76" s="122"/>
      <c r="Y76" s="97"/>
      <c r="Z76" s="97"/>
    </row>
    <row r="77" spans="1:26" s="98" customFormat="1">
      <c r="A77" s="123" t="s">
        <v>87</v>
      </c>
      <c r="B77" s="123"/>
      <c r="C77" s="123"/>
      <c r="D77" s="123"/>
      <c r="E77" s="107">
        <v>2000</v>
      </c>
      <c r="F77" s="107"/>
      <c r="G77" s="107"/>
      <c r="H77" s="107">
        <v>1800</v>
      </c>
      <c r="I77" s="107"/>
      <c r="J77" s="107"/>
      <c r="K77" s="107"/>
      <c r="L77" s="107">
        <v>2000</v>
      </c>
      <c r="M77" s="315">
        <v>1500</v>
      </c>
      <c r="N77" s="315">
        <f t="shared" si="8"/>
        <v>3300</v>
      </c>
      <c r="O77" s="315" t="s">
        <v>347</v>
      </c>
      <c r="P77" s="107"/>
      <c r="Q77" s="107">
        <f t="shared" si="14"/>
        <v>-1300</v>
      </c>
      <c r="R77" s="107"/>
      <c r="S77" s="124">
        <f t="shared" si="15"/>
        <v>-0.65</v>
      </c>
      <c r="T77" s="107"/>
      <c r="U77" s="107">
        <v>2272</v>
      </c>
      <c r="V77" s="100"/>
      <c r="W77" s="122"/>
      <c r="X77" s="122"/>
      <c r="Y77" s="97"/>
      <c r="Z77" s="97"/>
    </row>
    <row r="78" spans="1:26" s="98" customFormat="1">
      <c r="A78" s="123" t="s">
        <v>88</v>
      </c>
      <c r="B78" s="123"/>
      <c r="C78" s="123"/>
      <c r="D78" s="123"/>
      <c r="E78" s="107">
        <v>1500</v>
      </c>
      <c r="F78" s="107"/>
      <c r="G78" s="107"/>
      <c r="H78" s="107">
        <v>743</v>
      </c>
      <c r="I78" s="107"/>
      <c r="J78" s="107"/>
      <c r="K78" s="107"/>
      <c r="L78" s="107">
        <v>1500</v>
      </c>
      <c r="M78" s="315">
        <v>700</v>
      </c>
      <c r="N78" s="315">
        <f t="shared" si="8"/>
        <v>1443</v>
      </c>
      <c r="O78" s="315" t="s">
        <v>348</v>
      </c>
      <c r="P78" s="107"/>
      <c r="Q78" s="107">
        <f t="shared" si="14"/>
        <v>57</v>
      </c>
      <c r="R78" s="107"/>
      <c r="S78" s="124">
        <f t="shared" si="15"/>
        <v>3.7999999999999999E-2</v>
      </c>
      <c r="T78" s="107"/>
      <c r="U78" s="107">
        <v>1065.07</v>
      </c>
      <c r="V78" s="100"/>
      <c r="W78" s="122"/>
      <c r="X78" s="122"/>
      <c r="Y78" s="97"/>
      <c r="Z78" s="97"/>
    </row>
    <row r="79" spans="1:26" s="98" customFormat="1">
      <c r="A79" s="123" t="s">
        <v>89</v>
      </c>
      <c r="B79" s="123"/>
      <c r="C79" s="123"/>
      <c r="D79" s="123"/>
      <c r="E79" s="107">
        <v>200</v>
      </c>
      <c r="F79" s="107"/>
      <c r="G79" s="107"/>
      <c r="H79" s="107">
        <v>150</v>
      </c>
      <c r="I79" s="107"/>
      <c r="J79" s="107"/>
      <c r="K79" s="107"/>
      <c r="L79" s="107">
        <v>200</v>
      </c>
      <c r="M79" s="315">
        <v>0</v>
      </c>
      <c r="N79" s="315">
        <f t="shared" si="8"/>
        <v>150</v>
      </c>
      <c r="O79" s="315" t="s">
        <v>349</v>
      </c>
      <c r="P79" s="107"/>
      <c r="Q79" s="107">
        <f t="shared" si="14"/>
        <v>50</v>
      </c>
      <c r="R79" s="107"/>
      <c r="S79" s="124">
        <f t="shared" si="15"/>
        <v>0.25</v>
      </c>
      <c r="T79" s="107"/>
      <c r="U79" s="107">
        <v>150</v>
      </c>
      <c r="V79" s="100"/>
      <c r="W79" s="122"/>
      <c r="X79" s="122"/>
      <c r="Y79" s="97"/>
      <c r="Z79" s="97"/>
    </row>
    <row r="80" spans="1:26" s="98" customFormat="1">
      <c r="A80" s="123" t="s">
        <v>90</v>
      </c>
      <c r="B80" s="123"/>
      <c r="C80" s="123"/>
      <c r="D80" s="123"/>
      <c r="E80" s="107">
        <v>1000</v>
      </c>
      <c r="F80" s="107"/>
      <c r="G80" s="107"/>
      <c r="H80" s="107">
        <v>0</v>
      </c>
      <c r="I80" s="107"/>
      <c r="J80" s="107"/>
      <c r="K80" s="107"/>
      <c r="L80" s="107">
        <v>1000</v>
      </c>
      <c r="M80" s="315">
        <v>0</v>
      </c>
      <c r="N80" s="315">
        <f t="shared" si="8"/>
        <v>0</v>
      </c>
      <c r="O80" s="315" t="s">
        <v>350</v>
      </c>
      <c r="P80" s="107"/>
      <c r="Q80" s="107">
        <f t="shared" si="14"/>
        <v>1000</v>
      </c>
      <c r="R80" s="107"/>
      <c r="S80" s="124">
        <f t="shared" si="15"/>
        <v>1</v>
      </c>
      <c r="T80" s="107"/>
      <c r="U80" s="107"/>
      <c r="V80" s="100"/>
      <c r="W80" s="122"/>
      <c r="X80" s="122"/>
      <c r="Y80" s="97"/>
      <c r="Z80" s="97"/>
    </row>
    <row r="81" spans="1:26" s="98" customFormat="1">
      <c r="A81" s="123" t="s">
        <v>91</v>
      </c>
      <c r="B81" s="123"/>
      <c r="C81" s="123"/>
      <c r="D81" s="123"/>
      <c r="E81" s="107">
        <v>400</v>
      </c>
      <c r="F81" s="107"/>
      <c r="G81" s="107"/>
      <c r="H81" s="107">
        <v>330</v>
      </c>
      <c r="I81" s="107"/>
      <c r="J81" s="107"/>
      <c r="K81" s="107"/>
      <c r="L81" s="107">
        <v>400</v>
      </c>
      <c r="M81" s="315">
        <v>0</v>
      </c>
      <c r="N81" s="315">
        <f t="shared" si="8"/>
        <v>330</v>
      </c>
      <c r="O81" s="315" t="s">
        <v>351</v>
      </c>
      <c r="P81" s="107"/>
      <c r="Q81" s="107">
        <f t="shared" si="14"/>
        <v>70</v>
      </c>
      <c r="R81" s="107"/>
      <c r="S81" s="124">
        <f t="shared" si="15"/>
        <v>0.17499999999999999</v>
      </c>
      <c r="T81" s="107"/>
      <c r="U81" s="107">
        <v>330</v>
      </c>
      <c r="V81" s="100"/>
      <c r="W81" s="122"/>
      <c r="X81" s="122"/>
      <c r="Y81" s="97"/>
      <c r="Z81" s="97"/>
    </row>
    <row r="82" spans="1:26" s="98" customFormat="1">
      <c r="A82" s="123" t="s">
        <v>92</v>
      </c>
      <c r="B82" s="123"/>
      <c r="C82" s="123"/>
      <c r="D82" s="123"/>
      <c r="E82" s="107">
        <v>0</v>
      </c>
      <c r="F82" s="107"/>
      <c r="G82" s="107"/>
      <c r="H82" s="107">
        <v>1125</v>
      </c>
      <c r="I82" s="107"/>
      <c r="J82" s="107"/>
      <c r="K82" s="107"/>
      <c r="L82" s="107">
        <v>0</v>
      </c>
      <c r="M82" s="315">
        <v>0</v>
      </c>
      <c r="N82" s="315">
        <f t="shared" si="8"/>
        <v>1125</v>
      </c>
      <c r="O82" s="315" t="s">
        <v>352</v>
      </c>
      <c r="P82" s="107"/>
      <c r="Q82" s="107">
        <f t="shared" si="14"/>
        <v>-1125</v>
      </c>
      <c r="R82" s="107"/>
      <c r="S82" s="124">
        <v>0</v>
      </c>
      <c r="T82" s="107"/>
      <c r="U82" s="107">
        <v>1.25</v>
      </c>
      <c r="V82" s="100"/>
      <c r="W82" s="122"/>
      <c r="X82" s="122"/>
      <c r="Y82" s="97"/>
      <c r="Z82" s="97"/>
    </row>
    <row r="83" spans="1:26" s="98" customFormat="1">
      <c r="A83" s="123" t="s">
        <v>93</v>
      </c>
      <c r="B83" s="123"/>
      <c r="C83" s="123"/>
      <c r="D83" s="123"/>
      <c r="E83" s="107">
        <v>0</v>
      </c>
      <c r="F83" s="107"/>
      <c r="G83" s="107"/>
      <c r="H83" s="107">
        <v>125.31</v>
      </c>
      <c r="I83" s="107"/>
      <c r="J83" s="107"/>
      <c r="K83" s="107"/>
      <c r="L83" s="107"/>
      <c r="M83" s="315">
        <v>0</v>
      </c>
      <c r="N83" s="315">
        <f t="shared" si="8"/>
        <v>125.31</v>
      </c>
      <c r="O83" s="315" t="s">
        <v>353</v>
      </c>
      <c r="P83" s="107"/>
      <c r="Q83" s="107">
        <f t="shared" si="14"/>
        <v>-125.31</v>
      </c>
      <c r="R83" s="107"/>
      <c r="S83" s="124"/>
      <c r="T83" s="107"/>
      <c r="U83" s="107"/>
      <c r="V83" s="100"/>
      <c r="W83" s="122"/>
      <c r="X83" s="122"/>
      <c r="Y83" s="97"/>
      <c r="Z83" s="97"/>
    </row>
    <row r="84" spans="1:26" s="98" customFormat="1">
      <c r="A84" s="123" t="s">
        <v>94</v>
      </c>
      <c r="B84" s="123"/>
      <c r="C84" s="123"/>
      <c r="D84" s="123"/>
      <c r="E84" s="107">
        <v>2000</v>
      </c>
      <c r="F84" s="107"/>
      <c r="G84" s="107"/>
      <c r="H84" s="107">
        <v>0</v>
      </c>
      <c r="I84" s="107"/>
      <c r="J84" s="107"/>
      <c r="K84" s="107"/>
      <c r="L84" s="107">
        <v>3000</v>
      </c>
      <c r="M84" s="315">
        <v>0</v>
      </c>
      <c r="N84" s="315">
        <f t="shared" si="8"/>
        <v>0</v>
      </c>
      <c r="O84" s="315"/>
      <c r="P84" s="107"/>
      <c r="Q84" s="107">
        <f t="shared" si="14"/>
        <v>2000</v>
      </c>
      <c r="R84" s="107"/>
      <c r="S84" s="124">
        <f t="shared" si="15"/>
        <v>1</v>
      </c>
      <c r="T84" s="107"/>
      <c r="U84" s="107">
        <v>0</v>
      </c>
      <c r="V84" s="100"/>
      <c r="W84" s="122"/>
      <c r="X84" s="122"/>
      <c r="Y84" s="97"/>
      <c r="Z84" s="97"/>
    </row>
    <row r="85" spans="1:26" s="98" customFormat="1">
      <c r="C85" s="97"/>
      <c r="D85" s="97"/>
      <c r="E85" s="142">
        <f>SUM(E74:E84)</f>
        <v>24132</v>
      </c>
      <c r="F85" s="121"/>
      <c r="G85" s="121"/>
      <c r="H85" s="142">
        <f>SUM(H74:H84)</f>
        <v>9727.31</v>
      </c>
      <c r="I85" s="121"/>
      <c r="J85" s="121"/>
      <c r="K85" s="121"/>
      <c r="L85" s="142">
        <f>SUM(L74:L84)</f>
        <v>25132</v>
      </c>
      <c r="M85" s="322">
        <f>SUM(M74:M84)</f>
        <v>12278</v>
      </c>
      <c r="N85" s="315">
        <f t="shared" si="8"/>
        <v>22005.309999999998</v>
      </c>
      <c r="O85" s="330"/>
      <c r="P85" s="121"/>
      <c r="Q85" s="142">
        <f t="shared" si="14"/>
        <v>2126.6900000000005</v>
      </c>
      <c r="R85" s="121"/>
      <c r="S85" s="143">
        <f t="shared" si="15"/>
        <v>8.8127382728327555E-2</v>
      </c>
      <c r="T85" s="121"/>
      <c r="U85" s="142">
        <f>SUM(U74:U84)</f>
        <v>19200.27</v>
      </c>
      <c r="V85" s="100"/>
      <c r="W85" s="122"/>
      <c r="X85" s="122"/>
      <c r="Y85" s="97"/>
      <c r="Z85" s="97"/>
    </row>
    <row r="86" spans="1:26" s="98" customFormat="1">
      <c r="C86" s="97"/>
      <c r="D86" s="97"/>
      <c r="E86" s="106"/>
      <c r="F86" s="106"/>
      <c r="G86" s="106"/>
      <c r="H86" s="106"/>
      <c r="I86" s="107"/>
      <c r="J86" s="106"/>
      <c r="K86" s="121"/>
      <c r="L86" s="106"/>
      <c r="M86" s="313"/>
      <c r="N86" s="315">
        <f t="shared" si="8"/>
        <v>0</v>
      </c>
      <c r="O86" s="313"/>
      <c r="P86" s="107"/>
      <c r="Q86" s="106"/>
      <c r="R86" s="106"/>
      <c r="S86" s="106"/>
      <c r="T86" s="107"/>
      <c r="U86" s="106"/>
      <c r="V86" s="100"/>
      <c r="W86" s="122"/>
      <c r="X86" s="122"/>
      <c r="Y86" s="97"/>
      <c r="Z86" s="97"/>
    </row>
    <row r="87" spans="1:26" s="98" customFormat="1">
      <c r="A87" s="153" t="s">
        <v>95</v>
      </c>
      <c r="B87" s="153"/>
      <c r="C87" s="154"/>
      <c r="D87" s="154"/>
      <c r="E87" s="155"/>
      <c r="F87" s="155"/>
      <c r="G87" s="155"/>
      <c r="H87" s="155"/>
      <c r="I87" s="128"/>
      <c r="J87" s="155"/>
      <c r="K87" s="107"/>
      <c r="L87" s="155"/>
      <c r="M87" s="313"/>
      <c r="N87" s="315">
        <f t="shared" si="8"/>
        <v>0</v>
      </c>
      <c r="O87" s="313"/>
      <c r="P87" s="128"/>
      <c r="Q87" s="155"/>
      <c r="R87" s="155"/>
      <c r="S87" s="155"/>
      <c r="T87" s="128"/>
      <c r="U87" s="155"/>
      <c r="V87" s="100"/>
      <c r="W87" s="122"/>
      <c r="X87" s="122"/>
      <c r="Y87" s="97"/>
      <c r="Z87" s="97"/>
    </row>
    <row r="88" spans="1:26" s="98" customFormat="1" ht="10.5" customHeight="1">
      <c r="A88" s="153"/>
      <c r="B88" s="153"/>
      <c r="C88" s="154"/>
      <c r="D88" s="154"/>
      <c r="E88" s="155"/>
      <c r="F88" s="155"/>
      <c r="G88" s="155"/>
      <c r="H88" s="155"/>
      <c r="I88" s="128"/>
      <c r="J88" s="155"/>
      <c r="K88" s="107"/>
      <c r="L88" s="155"/>
      <c r="M88" s="313"/>
      <c r="N88" s="315">
        <f t="shared" si="8"/>
        <v>0</v>
      </c>
      <c r="O88" s="313"/>
      <c r="P88" s="128"/>
      <c r="Q88" s="155"/>
      <c r="R88" s="155"/>
      <c r="S88" s="155"/>
      <c r="T88" s="128"/>
      <c r="U88" s="155"/>
      <c r="V88" s="100"/>
      <c r="W88" s="122"/>
      <c r="X88" s="122"/>
      <c r="Y88" s="97"/>
      <c r="Z88" s="97"/>
    </row>
    <row r="89" spans="1:26" s="98" customFormat="1">
      <c r="A89" s="98" t="s">
        <v>96</v>
      </c>
      <c r="C89" s="97"/>
      <c r="D89" s="97"/>
      <c r="E89" s="120">
        <v>0</v>
      </c>
      <c r="F89" s="120"/>
      <c r="G89" s="120"/>
      <c r="H89" s="120"/>
      <c r="I89" s="121"/>
      <c r="J89" s="120"/>
      <c r="K89" s="107"/>
      <c r="L89" s="120">
        <v>0</v>
      </c>
      <c r="M89" s="314"/>
      <c r="N89" s="315">
        <f t="shared" si="8"/>
        <v>0</v>
      </c>
      <c r="O89" s="314"/>
      <c r="P89" s="121"/>
      <c r="Q89" s="120"/>
      <c r="R89" s="120"/>
      <c r="S89" s="120"/>
      <c r="T89" s="121"/>
      <c r="U89" s="120">
        <v>0</v>
      </c>
      <c r="V89" s="100"/>
      <c r="W89" s="122"/>
      <c r="X89" s="122"/>
      <c r="Y89" s="97"/>
      <c r="Z89" s="97"/>
    </row>
    <row r="90" spans="1:26" s="98" customFormat="1" ht="12" customHeight="1">
      <c r="A90" s="153"/>
      <c r="B90" s="153"/>
      <c r="C90" s="154"/>
      <c r="D90" s="154"/>
      <c r="E90" s="155"/>
      <c r="F90" s="155"/>
      <c r="G90" s="155"/>
      <c r="H90" s="155"/>
      <c r="I90" s="128"/>
      <c r="J90" s="155"/>
      <c r="K90" s="107"/>
      <c r="L90" s="155"/>
      <c r="M90" s="313"/>
      <c r="N90" s="315">
        <f t="shared" si="8"/>
        <v>0</v>
      </c>
      <c r="O90" s="313"/>
      <c r="P90" s="128"/>
      <c r="Q90" s="155"/>
      <c r="R90" s="155"/>
      <c r="S90" s="155"/>
      <c r="T90" s="128"/>
      <c r="U90" s="155"/>
      <c r="V90" s="100"/>
      <c r="W90" s="122"/>
      <c r="X90" s="122"/>
      <c r="Y90" s="97"/>
      <c r="Z90" s="97"/>
    </row>
    <row r="91" spans="1:26" s="98" customFormat="1">
      <c r="A91" s="98" t="s">
        <v>97</v>
      </c>
      <c r="C91" s="97"/>
      <c r="D91" s="97"/>
      <c r="E91" s="120">
        <v>0</v>
      </c>
      <c r="F91" s="120"/>
      <c r="G91" s="120"/>
      <c r="H91" s="120"/>
      <c r="I91" s="121"/>
      <c r="J91" s="120"/>
      <c r="K91" s="107"/>
      <c r="L91" s="120">
        <v>0</v>
      </c>
      <c r="M91" s="314"/>
      <c r="N91" s="315">
        <f t="shared" si="8"/>
        <v>0</v>
      </c>
      <c r="O91" s="314"/>
      <c r="P91" s="121"/>
      <c r="Q91" s="120"/>
      <c r="R91" s="120"/>
      <c r="S91" s="120"/>
      <c r="T91" s="121"/>
      <c r="U91" s="120">
        <v>103855.49</v>
      </c>
      <c r="V91" s="100"/>
      <c r="W91" s="122"/>
      <c r="X91" s="122"/>
      <c r="Y91" s="97"/>
      <c r="Z91" s="97"/>
    </row>
    <row r="92" spans="1:26" ht="10.5" customHeight="1">
      <c r="E92" s="159"/>
      <c r="F92" s="159"/>
      <c r="G92" s="159"/>
      <c r="H92" s="159"/>
      <c r="I92" s="160"/>
      <c r="J92" s="159"/>
      <c r="L92" s="159"/>
      <c r="M92" s="324"/>
      <c r="N92" s="315">
        <f t="shared" si="8"/>
        <v>0</v>
      </c>
      <c r="O92" s="324"/>
      <c r="P92" s="160"/>
      <c r="Q92" s="159"/>
      <c r="R92" s="159"/>
      <c r="S92" s="159"/>
      <c r="T92" s="160"/>
      <c r="U92" s="159"/>
      <c r="V92" s="161"/>
    </row>
    <row r="93" spans="1:26" s="98" customFormat="1">
      <c r="A93" s="162" t="s">
        <v>98</v>
      </c>
      <c r="B93" s="162"/>
      <c r="C93" s="163"/>
      <c r="D93" s="164"/>
      <c r="E93" s="112">
        <f>E32+E45+E49+E52+E57+E71+E85+E89+E91</f>
        <v>1648479.9000000001</v>
      </c>
      <c r="F93" s="112"/>
      <c r="G93" s="112"/>
      <c r="H93" s="112">
        <f>H32+H45+H49+H52+H57+H71+H85+H89+H91</f>
        <v>917348.04</v>
      </c>
      <c r="I93" s="113"/>
      <c r="J93" s="112"/>
      <c r="K93" s="113"/>
      <c r="L93" s="112">
        <f>L32+L45+L49+L52+L57+L71+L85+L89+L91</f>
        <v>1399936.17</v>
      </c>
      <c r="M93" s="318">
        <f>M32+M45+M49+M52+M57+M71+M85+M89+M91</f>
        <v>628686.18030000001</v>
      </c>
      <c r="N93" s="315">
        <f t="shared" si="8"/>
        <v>1546034.2203000002</v>
      </c>
      <c r="O93" s="318"/>
      <c r="P93" s="113"/>
      <c r="Q93" s="112">
        <f>E93-H93-M93</f>
        <v>102445.6797000001</v>
      </c>
      <c r="R93" s="112"/>
      <c r="S93" s="165">
        <f>Q93/E93*100%</f>
        <v>6.2145543721825229E-2</v>
      </c>
      <c r="T93" s="113"/>
      <c r="U93" s="112">
        <f>U32+U45+U49+U52+U57+U71+U85+U89+U91</f>
        <v>1340722.8699999996</v>
      </c>
      <c r="V93" s="161"/>
      <c r="W93" s="107"/>
      <c r="X93" s="107"/>
      <c r="Y93" s="97"/>
      <c r="Z93" s="97"/>
    </row>
    <row r="94" spans="1:26" s="98" customFormat="1">
      <c r="A94" s="166"/>
      <c r="B94" s="166"/>
      <c r="C94" s="103"/>
      <c r="D94" s="123"/>
      <c r="E94" s="120"/>
      <c r="F94" s="120"/>
      <c r="G94" s="120"/>
      <c r="H94" s="120"/>
      <c r="I94" s="121"/>
      <c r="J94" s="120"/>
      <c r="K94" s="121"/>
      <c r="L94" s="120"/>
      <c r="M94" s="314"/>
      <c r="N94" s="315">
        <f t="shared" si="8"/>
        <v>0</v>
      </c>
      <c r="O94" s="314"/>
      <c r="P94" s="121"/>
      <c r="Q94" s="120"/>
      <c r="R94" s="120"/>
      <c r="S94" s="120"/>
      <c r="T94" s="121"/>
      <c r="U94" s="120"/>
      <c r="V94" s="100"/>
      <c r="W94" s="107"/>
      <c r="X94" s="107"/>
      <c r="Y94" s="97"/>
      <c r="Z94" s="97"/>
    </row>
    <row r="95" spans="1:26">
      <c r="A95" s="167" t="s">
        <v>99</v>
      </c>
      <c r="B95" s="167"/>
      <c r="C95" s="168"/>
      <c r="D95" s="169"/>
      <c r="E95" s="170"/>
      <c r="F95" s="170"/>
      <c r="G95" s="170"/>
      <c r="H95" s="170"/>
      <c r="I95" s="171"/>
      <c r="J95" s="170"/>
      <c r="K95" s="172"/>
      <c r="L95" s="170"/>
      <c r="M95" s="325"/>
      <c r="N95" s="315">
        <f t="shared" si="8"/>
        <v>0</v>
      </c>
      <c r="O95" s="325"/>
      <c r="P95" s="171"/>
      <c r="Q95" s="170"/>
      <c r="R95" s="170"/>
      <c r="S95" s="170"/>
      <c r="T95" s="173"/>
      <c r="U95" s="170"/>
      <c r="V95" s="95"/>
      <c r="W95" s="115"/>
      <c r="X95" s="115"/>
    </row>
    <row r="96" spans="1:26" ht="13.5" customHeight="1">
      <c r="A96" s="119"/>
      <c r="B96" s="119"/>
      <c r="C96" s="4"/>
      <c r="D96" s="97"/>
      <c r="E96" s="120"/>
      <c r="F96" s="120"/>
      <c r="G96" s="120"/>
      <c r="H96" s="120"/>
      <c r="I96" s="121"/>
      <c r="J96" s="120"/>
      <c r="K96" s="174"/>
      <c r="L96" s="120"/>
      <c r="M96" s="314"/>
      <c r="N96" s="315">
        <f t="shared" si="8"/>
        <v>0</v>
      </c>
      <c r="O96" s="314"/>
      <c r="P96" s="121"/>
      <c r="Q96" s="120"/>
      <c r="R96" s="120"/>
      <c r="S96" s="120"/>
      <c r="T96" s="121"/>
      <c r="U96" s="120"/>
      <c r="V96" s="95"/>
      <c r="W96" s="115"/>
      <c r="X96" s="115"/>
      <c r="Y96" s="117"/>
    </row>
    <row r="97" spans="1:26" s="98" customFormat="1">
      <c r="A97" s="119" t="s">
        <v>100</v>
      </c>
      <c r="B97" s="119"/>
      <c r="C97" s="4"/>
      <c r="D97" s="97"/>
      <c r="E97" s="120"/>
      <c r="F97" s="120"/>
      <c r="G97" s="120"/>
      <c r="H97" s="120"/>
      <c r="I97" s="121"/>
      <c r="J97" s="120"/>
      <c r="K97" s="107"/>
      <c r="L97" s="120"/>
      <c r="M97" s="314"/>
      <c r="N97" s="315">
        <f t="shared" si="8"/>
        <v>0</v>
      </c>
      <c r="O97" s="314"/>
      <c r="P97" s="121"/>
      <c r="Q97" s="120"/>
      <c r="R97" s="120"/>
      <c r="S97" s="120"/>
      <c r="T97" s="121"/>
      <c r="U97" s="120"/>
      <c r="V97" s="100"/>
      <c r="W97" s="122"/>
      <c r="X97" s="122"/>
      <c r="Y97" s="97"/>
      <c r="Z97" s="97"/>
    </row>
    <row r="98" spans="1:26" s="98" customFormat="1">
      <c r="A98" s="147" t="s">
        <v>59</v>
      </c>
      <c r="B98" s="147"/>
      <c r="C98" s="148"/>
      <c r="D98" s="149"/>
      <c r="E98" s="150"/>
      <c r="F98" s="150"/>
      <c r="G98" s="150"/>
      <c r="H98" s="150"/>
      <c r="I98" s="151"/>
      <c r="J98" s="150"/>
      <c r="K98" s="107"/>
      <c r="L98" s="150"/>
      <c r="M98" s="323"/>
      <c r="N98" s="315">
        <f t="shared" si="8"/>
        <v>0</v>
      </c>
      <c r="O98" s="323"/>
      <c r="P98" s="151"/>
      <c r="Q98" s="150"/>
      <c r="R98" s="150"/>
      <c r="S98" s="150"/>
      <c r="T98" s="151"/>
      <c r="U98" s="150"/>
      <c r="V98" s="100"/>
      <c r="W98" s="122"/>
      <c r="X98" s="122"/>
      <c r="Y98" s="97"/>
      <c r="Z98" s="97"/>
    </row>
    <row r="99" spans="1:26" s="98" customFormat="1">
      <c r="A99" s="98" t="s">
        <v>101</v>
      </c>
      <c r="C99" s="97"/>
      <c r="D99" s="97"/>
      <c r="E99" s="106">
        <v>5000</v>
      </c>
      <c r="F99" s="106"/>
      <c r="G99" s="106"/>
      <c r="H99" s="107">
        <v>14208</v>
      </c>
      <c r="I99" s="107"/>
      <c r="J99" s="106"/>
      <c r="K99" s="107"/>
      <c r="L99" s="106">
        <v>10000</v>
      </c>
      <c r="M99" s="313">
        <v>0</v>
      </c>
      <c r="N99" s="315">
        <f t="shared" si="8"/>
        <v>14208</v>
      </c>
      <c r="O99" s="313" t="s">
        <v>354</v>
      </c>
      <c r="P99" s="107"/>
      <c r="Q99" s="106">
        <f t="shared" ref="Q99:Q104" si="16">E99-H99-M99</f>
        <v>-9208</v>
      </c>
      <c r="R99" s="106"/>
      <c r="S99" s="124">
        <f>Q99/E99*100%</f>
        <v>-1.8415999999999999</v>
      </c>
      <c r="T99" s="107"/>
      <c r="U99" s="107">
        <v>238</v>
      </c>
      <c r="V99" s="100"/>
      <c r="W99" s="122"/>
      <c r="X99" s="122"/>
      <c r="Y99" s="97"/>
      <c r="Z99" s="97"/>
    </row>
    <row r="100" spans="1:26" s="98" customFormat="1">
      <c r="A100" s="98" t="s">
        <v>102</v>
      </c>
      <c r="C100" s="97"/>
      <c r="D100" s="97"/>
      <c r="E100" s="106">
        <v>5000</v>
      </c>
      <c r="F100" s="106"/>
      <c r="G100" s="106"/>
      <c r="H100" s="107">
        <v>7047</v>
      </c>
      <c r="I100" s="107"/>
      <c r="J100" s="106"/>
      <c r="K100" s="107"/>
      <c r="L100" s="106">
        <v>5000</v>
      </c>
      <c r="M100" s="313">
        <v>0</v>
      </c>
      <c r="N100" s="315">
        <f t="shared" si="8"/>
        <v>7047</v>
      </c>
      <c r="O100" s="313" t="s">
        <v>355</v>
      </c>
      <c r="P100" s="107"/>
      <c r="Q100" s="106">
        <f t="shared" si="16"/>
        <v>-2047</v>
      </c>
      <c r="R100" s="106"/>
      <c r="S100" s="124">
        <f>Q100/E100*100%</f>
        <v>-0.40939999999999999</v>
      </c>
      <c r="T100" s="107"/>
      <c r="U100" s="107">
        <v>2365</v>
      </c>
      <c r="V100" s="100"/>
      <c r="W100" s="122"/>
      <c r="X100" s="122"/>
      <c r="Y100" s="97"/>
      <c r="Z100" s="97"/>
    </row>
    <row r="101" spans="1:26" s="98" customFormat="1">
      <c r="A101" s="98" t="s">
        <v>103</v>
      </c>
      <c r="C101" s="97"/>
      <c r="D101" s="97"/>
      <c r="E101" s="106">
        <v>3000</v>
      </c>
      <c r="F101" s="106"/>
      <c r="G101" s="106"/>
      <c r="H101" s="107">
        <v>0</v>
      </c>
      <c r="I101" s="107"/>
      <c r="J101" s="106"/>
      <c r="K101" s="107"/>
      <c r="L101" s="106">
        <v>10000</v>
      </c>
      <c r="M101" s="313">
        <v>20000</v>
      </c>
      <c r="N101" s="315">
        <f t="shared" si="8"/>
        <v>20000</v>
      </c>
      <c r="O101" s="313" t="s">
        <v>356</v>
      </c>
      <c r="P101" s="107"/>
      <c r="Q101" s="106">
        <f t="shared" si="16"/>
        <v>-17000</v>
      </c>
      <c r="R101" s="106"/>
      <c r="S101" s="124">
        <f>Q101/E101*100%</f>
        <v>-5.666666666666667</v>
      </c>
      <c r="T101" s="107"/>
      <c r="U101" s="107">
        <v>3032</v>
      </c>
      <c r="V101" s="100"/>
      <c r="W101" s="122"/>
      <c r="X101" s="122"/>
      <c r="Y101" s="97"/>
      <c r="Z101" s="97"/>
    </row>
    <row r="102" spans="1:26" s="98" customFormat="1">
      <c r="A102" s="98" t="s">
        <v>104</v>
      </c>
      <c r="C102" s="97"/>
      <c r="D102" s="97"/>
      <c r="E102" s="107">
        <v>0</v>
      </c>
      <c r="F102" s="107"/>
      <c r="G102" s="107"/>
      <c r="H102" s="107">
        <v>0</v>
      </c>
      <c r="I102" s="107"/>
      <c r="J102" s="107"/>
      <c r="K102" s="107"/>
      <c r="L102" s="107">
        <v>0</v>
      </c>
      <c r="M102" s="315"/>
      <c r="N102" s="315">
        <f t="shared" si="8"/>
        <v>0</v>
      </c>
      <c r="O102" s="315" t="s">
        <v>357</v>
      </c>
      <c r="P102" s="107"/>
      <c r="Q102" s="107">
        <f t="shared" si="16"/>
        <v>0</v>
      </c>
      <c r="R102" s="107"/>
      <c r="S102" s="124">
        <v>0</v>
      </c>
      <c r="T102" s="107"/>
      <c r="U102" s="107">
        <v>0</v>
      </c>
      <c r="V102" s="100"/>
      <c r="W102" s="122"/>
      <c r="X102" s="122"/>
      <c r="Y102" s="97"/>
      <c r="Z102" s="97"/>
    </row>
    <row r="103" spans="1:26" s="98" customFormat="1">
      <c r="A103" s="98" t="s">
        <v>105</v>
      </c>
      <c r="C103" s="97"/>
      <c r="D103" s="97"/>
      <c r="E103" s="107">
        <v>0</v>
      </c>
      <c r="F103" s="107"/>
      <c r="G103" s="107"/>
      <c r="H103" s="107">
        <v>0</v>
      </c>
      <c r="I103" s="107"/>
      <c r="J103" s="107"/>
      <c r="K103" s="107"/>
      <c r="L103" s="107">
        <v>0</v>
      </c>
      <c r="M103" s="315"/>
      <c r="N103" s="315">
        <f t="shared" si="8"/>
        <v>0</v>
      </c>
      <c r="O103" s="315" t="s">
        <v>358</v>
      </c>
      <c r="P103" s="107"/>
      <c r="Q103" s="107">
        <f t="shared" si="16"/>
        <v>0</v>
      </c>
      <c r="R103" s="107"/>
      <c r="S103" s="124">
        <v>0</v>
      </c>
      <c r="T103" s="107"/>
      <c r="U103" s="107">
        <v>0</v>
      </c>
      <c r="V103" s="100"/>
      <c r="W103" s="122"/>
      <c r="X103" s="122"/>
      <c r="Y103" s="97"/>
      <c r="Z103" s="97"/>
    </row>
    <row r="104" spans="1:26" s="98" customFormat="1">
      <c r="A104" s="98" t="s">
        <v>106</v>
      </c>
      <c r="C104" s="97"/>
      <c r="D104" s="97"/>
      <c r="E104" s="126">
        <v>2500</v>
      </c>
      <c r="F104" s="107"/>
      <c r="G104" s="107"/>
      <c r="H104" s="126">
        <v>2500</v>
      </c>
      <c r="I104" s="107"/>
      <c r="J104" s="107"/>
      <c r="K104" s="107"/>
      <c r="L104" s="126">
        <v>0</v>
      </c>
      <c r="M104" s="319">
        <v>0</v>
      </c>
      <c r="N104" s="319">
        <f t="shared" si="8"/>
        <v>2500</v>
      </c>
      <c r="O104" s="315" t="s">
        <v>359</v>
      </c>
      <c r="P104" s="107"/>
      <c r="Q104" s="126">
        <f t="shared" si="16"/>
        <v>0</v>
      </c>
      <c r="R104" s="107"/>
      <c r="S104" s="127">
        <f>Q104/E104*100%</f>
        <v>0</v>
      </c>
      <c r="T104" s="107"/>
      <c r="U104" s="126">
        <v>2250</v>
      </c>
      <c r="V104" s="100"/>
      <c r="W104" s="122"/>
      <c r="X104" s="122"/>
      <c r="Y104" s="97"/>
      <c r="Z104" s="97"/>
    </row>
    <row r="105" spans="1:26" s="98" customFormat="1">
      <c r="C105" s="97"/>
      <c r="D105" s="97"/>
      <c r="E105" s="106">
        <f>SUM(E99:E104)</f>
        <v>15500</v>
      </c>
      <c r="F105" s="106"/>
      <c r="G105" s="106"/>
      <c r="H105" s="106">
        <f>SUM(H99:H104)</f>
        <v>23755</v>
      </c>
      <c r="I105" s="107"/>
      <c r="J105" s="106"/>
      <c r="K105" s="128"/>
      <c r="L105" s="106">
        <f>SUM(L99:L104)</f>
        <v>25000</v>
      </c>
      <c r="M105" s="313">
        <f>SUM(M99:M104)</f>
        <v>20000</v>
      </c>
      <c r="N105" s="315">
        <f t="shared" si="8"/>
        <v>43755</v>
      </c>
      <c r="O105" s="313"/>
      <c r="P105" s="107"/>
      <c r="Q105" s="106">
        <f>E105-H105-M105</f>
        <v>-28255</v>
      </c>
      <c r="R105" s="106"/>
      <c r="S105" s="129">
        <f>Q105/E105*100%</f>
        <v>-1.8229032258064517</v>
      </c>
      <c r="T105" s="128"/>
      <c r="U105" s="128">
        <f>SUM(U99:U104)</f>
        <v>7885</v>
      </c>
      <c r="V105" s="140"/>
      <c r="W105" s="130"/>
      <c r="X105" s="130"/>
      <c r="Y105" s="97"/>
      <c r="Z105" s="97"/>
    </row>
    <row r="106" spans="1:26" s="98" customFormat="1">
      <c r="A106" s="147" t="s">
        <v>62</v>
      </c>
      <c r="B106" s="147"/>
      <c r="C106" s="148"/>
      <c r="D106" s="149"/>
      <c r="E106" s="150"/>
      <c r="F106" s="150"/>
      <c r="G106" s="150"/>
      <c r="H106" s="150"/>
      <c r="I106" s="151"/>
      <c r="J106" s="150"/>
      <c r="K106" s="107"/>
      <c r="L106" s="150"/>
      <c r="M106" s="323"/>
      <c r="N106" s="315">
        <f t="shared" si="8"/>
        <v>0</v>
      </c>
      <c r="O106" s="323"/>
      <c r="P106" s="151"/>
      <c r="Q106" s="150"/>
      <c r="R106" s="150"/>
      <c r="S106" s="150"/>
      <c r="T106" s="107"/>
      <c r="U106" s="107"/>
      <c r="V106" s="100"/>
      <c r="W106" s="122"/>
      <c r="X106" s="122"/>
      <c r="Y106" s="97"/>
      <c r="Z106" s="97"/>
    </row>
    <row r="107" spans="1:26" s="98" customFormat="1">
      <c r="A107" s="98" t="s">
        <v>107</v>
      </c>
      <c r="C107" s="97"/>
      <c r="D107" s="97"/>
      <c r="E107" s="106">
        <v>3600</v>
      </c>
      <c r="F107" s="106"/>
      <c r="G107" s="106"/>
      <c r="H107" s="107">
        <v>3553</v>
      </c>
      <c r="I107" s="107"/>
      <c r="J107" s="106"/>
      <c r="K107" s="107"/>
      <c r="L107" s="106"/>
      <c r="M107" s="313">
        <v>0</v>
      </c>
      <c r="N107" s="315">
        <f t="shared" si="8"/>
        <v>3553</v>
      </c>
      <c r="O107" s="313" t="s">
        <v>354</v>
      </c>
      <c r="P107" s="107"/>
      <c r="Q107" s="106">
        <f>E107-H107-M107</f>
        <v>47</v>
      </c>
      <c r="R107" s="106"/>
      <c r="S107" s="129">
        <f>Q107/E107*100%</f>
        <v>1.3055555555555556E-2</v>
      </c>
      <c r="T107" s="107"/>
      <c r="U107" s="107">
        <v>0</v>
      </c>
      <c r="V107" s="100"/>
      <c r="W107" s="122"/>
      <c r="X107" s="122"/>
      <c r="Y107" s="97"/>
      <c r="Z107" s="97"/>
    </row>
    <row r="108" spans="1:26" s="98" customFormat="1" ht="15.75">
      <c r="A108" s="98" t="s">
        <v>102</v>
      </c>
      <c r="C108" s="97"/>
      <c r="D108" s="97"/>
      <c r="E108" s="106">
        <v>0</v>
      </c>
      <c r="F108" s="106"/>
      <c r="G108" s="106"/>
      <c r="H108" s="107">
        <v>3458</v>
      </c>
      <c r="I108" s="107"/>
      <c r="J108" s="106"/>
      <c r="K108" s="107"/>
      <c r="L108" s="106">
        <v>0</v>
      </c>
      <c r="M108" s="313">
        <v>0</v>
      </c>
      <c r="N108" s="315">
        <f t="shared" si="8"/>
        <v>3458</v>
      </c>
      <c r="O108" s="313" t="s">
        <v>355</v>
      </c>
      <c r="P108" s="107"/>
      <c r="Q108" s="106">
        <f>E108-H108-M108</f>
        <v>-3458</v>
      </c>
      <c r="R108" s="106"/>
      <c r="S108" s="129">
        <v>0</v>
      </c>
      <c r="T108" s="107"/>
      <c r="U108" s="107">
        <v>0</v>
      </c>
      <c r="V108" s="125"/>
      <c r="W108" s="122"/>
      <c r="X108" s="122"/>
      <c r="Y108" s="97"/>
      <c r="Z108" s="97"/>
    </row>
    <row r="109" spans="1:26" s="98" customFormat="1" ht="15.75">
      <c r="A109" s="97" t="s">
        <v>108</v>
      </c>
      <c r="B109" s="97"/>
      <c r="C109" s="97"/>
      <c r="D109" s="97"/>
      <c r="E109" s="107">
        <v>0</v>
      </c>
      <c r="F109" s="107"/>
      <c r="G109" s="107"/>
      <c r="H109" s="107">
        <v>638</v>
      </c>
      <c r="I109" s="107"/>
      <c r="J109" s="107"/>
      <c r="K109" s="107"/>
      <c r="L109" s="107">
        <v>13000</v>
      </c>
      <c r="M109" s="315">
        <v>0</v>
      </c>
      <c r="N109" s="315">
        <f t="shared" si="8"/>
        <v>638</v>
      </c>
      <c r="O109" s="313" t="s">
        <v>356</v>
      </c>
      <c r="P109" s="107"/>
      <c r="Q109" s="107">
        <f>E109-H109-M109</f>
        <v>-638</v>
      </c>
      <c r="R109" s="107"/>
      <c r="S109" s="175">
        <v>0</v>
      </c>
      <c r="T109" s="107"/>
      <c r="U109" s="107">
        <v>10508</v>
      </c>
      <c r="V109" s="125"/>
      <c r="W109" s="122"/>
      <c r="X109" s="122"/>
      <c r="Y109" s="97"/>
      <c r="Z109" s="97"/>
    </row>
    <row r="110" spans="1:26" s="98" customFormat="1">
      <c r="A110" s="98" t="s">
        <v>109</v>
      </c>
      <c r="C110" s="97"/>
      <c r="D110" s="97"/>
      <c r="E110" s="126">
        <v>0</v>
      </c>
      <c r="F110" s="107"/>
      <c r="G110" s="107"/>
      <c r="H110" s="126">
        <v>2000</v>
      </c>
      <c r="I110" s="107"/>
      <c r="J110" s="107"/>
      <c r="K110" s="107"/>
      <c r="L110" s="126">
        <v>13000</v>
      </c>
      <c r="M110" s="319">
        <v>0</v>
      </c>
      <c r="N110" s="319">
        <f t="shared" si="8"/>
        <v>2000</v>
      </c>
      <c r="O110" s="315" t="s">
        <v>359</v>
      </c>
      <c r="P110" s="107"/>
      <c r="Q110" s="126">
        <f>E110-H110-M110</f>
        <v>-2000</v>
      </c>
      <c r="R110" s="107"/>
      <c r="S110" s="127">
        <v>0</v>
      </c>
      <c r="T110" s="107"/>
      <c r="U110" s="107">
        <v>12000</v>
      </c>
      <c r="V110" s="100"/>
      <c r="W110" s="122"/>
      <c r="X110" s="122"/>
      <c r="Y110" s="97"/>
      <c r="Z110" s="97"/>
    </row>
    <row r="111" spans="1:26" s="98" customFormat="1">
      <c r="C111" s="97"/>
      <c r="D111" s="97"/>
      <c r="E111" s="106">
        <f>SUM(E107:E110)</f>
        <v>3600</v>
      </c>
      <c r="F111" s="106"/>
      <c r="G111" s="106"/>
      <c r="H111" s="106">
        <f>SUM(H107:H110)</f>
        <v>9649</v>
      </c>
      <c r="I111" s="107"/>
      <c r="J111" s="106"/>
      <c r="K111" s="128"/>
      <c r="L111" s="106">
        <f>SUM(L107:L110)</f>
        <v>26000</v>
      </c>
      <c r="M111" s="313">
        <f>SUM(M107:M110)</f>
        <v>0</v>
      </c>
      <c r="N111" s="315">
        <f t="shared" si="8"/>
        <v>9649</v>
      </c>
      <c r="O111" s="313"/>
      <c r="P111" s="107"/>
      <c r="Q111" s="106">
        <f t="shared" ref="Q111:Q113" si="17">E111-H111-M111</f>
        <v>-6049</v>
      </c>
      <c r="R111" s="106"/>
      <c r="S111" s="129">
        <f>Q111/E111*100%</f>
        <v>-1.6802777777777778</v>
      </c>
      <c r="T111" s="128"/>
      <c r="U111" s="176">
        <f>SUM(U107:U110)</f>
        <v>22508</v>
      </c>
      <c r="V111" s="140"/>
      <c r="W111" s="130"/>
      <c r="X111" s="130"/>
      <c r="Y111" s="97"/>
      <c r="Z111" s="97"/>
    </row>
    <row r="112" spans="1:26" s="98" customFormat="1" ht="15.75">
      <c r="C112" s="97"/>
      <c r="D112" s="97"/>
      <c r="E112" s="106"/>
      <c r="F112" s="106"/>
      <c r="G112" s="106"/>
      <c r="H112" s="106"/>
      <c r="I112" s="107"/>
      <c r="J112" s="106"/>
      <c r="K112" s="107"/>
      <c r="L112" s="106"/>
      <c r="M112" s="313"/>
      <c r="N112" s="315">
        <f t="shared" si="8"/>
        <v>0</v>
      </c>
      <c r="O112" s="313"/>
      <c r="P112" s="107"/>
      <c r="Q112" s="106"/>
      <c r="R112" s="106"/>
      <c r="S112" s="106"/>
      <c r="T112" s="107"/>
      <c r="U112" s="107"/>
      <c r="V112" s="125"/>
      <c r="W112" s="122"/>
      <c r="X112" s="122"/>
      <c r="Y112" s="97"/>
      <c r="Z112" s="97"/>
    </row>
    <row r="113" spans="1:26" s="98" customFormat="1">
      <c r="A113" s="119" t="s">
        <v>110</v>
      </c>
      <c r="B113" s="119"/>
      <c r="C113" s="4"/>
      <c r="D113" s="97"/>
      <c r="E113" s="142">
        <f>E105+E111</f>
        <v>19100</v>
      </c>
      <c r="F113" s="121"/>
      <c r="G113" s="121"/>
      <c r="H113" s="142">
        <f>H105+H111</f>
        <v>33404</v>
      </c>
      <c r="I113" s="121"/>
      <c r="J113" s="121"/>
      <c r="K113" s="121"/>
      <c r="L113" s="142">
        <f>L105+L111</f>
        <v>51000</v>
      </c>
      <c r="M113" s="322">
        <f>M105+M111</f>
        <v>20000</v>
      </c>
      <c r="N113" s="315">
        <f>H113+M113</f>
        <v>53404</v>
      </c>
      <c r="O113" s="330"/>
      <c r="P113" s="121"/>
      <c r="Q113" s="142">
        <f t="shared" si="17"/>
        <v>-34304</v>
      </c>
      <c r="R113" s="121"/>
      <c r="S113" s="143">
        <f>Q113/E113*100%</f>
        <v>-1.7960209424083771</v>
      </c>
      <c r="T113" s="121"/>
      <c r="U113" s="142">
        <f>U105+U111</f>
        <v>30393</v>
      </c>
      <c r="V113" s="125"/>
      <c r="W113" s="152"/>
      <c r="X113" s="152"/>
      <c r="Y113" s="97"/>
      <c r="Z113" s="97"/>
    </row>
    <row r="114" spans="1:26" s="98" customFormat="1">
      <c r="C114" s="97"/>
      <c r="D114" s="97"/>
      <c r="E114" s="106"/>
      <c r="F114" s="106"/>
      <c r="G114" s="106"/>
      <c r="H114" s="106"/>
      <c r="I114" s="107"/>
      <c r="J114" s="106"/>
      <c r="K114" s="107"/>
      <c r="L114" s="106"/>
      <c r="M114" s="313"/>
      <c r="N114" s="315">
        <f t="shared" ref="N113:N126" si="18">H114+M114</f>
        <v>0</v>
      </c>
      <c r="O114" s="313"/>
      <c r="P114" s="107"/>
      <c r="Q114" s="106"/>
      <c r="R114" s="106"/>
      <c r="S114" s="106"/>
      <c r="T114" s="107"/>
      <c r="U114" s="106"/>
      <c r="V114" s="100"/>
      <c r="W114" s="122"/>
      <c r="X114" s="122"/>
      <c r="Y114" s="97"/>
      <c r="Z114" s="97"/>
    </row>
    <row r="115" spans="1:26" s="98" customFormat="1" ht="15.75">
      <c r="A115" s="177" t="s">
        <v>111</v>
      </c>
      <c r="B115" s="177"/>
      <c r="C115" s="178"/>
      <c r="D115" s="179"/>
      <c r="E115" s="180">
        <f>E93+E113</f>
        <v>1667579.9000000001</v>
      </c>
      <c r="F115" s="180"/>
      <c r="G115" s="180"/>
      <c r="H115" s="180">
        <f>H93+H113</f>
        <v>950752.04</v>
      </c>
      <c r="I115" s="181"/>
      <c r="J115" s="180"/>
      <c r="K115" s="181"/>
      <c r="L115" s="180">
        <f>L93+L113</f>
        <v>1450936.17</v>
      </c>
      <c r="M115" s="326">
        <f>M93+M113</f>
        <v>648686.18030000001</v>
      </c>
      <c r="N115" s="315">
        <f>H115+M115</f>
        <v>1599438.2203000002</v>
      </c>
      <c r="O115" s="326"/>
      <c r="P115" s="181"/>
      <c r="Q115" s="180">
        <f>E115-H115-M115</f>
        <v>68141.679700000095</v>
      </c>
      <c r="R115" s="180"/>
      <c r="S115" s="182">
        <f>Q115/E115*100%</f>
        <v>4.0862617557335688E-2</v>
      </c>
      <c r="T115" s="181"/>
      <c r="U115" s="180">
        <f>U93+U113</f>
        <v>1371115.8699999996</v>
      </c>
      <c r="V115" s="183"/>
      <c r="W115" s="107"/>
      <c r="X115" s="107"/>
      <c r="Y115" s="97"/>
      <c r="Z115" s="97"/>
    </row>
    <row r="116" spans="1:26">
      <c r="N116" s="315">
        <f t="shared" si="18"/>
        <v>0</v>
      </c>
    </row>
    <row r="117" spans="1:26">
      <c r="A117" s="184" t="s">
        <v>112</v>
      </c>
      <c r="B117" s="184"/>
      <c r="C117" s="185"/>
      <c r="D117" s="186"/>
      <c r="E117" s="187"/>
      <c r="F117" s="187"/>
      <c r="G117" s="187"/>
      <c r="H117" s="187"/>
      <c r="I117" s="188"/>
      <c r="J117" s="187"/>
      <c r="K117" s="189"/>
      <c r="L117" s="187"/>
      <c r="M117" s="327"/>
      <c r="N117" s="315">
        <f t="shared" si="18"/>
        <v>0</v>
      </c>
      <c r="O117" s="327"/>
      <c r="P117" s="188"/>
      <c r="Q117" s="187"/>
      <c r="R117" s="187"/>
      <c r="S117" s="187"/>
      <c r="T117" s="188"/>
      <c r="U117" s="187"/>
    </row>
    <row r="118" spans="1:26" ht="10.5" customHeight="1">
      <c r="A118" s="190"/>
      <c r="B118" s="190"/>
      <c r="C118" s="191"/>
      <c r="N118" s="315">
        <f t="shared" si="18"/>
        <v>0</v>
      </c>
    </row>
    <row r="119" spans="1:26" s="98" customFormat="1">
      <c r="A119" s="123" t="s">
        <v>113</v>
      </c>
      <c r="B119" s="123" t="s">
        <v>114</v>
      </c>
      <c r="C119" s="123"/>
      <c r="D119" s="123" t="s">
        <v>115</v>
      </c>
      <c r="E119" s="107">
        <v>10000</v>
      </c>
      <c r="F119" s="107"/>
      <c r="G119" s="107"/>
      <c r="H119" s="107">
        <v>2430</v>
      </c>
      <c r="I119" s="107"/>
      <c r="J119" s="107"/>
      <c r="K119" s="107"/>
      <c r="L119" s="107">
        <v>20000</v>
      </c>
      <c r="M119" s="315">
        <v>5000</v>
      </c>
      <c r="N119" s="315">
        <f t="shared" si="18"/>
        <v>7430</v>
      </c>
      <c r="O119" s="315" t="s">
        <v>361</v>
      </c>
      <c r="P119" s="107"/>
      <c r="Q119" s="107">
        <f t="shared" ref="Q119:Q126" si="19">E119-H119-M119</f>
        <v>2570</v>
      </c>
      <c r="R119" s="107"/>
      <c r="S119" s="124">
        <f t="shared" ref="S119:S126" si="20">Q119/E119*100%</f>
        <v>0.25700000000000001</v>
      </c>
      <c r="T119" s="107"/>
      <c r="U119" s="107">
        <v>2450</v>
      </c>
      <c r="V119" s="100"/>
      <c r="W119" s="122"/>
      <c r="X119" s="122"/>
      <c r="Y119" s="97"/>
      <c r="Z119" s="97"/>
    </row>
    <row r="120" spans="1:26" s="98" customFormat="1">
      <c r="A120" s="123" t="s">
        <v>116</v>
      </c>
      <c r="B120" s="123" t="s">
        <v>114</v>
      </c>
      <c r="C120" s="123"/>
      <c r="D120" s="123" t="s">
        <v>115</v>
      </c>
      <c r="E120" s="107">
        <v>5000</v>
      </c>
      <c r="F120" s="107"/>
      <c r="G120" s="107"/>
      <c r="H120" s="107">
        <v>1975</v>
      </c>
      <c r="I120" s="107"/>
      <c r="J120" s="107"/>
      <c r="K120" s="107"/>
      <c r="L120" s="107">
        <v>5000</v>
      </c>
      <c r="M120" s="315">
        <f>670*3</f>
        <v>2010</v>
      </c>
      <c r="N120" s="315">
        <f t="shared" si="18"/>
        <v>3985</v>
      </c>
      <c r="O120" s="315" t="s">
        <v>360</v>
      </c>
      <c r="P120" s="107"/>
      <c r="Q120" s="107">
        <f t="shared" si="19"/>
        <v>1015</v>
      </c>
      <c r="R120" s="107"/>
      <c r="S120" s="124">
        <f t="shared" si="20"/>
        <v>0.20300000000000001</v>
      </c>
      <c r="T120" s="107"/>
      <c r="U120" s="107">
        <v>2936</v>
      </c>
      <c r="V120" s="100"/>
      <c r="W120" s="122"/>
      <c r="X120" s="122"/>
      <c r="Y120" s="97"/>
      <c r="Z120" s="97"/>
    </row>
    <row r="121" spans="1:26" s="98" customFormat="1">
      <c r="A121" s="192" t="s">
        <v>117</v>
      </c>
      <c r="B121" s="192" t="s">
        <v>118</v>
      </c>
      <c r="C121" s="193"/>
      <c r="D121" s="123" t="s">
        <v>118</v>
      </c>
      <c r="E121" s="106">
        <v>105000</v>
      </c>
      <c r="F121" s="106"/>
      <c r="G121" s="106"/>
      <c r="H121" s="106">
        <v>67801.34</v>
      </c>
      <c r="I121" s="107"/>
      <c r="J121" s="106"/>
      <c r="K121" s="107"/>
      <c r="L121" s="106">
        <v>90000</v>
      </c>
      <c r="M121" s="313">
        <v>37199</v>
      </c>
      <c r="N121" s="315">
        <f t="shared" si="18"/>
        <v>105000.34</v>
      </c>
      <c r="O121" s="313" t="s">
        <v>362</v>
      </c>
      <c r="P121" s="107"/>
      <c r="Q121" s="106">
        <f t="shared" si="19"/>
        <v>-0.33999999999650754</v>
      </c>
      <c r="R121" s="106"/>
      <c r="S121" s="129">
        <f t="shared" si="20"/>
        <v>-3.2380952380619764E-6</v>
      </c>
      <c r="T121" s="107"/>
      <c r="U121" s="106">
        <v>92431.79</v>
      </c>
      <c r="V121" s="100"/>
      <c r="W121" s="122"/>
      <c r="X121" s="122"/>
      <c r="Y121" s="97"/>
      <c r="Z121" s="97"/>
    </row>
    <row r="122" spans="1:26" s="98" customFormat="1">
      <c r="A122" s="192" t="s">
        <v>119</v>
      </c>
      <c r="B122" s="123" t="s">
        <v>114</v>
      </c>
      <c r="C122" s="193"/>
      <c r="D122" s="123" t="s">
        <v>115</v>
      </c>
      <c r="E122" s="106">
        <v>23000</v>
      </c>
      <c r="F122" s="106"/>
      <c r="G122" s="106"/>
      <c r="H122" s="106">
        <v>18810</v>
      </c>
      <c r="I122" s="107"/>
      <c r="J122" s="106"/>
      <c r="K122" s="107"/>
      <c r="L122" s="106">
        <v>30000</v>
      </c>
      <c r="M122" s="313">
        <v>4000</v>
      </c>
      <c r="N122" s="315">
        <f t="shared" si="18"/>
        <v>22810</v>
      </c>
      <c r="O122" s="313" t="s">
        <v>362</v>
      </c>
      <c r="P122" s="107"/>
      <c r="Q122" s="106">
        <f t="shared" si="19"/>
        <v>190</v>
      </c>
      <c r="R122" s="106"/>
      <c r="S122" s="129">
        <f t="shared" si="20"/>
        <v>8.2608695652173908E-3</v>
      </c>
      <c r="T122" s="107"/>
      <c r="U122" s="106">
        <v>18040</v>
      </c>
      <c r="V122" s="100"/>
      <c r="W122" s="122"/>
      <c r="X122" s="122"/>
      <c r="Y122" s="97"/>
      <c r="Z122" s="97"/>
    </row>
    <row r="123" spans="1:26" s="98" customFormat="1">
      <c r="A123" s="192" t="s">
        <v>120</v>
      </c>
      <c r="B123" s="123" t="s">
        <v>114</v>
      </c>
      <c r="C123" s="193"/>
      <c r="D123" s="123" t="s">
        <v>115</v>
      </c>
      <c r="E123" s="106">
        <v>12000</v>
      </c>
      <c r="F123" s="106"/>
      <c r="G123" s="106"/>
      <c r="H123" s="107">
        <v>7225.75</v>
      </c>
      <c r="I123" s="107"/>
      <c r="J123" s="106"/>
      <c r="K123" s="107"/>
      <c r="L123" s="106">
        <v>28000</v>
      </c>
      <c r="M123" s="313">
        <v>4700</v>
      </c>
      <c r="N123" s="315">
        <f t="shared" si="18"/>
        <v>11925.75</v>
      </c>
      <c r="O123" s="313" t="s">
        <v>362</v>
      </c>
      <c r="P123" s="107"/>
      <c r="Q123" s="106">
        <f t="shared" si="19"/>
        <v>74.25</v>
      </c>
      <c r="R123" s="106"/>
      <c r="S123" s="129">
        <f t="shared" si="20"/>
        <v>6.1875000000000003E-3</v>
      </c>
      <c r="T123" s="107"/>
      <c r="U123" s="106">
        <v>5941.01</v>
      </c>
      <c r="V123" s="100"/>
      <c r="W123" s="122"/>
      <c r="X123" s="122"/>
      <c r="Y123" s="97"/>
      <c r="Z123" s="97"/>
    </row>
    <row r="124" spans="1:26" s="98" customFormat="1">
      <c r="A124" s="194" t="s">
        <v>121</v>
      </c>
      <c r="B124" s="123" t="s">
        <v>114</v>
      </c>
      <c r="C124" s="193"/>
      <c r="D124" s="123" t="s">
        <v>115</v>
      </c>
      <c r="E124" s="106">
        <v>30000</v>
      </c>
      <c r="F124" s="106"/>
      <c r="G124" s="106"/>
      <c r="H124" s="107">
        <v>3856.15</v>
      </c>
      <c r="I124" s="107"/>
      <c r="J124" s="106"/>
      <c r="K124" s="107"/>
      <c r="L124" s="106">
        <v>12000</v>
      </c>
      <c r="M124" s="313">
        <v>15000</v>
      </c>
      <c r="N124" s="315">
        <f t="shared" si="18"/>
        <v>18856.150000000001</v>
      </c>
      <c r="O124" s="313" t="s">
        <v>362</v>
      </c>
      <c r="P124" s="107"/>
      <c r="Q124" s="106">
        <f t="shared" si="19"/>
        <v>11143.849999999999</v>
      </c>
      <c r="R124" s="106"/>
      <c r="S124" s="129">
        <f t="shared" si="20"/>
        <v>0.37146166666666663</v>
      </c>
      <c r="T124" s="107"/>
      <c r="U124" s="106">
        <v>16038</v>
      </c>
      <c r="V124" s="100"/>
      <c r="W124" s="122"/>
      <c r="X124" s="122"/>
      <c r="Y124" s="97"/>
      <c r="Z124" s="97"/>
    </row>
    <row r="125" spans="1:26" s="98" customFormat="1">
      <c r="A125" s="192" t="s">
        <v>122</v>
      </c>
      <c r="B125" s="123" t="s">
        <v>114</v>
      </c>
      <c r="C125" s="193"/>
      <c r="D125" s="123" t="s">
        <v>115</v>
      </c>
      <c r="E125" s="106">
        <v>8000</v>
      </c>
      <c r="F125" s="106"/>
      <c r="G125" s="106"/>
      <c r="H125" s="107">
        <v>8036.28</v>
      </c>
      <c r="I125" s="107"/>
      <c r="J125" s="106"/>
      <c r="K125" s="107"/>
      <c r="L125" s="106">
        <v>0</v>
      </c>
      <c r="M125" s="313">
        <v>0</v>
      </c>
      <c r="N125" s="315">
        <f t="shared" si="18"/>
        <v>8036.28</v>
      </c>
      <c r="O125" s="313" t="s">
        <v>363</v>
      </c>
      <c r="P125" s="107"/>
      <c r="Q125" s="106">
        <f t="shared" si="19"/>
        <v>-36.279999999999745</v>
      </c>
      <c r="R125" s="106"/>
      <c r="S125" s="129">
        <f t="shared" si="20"/>
        <v>-4.5349999999999679E-3</v>
      </c>
      <c r="T125" s="107"/>
      <c r="U125" s="106">
        <v>0</v>
      </c>
      <c r="V125" s="100"/>
      <c r="W125" s="122"/>
      <c r="X125" s="122"/>
      <c r="Y125" s="97"/>
      <c r="Z125" s="97"/>
    </row>
    <row r="126" spans="1:26" s="98" customFormat="1">
      <c r="A126" s="195"/>
      <c r="B126" s="195"/>
      <c r="C126" s="196"/>
      <c r="D126" s="196"/>
      <c r="E126" s="197">
        <f>SUM(E119:E125)</f>
        <v>193000</v>
      </c>
      <c r="F126" s="198"/>
      <c r="G126" s="198"/>
      <c r="H126" s="197">
        <f>SUM(H119:H125)</f>
        <v>110134.51999999999</v>
      </c>
      <c r="I126" s="198"/>
      <c r="J126" s="198"/>
      <c r="K126" s="121"/>
      <c r="L126" s="197">
        <f>SUM(L119:L125)</f>
        <v>185000</v>
      </c>
      <c r="M126" s="328">
        <f>SUM(M119:M125)</f>
        <v>67909</v>
      </c>
      <c r="N126" s="315">
        <f t="shared" si="18"/>
        <v>178043.51999999999</v>
      </c>
      <c r="O126" s="348"/>
      <c r="P126" s="198"/>
      <c r="Q126" s="197">
        <f t="shared" si="19"/>
        <v>14956.48000000001</v>
      </c>
      <c r="R126" s="198"/>
      <c r="S126" s="199">
        <f t="shared" si="20"/>
        <v>7.7494715025906796E-2</v>
      </c>
      <c r="T126" s="198"/>
      <c r="U126" s="197">
        <f>SUM(U119:U125)</f>
        <v>137836.79999999999</v>
      </c>
      <c r="V126" s="125"/>
      <c r="W126" s="152"/>
      <c r="X126" s="152"/>
      <c r="Y126" s="97"/>
      <c r="Z126" s="97"/>
    </row>
    <row r="127" spans="1:26" s="98" customFormat="1" ht="9" customHeight="1">
      <c r="A127" s="123"/>
      <c r="B127" s="123"/>
      <c r="C127" s="123"/>
      <c r="D127" s="123"/>
      <c r="E127" s="106"/>
      <c r="F127" s="106"/>
      <c r="G127" s="106"/>
      <c r="H127" s="106"/>
      <c r="I127" s="107"/>
      <c r="J127" s="106"/>
      <c r="K127" s="107"/>
      <c r="L127" s="106"/>
      <c r="M127" s="313"/>
      <c r="N127" s="313"/>
      <c r="O127" s="313"/>
      <c r="P127" s="107"/>
      <c r="Q127" s="106"/>
      <c r="R127" s="106"/>
      <c r="S127" s="106"/>
      <c r="T127" s="107"/>
      <c r="U127" s="106"/>
      <c r="V127" s="100"/>
      <c r="W127" s="122"/>
      <c r="X127" s="122"/>
      <c r="Y127" s="97"/>
      <c r="Z127" s="97"/>
    </row>
    <row r="128" spans="1:26" s="98" customFormat="1">
      <c r="A128" s="119" t="s">
        <v>123</v>
      </c>
      <c r="B128" s="119"/>
      <c r="C128" s="4"/>
      <c r="D128" s="97"/>
      <c r="E128" s="120"/>
      <c r="F128" s="120"/>
      <c r="G128" s="120"/>
      <c r="H128" s="120"/>
      <c r="I128" s="121"/>
      <c r="J128" s="120"/>
      <c r="K128" s="107"/>
      <c r="L128" s="120"/>
      <c r="M128" s="314"/>
      <c r="N128" s="315">
        <f t="shared" ref="N128:N148" si="21">H128+M128</f>
        <v>0</v>
      </c>
      <c r="O128" s="314"/>
      <c r="P128" s="121"/>
      <c r="Q128" s="120"/>
      <c r="R128" s="120"/>
      <c r="S128" s="120"/>
      <c r="T128" s="121"/>
      <c r="U128" s="120"/>
      <c r="V128" s="100"/>
      <c r="W128" s="122"/>
      <c r="X128" s="122"/>
      <c r="Y128" s="97"/>
      <c r="Z128" s="97"/>
    </row>
    <row r="129" spans="1:26" s="98" customFormat="1" ht="14.25" customHeight="1">
      <c r="A129" s="119" t="s">
        <v>124</v>
      </c>
      <c r="B129" s="119"/>
      <c r="C129" s="4"/>
      <c r="D129" s="97"/>
      <c r="E129" s="120"/>
      <c r="F129" s="120"/>
      <c r="G129" s="120"/>
      <c r="H129" s="120"/>
      <c r="I129" s="121"/>
      <c r="J129" s="120"/>
      <c r="K129" s="107"/>
      <c r="L129" s="120"/>
      <c r="M129" s="314"/>
      <c r="N129" s="315">
        <f t="shared" si="21"/>
        <v>0</v>
      </c>
      <c r="O129" s="314"/>
      <c r="P129" s="121"/>
      <c r="Q129" s="120"/>
      <c r="R129" s="120"/>
      <c r="S129" s="120"/>
      <c r="T129" s="121"/>
      <c r="U129" s="120"/>
      <c r="V129" s="100"/>
      <c r="W129" s="122"/>
      <c r="X129" s="122"/>
      <c r="Y129" s="97"/>
      <c r="Z129" s="97"/>
    </row>
    <row r="130" spans="1:26" s="98" customFormat="1" ht="15" customHeight="1">
      <c r="A130" s="123" t="s">
        <v>125</v>
      </c>
      <c r="B130" s="123" t="s">
        <v>114</v>
      </c>
      <c r="C130" s="123"/>
      <c r="D130" s="123" t="s">
        <v>115</v>
      </c>
      <c r="E130" s="107">
        <v>10000</v>
      </c>
      <c r="F130" s="107"/>
      <c r="G130" s="107"/>
      <c r="H130" s="107">
        <v>9528.68</v>
      </c>
      <c r="I130" s="107"/>
      <c r="J130" s="107"/>
      <c r="K130" s="107"/>
      <c r="L130" s="107">
        <v>15000</v>
      </c>
      <c r="M130" s="315">
        <v>400</v>
      </c>
      <c r="N130" s="315">
        <f t="shared" si="21"/>
        <v>9928.68</v>
      </c>
      <c r="O130" s="315" t="s">
        <v>364</v>
      </c>
      <c r="P130" s="107"/>
      <c r="Q130" s="107">
        <f t="shared" ref="Q130:Q133" si="22">E130-H130-M130</f>
        <v>71.319999999999709</v>
      </c>
      <c r="R130" s="107"/>
      <c r="S130" s="124">
        <f>Q130/E130*100%</f>
        <v>7.1319999999999708E-3</v>
      </c>
      <c r="T130" s="107"/>
      <c r="U130" s="107">
        <v>6443.42</v>
      </c>
      <c r="V130" s="100"/>
      <c r="W130" s="122"/>
      <c r="X130" s="200"/>
      <c r="Y130" s="97"/>
      <c r="Z130" s="97"/>
    </row>
    <row r="131" spans="1:26" s="98" customFormat="1" ht="15" customHeight="1">
      <c r="A131" s="195" t="s">
        <v>126</v>
      </c>
      <c r="B131" s="123" t="s">
        <v>114</v>
      </c>
      <c r="C131" s="196"/>
      <c r="D131" s="196" t="s">
        <v>115</v>
      </c>
      <c r="E131" s="107">
        <v>8000</v>
      </c>
      <c r="F131" s="107"/>
      <c r="G131" s="107"/>
      <c r="H131" s="107">
        <v>2615.35</v>
      </c>
      <c r="I131" s="107"/>
      <c r="J131" s="107"/>
      <c r="K131" s="107"/>
      <c r="L131" s="107">
        <v>8000</v>
      </c>
      <c r="M131" s="315">
        <v>5000</v>
      </c>
      <c r="N131" s="315">
        <f t="shared" si="21"/>
        <v>7615.35</v>
      </c>
      <c r="O131" s="315" t="s">
        <v>364</v>
      </c>
      <c r="P131" s="107"/>
      <c r="Q131" s="107">
        <f t="shared" si="22"/>
        <v>384.64999999999964</v>
      </c>
      <c r="R131" s="107"/>
      <c r="S131" s="124">
        <f>Q131/E131*100%</f>
        <v>4.8081249999999957E-2</v>
      </c>
      <c r="T131" s="107"/>
      <c r="U131" s="107">
        <f>1103.5+2849.9+688.3</f>
        <v>4641.7</v>
      </c>
      <c r="V131" s="100"/>
      <c r="W131" s="122"/>
      <c r="X131" s="200"/>
      <c r="Y131" s="97"/>
      <c r="Z131" s="97"/>
    </row>
    <row r="132" spans="1:26" s="98" customFormat="1" ht="15" customHeight="1">
      <c r="A132" s="123" t="s">
        <v>127</v>
      </c>
      <c r="B132" s="123" t="s">
        <v>114</v>
      </c>
      <c r="C132" s="123"/>
      <c r="D132" s="123" t="s">
        <v>115</v>
      </c>
      <c r="E132" s="107">
        <v>10000</v>
      </c>
      <c r="F132" s="107"/>
      <c r="G132" s="107"/>
      <c r="H132" s="107">
        <v>0</v>
      </c>
      <c r="I132" s="107"/>
      <c r="J132" s="107"/>
      <c r="K132" s="107"/>
      <c r="L132" s="107">
        <v>0</v>
      </c>
      <c r="M132" s="315">
        <v>0</v>
      </c>
      <c r="N132" s="315">
        <f t="shared" si="21"/>
        <v>0</v>
      </c>
      <c r="O132" s="315" t="s">
        <v>364</v>
      </c>
      <c r="P132" s="107"/>
      <c r="Q132" s="107">
        <f t="shared" si="22"/>
        <v>10000</v>
      </c>
      <c r="R132" s="107"/>
      <c r="S132" s="124">
        <f>Q132/E132*100%</f>
        <v>1</v>
      </c>
      <c r="T132" s="107"/>
      <c r="U132" s="107">
        <v>0</v>
      </c>
      <c r="V132" s="100"/>
      <c r="W132" s="122"/>
      <c r="X132" s="200"/>
      <c r="Y132" s="97"/>
      <c r="Z132" s="97"/>
    </row>
    <row r="133" spans="1:26" s="98" customFormat="1" ht="15" customHeight="1">
      <c r="A133" s="123"/>
      <c r="B133" s="123"/>
      <c r="C133" s="123"/>
      <c r="D133" s="123"/>
      <c r="E133" s="201">
        <f>SUM(E130:E132)</f>
        <v>28000</v>
      </c>
      <c r="F133" s="107"/>
      <c r="G133" s="107"/>
      <c r="H133" s="201">
        <f>SUM(H130:H132)</f>
        <v>12144.03</v>
      </c>
      <c r="I133" s="107"/>
      <c r="J133" s="107"/>
      <c r="K133" s="202"/>
      <c r="L133" s="201">
        <f>SUM(L130:L132)</f>
        <v>23000</v>
      </c>
      <c r="M133" s="329">
        <f>SUM(M130:M132)</f>
        <v>5400</v>
      </c>
      <c r="N133" s="315">
        <f t="shared" si="21"/>
        <v>17544.03</v>
      </c>
      <c r="O133" s="315"/>
      <c r="P133" s="107"/>
      <c r="Q133" s="201">
        <f t="shared" si="22"/>
        <v>10455.969999999999</v>
      </c>
      <c r="R133" s="107"/>
      <c r="S133" s="203">
        <f>Q133/E133*100%</f>
        <v>0.37342749999999997</v>
      </c>
      <c r="T133" s="107"/>
      <c r="U133" s="201">
        <f>SUM(U130:U132)</f>
        <v>11085.119999999999</v>
      </c>
      <c r="V133" s="140"/>
      <c r="W133" s="122"/>
      <c r="X133" s="200"/>
      <c r="Y133" s="97"/>
      <c r="Z133" s="97"/>
    </row>
    <row r="134" spans="1:26" s="98" customFormat="1" ht="15" customHeight="1">
      <c r="A134" s="123"/>
      <c r="B134" s="123"/>
      <c r="C134" s="123"/>
      <c r="D134" s="123"/>
      <c r="E134" s="107"/>
      <c r="F134" s="107"/>
      <c r="G134" s="107"/>
      <c r="H134" s="107"/>
      <c r="I134" s="107"/>
      <c r="J134" s="107"/>
      <c r="K134" s="202"/>
      <c r="L134" s="107"/>
      <c r="M134" s="315"/>
      <c r="N134" s="315">
        <f t="shared" si="21"/>
        <v>0</v>
      </c>
      <c r="O134" s="315"/>
      <c r="P134" s="107"/>
      <c r="Q134" s="107"/>
      <c r="R134" s="107"/>
      <c r="S134" s="124"/>
      <c r="T134" s="107"/>
      <c r="U134" s="107"/>
      <c r="V134" s="140"/>
      <c r="W134" s="122"/>
      <c r="X134" s="200"/>
      <c r="Y134" s="97"/>
      <c r="Z134" s="97"/>
    </row>
    <row r="135" spans="1:26" s="98" customFormat="1" ht="14.25" customHeight="1">
      <c r="A135" s="204" t="s">
        <v>128</v>
      </c>
      <c r="B135" s="204"/>
      <c r="C135" s="204"/>
      <c r="D135" s="158"/>
      <c r="E135" s="121"/>
      <c r="F135" s="121"/>
      <c r="G135" s="121"/>
      <c r="H135" s="121"/>
      <c r="I135" s="121"/>
      <c r="J135" s="121"/>
      <c r="K135" s="107"/>
      <c r="L135" s="121"/>
      <c r="M135" s="330"/>
      <c r="N135" s="315">
        <f t="shared" si="21"/>
        <v>0</v>
      </c>
      <c r="O135" s="330"/>
      <c r="P135" s="121"/>
      <c r="Q135" s="121"/>
      <c r="R135" s="121"/>
      <c r="S135" s="205"/>
      <c r="T135" s="121"/>
      <c r="U135" s="121"/>
      <c r="V135" s="100"/>
      <c r="W135" s="200"/>
      <c r="X135" s="200"/>
      <c r="Y135" s="97"/>
      <c r="Z135" s="97"/>
    </row>
    <row r="136" spans="1:26" s="98" customFormat="1" ht="15" customHeight="1">
      <c r="A136" s="206" t="s">
        <v>129</v>
      </c>
      <c r="B136" s="206"/>
      <c r="C136" s="207"/>
      <c r="D136" s="123" t="s">
        <v>115</v>
      </c>
      <c r="E136" s="107">
        <v>0</v>
      </c>
      <c r="F136" s="107"/>
      <c r="G136" s="107"/>
      <c r="H136" s="107">
        <v>0</v>
      </c>
      <c r="I136" s="107"/>
      <c r="J136" s="107"/>
      <c r="K136" s="107"/>
      <c r="L136" s="107">
        <v>10000</v>
      </c>
      <c r="M136" s="315"/>
      <c r="N136" s="315">
        <f t="shared" si="21"/>
        <v>0</v>
      </c>
      <c r="O136" s="315"/>
      <c r="P136" s="107"/>
      <c r="Q136" s="107">
        <f t="shared" ref="Q136:Q198" si="23">E136-H136-M136</f>
        <v>0</v>
      </c>
      <c r="R136" s="107"/>
      <c r="S136" s="124">
        <v>0</v>
      </c>
      <c r="T136" s="107"/>
      <c r="U136" s="107">
        <v>8942.52</v>
      </c>
      <c r="V136" s="100"/>
      <c r="W136" s="200"/>
      <c r="X136" s="200"/>
      <c r="Y136" s="97"/>
      <c r="Z136" s="97"/>
    </row>
    <row r="137" spans="1:26" s="98" customFormat="1" ht="15" customHeight="1">
      <c r="A137" s="103" t="s">
        <v>130</v>
      </c>
      <c r="B137" s="103"/>
      <c r="C137" s="103"/>
      <c r="D137" s="123"/>
      <c r="E137" s="121"/>
      <c r="F137" s="121"/>
      <c r="G137" s="121"/>
      <c r="H137" s="107"/>
      <c r="I137" s="121"/>
      <c r="J137" s="121"/>
      <c r="K137" s="107"/>
      <c r="L137" s="121"/>
      <c r="M137" s="330"/>
      <c r="N137" s="315">
        <f t="shared" si="21"/>
        <v>0</v>
      </c>
      <c r="O137" s="330"/>
      <c r="P137" s="121"/>
      <c r="Q137" s="121">
        <f t="shared" si="23"/>
        <v>0</v>
      </c>
      <c r="R137" s="121"/>
      <c r="S137" s="205"/>
      <c r="T137" s="121"/>
      <c r="U137" s="121"/>
      <c r="V137" s="100"/>
      <c r="W137" s="200"/>
      <c r="X137" s="200"/>
      <c r="Y137" s="97"/>
      <c r="Z137" s="97"/>
    </row>
    <row r="138" spans="1:26" s="98" customFormat="1" ht="15" customHeight="1">
      <c r="A138" s="206" t="s">
        <v>131</v>
      </c>
      <c r="B138" s="206" t="s">
        <v>132</v>
      </c>
      <c r="C138" s="207"/>
      <c r="D138" s="207" t="s">
        <v>132</v>
      </c>
      <c r="E138" s="107">
        <v>38000</v>
      </c>
      <c r="F138" s="107"/>
      <c r="G138" s="107"/>
      <c r="H138" s="107">
        <v>51502.05</v>
      </c>
      <c r="I138" s="107"/>
      <c r="J138" s="107"/>
      <c r="K138" s="107"/>
      <c r="L138" s="107">
        <v>0</v>
      </c>
      <c r="M138" s="315">
        <v>0</v>
      </c>
      <c r="N138" s="315">
        <f t="shared" si="21"/>
        <v>51502.05</v>
      </c>
      <c r="O138" s="315" t="s">
        <v>365</v>
      </c>
      <c r="P138" s="107"/>
      <c r="Q138" s="107">
        <f t="shared" si="23"/>
        <v>-13502.050000000003</v>
      </c>
      <c r="R138" s="107"/>
      <c r="S138" s="124">
        <f>Q138/E138*100%</f>
        <v>-0.35531710526315796</v>
      </c>
      <c r="T138" s="107"/>
      <c r="U138" s="107">
        <v>0</v>
      </c>
      <c r="V138" s="100"/>
      <c r="W138" s="200"/>
      <c r="X138" s="200"/>
      <c r="Y138" s="97"/>
      <c r="Z138" s="97"/>
    </row>
    <row r="139" spans="1:26" s="98" customFormat="1" ht="15" customHeight="1">
      <c r="A139" s="206" t="s">
        <v>313</v>
      </c>
      <c r="B139" s="206" t="s">
        <v>132</v>
      </c>
      <c r="C139" s="207"/>
      <c r="D139" s="207" t="s">
        <v>132</v>
      </c>
      <c r="E139" s="107">
        <v>46000</v>
      </c>
      <c r="F139" s="107"/>
      <c r="G139" s="107">
        <v>10</v>
      </c>
      <c r="H139" s="107">
        <v>0</v>
      </c>
      <c r="I139" s="107"/>
      <c r="J139" s="107"/>
      <c r="K139" s="107"/>
      <c r="L139" s="107"/>
      <c r="M139" s="315">
        <v>30000</v>
      </c>
      <c r="N139" s="315">
        <f t="shared" si="21"/>
        <v>30000</v>
      </c>
      <c r="O139" s="315" t="s">
        <v>365</v>
      </c>
      <c r="P139" s="107"/>
      <c r="Q139" s="107">
        <f t="shared" si="23"/>
        <v>16000</v>
      </c>
      <c r="R139" s="107"/>
      <c r="S139" s="124">
        <f>Q139/E139*100%</f>
        <v>0.34782608695652173</v>
      </c>
      <c r="T139" s="107"/>
      <c r="U139" s="107">
        <v>0</v>
      </c>
      <c r="V139" s="100"/>
      <c r="W139" s="200"/>
      <c r="X139" s="200"/>
      <c r="Y139" s="97"/>
      <c r="Z139" s="97"/>
    </row>
    <row r="140" spans="1:26" s="98" customFormat="1" ht="15" customHeight="1">
      <c r="A140" s="103" t="s">
        <v>133</v>
      </c>
      <c r="B140" s="103"/>
      <c r="C140" s="103"/>
      <c r="D140" s="123"/>
      <c r="E140" s="121"/>
      <c r="F140" s="121"/>
      <c r="G140" s="121"/>
      <c r="H140" s="107">
        <v>0</v>
      </c>
      <c r="I140" s="121"/>
      <c r="J140" s="121"/>
      <c r="K140" s="107"/>
      <c r="L140" s="121"/>
      <c r="M140" s="330"/>
      <c r="N140" s="315">
        <f t="shared" si="21"/>
        <v>0</v>
      </c>
      <c r="O140" s="330"/>
      <c r="P140" s="121"/>
      <c r="Q140" s="121">
        <f t="shared" si="23"/>
        <v>0</v>
      </c>
      <c r="R140" s="121"/>
      <c r="S140" s="205"/>
      <c r="T140" s="121"/>
      <c r="U140" s="121"/>
      <c r="V140" s="100"/>
      <c r="W140" s="200"/>
      <c r="X140" s="200"/>
      <c r="Y140" s="97"/>
      <c r="Z140" s="97"/>
    </row>
    <row r="141" spans="1:26" s="98" customFormat="1" ht="15" customHeight="1">
      <c r="A141" s="206" t="s">
        <v>134</v>
      </c>
      <c r="B141" s="206" t="s">
        <v>135</v>
      </c>
      <c r="C141" s="207"/>
      <c r="D141" s="207" t="s">
        <v>135</v>
      </c>
      <c r="E141" s="107">
        <v>18000</v>
      </c>
      <c r="F141" s="107"/>
      <c r="G141" s="107"/>
      <c r="H141" s="107">
        <v>29987.200000000001</v>
      </c>
      <c r="I141" s="107"/>
      <c r="J141" s="107"/>
      <c r="K141" s="107"/>
      <c r="L141" s="107">
        <v>20000</v>
      </c>
      <c r="M141" s="315">
        <v>0</v>
      </c>
      <c r="N141" s="315">
        <f t="shared" si="21"/>
        <v>29987.200000000001</v>
      </c>
      <c r="O141" s="315" t="s">
        <v>366</v>
      </c>
      <c r="P141" s="107"/>
      <c r="Q141" s="107">
        <f t="shared" si="23"/>
        <v>-11987.2</v>
      </c>
      <c r="R141" s="107"/>
      <c r="S141" s="124">
        <f>Q141/E141*100%</f>
        <v>-0.66595555555555563</v>
      </c>
      <c r="T141" s="107"/>
      <c r="U141" s="107">
        <v>18594.28</v>
      </c>
      <c r="V141" s="100"/>
      <c r="W141" s="200"/>
      <c r="X141" s="200"/>
      <c r="Y141" s="97"/>
      <c r="Z141" s="97"/>
    </row>
    <row r="142" spans="1:26" s="98" customFormat="1" ht="15" customHeight="1">
      <c r="A142" s="206" t="s">
        <v>136</v>
      </c>
      <c r="B142" s="206" t="s">
        <v>135</v>
      </c>
      <c r="C142" s="207"/>
      <c r="D142" s="207" t="s">
        <v>135</v>
      </c>
      <c r="E142" s="107">
        <v>30000</v>
      </c>
      <c r="F142" s="107"/>
      <c r="G142" s="107"/>
      <c r="H142" s="107">
        <v>5850</v>
      </c>
      <c r="I142" s="107"/>
      <c r="J142" s="107"/>
      <c r="K142" s="107"/>
      <c r="L142" s="107">
        <v>10000</v>
      </c>
      <c r="M142" s="315">
        <v>9000</v>
      </c>
      <c r="N142" s="315">
        <f t="shared" si="21"/>
        <v>14850</v>
      </c>
      <c r="O142" s="315" t="s">
        <v>368</v>
      </c>
      <c r="P142" s="107"/>
      <c r="Q142" s="107">
        <f t="shared" si="23"/>
        <v>15150</v>
      </c>
      <c r="R142" s="107"/>
      <c r="S142" s="124">
        <f>Q142/E142*100%</f>
        <v>0.505</v>
      </c>
      <c r="T142" s="107"/>
      <c r="U142" s="107">
        <v>0</v>
      </c>
      <c r="V142" s="100"/>
      <c r="W142" s="122"/>
      <c r="X142" s="122"/>
      <c r="Y142" s="97"/>
      <c r="Z142" s="97"/>
    </row>
    <row r="143" spans="1:26" s="98" customFormat="1" ht="15" customHeight="1">
      <c r="A143" s="206" t="s">
        <v>367</v>
      </c>
      <c r="B143" s="206"/>
      <c r="C143" s="207"/>
      <c r="D143" s="207"/>
      <c r="E143" s="107"/>
      <c r="F143" s="107"/>
      <c r="G143" s="107"/>
      <c r="H143" s="107">
        <v>14883.99</v>
      </c>
      <c r="I143" s="107"/>
      <c r="J143" s="107"/>
      <c r="K143" s="107"/>
      <c r="L143" s="107"/>
      <c r="M143" s="315"/>
      <c r="N143" s="315">
        <f t="shared" si="21"/>
        <v>14883.99</v>
      </c>
      <c r="O143" s="315" t="s">
        <v>365</v>
      </c>
      <c r="P143" s="107"/>
      <c r="Q143" s="107"/>
      <c r="R143" s="107"/>
      <c r="S143" s="124"/>
      <c r="T143" s="107"/>
      <c r="U143" s="107"/>
      <c r="V143" s="100"/>
      <c r="W143" s="122"/>
      <c r="X143" s="122"/>
      <c r="Y143" s="97"/>
      <c r="Z143" s="97"/>
    </row>
    <row r="144" spans="1:26" s="98" customFormat="1" ht="16.5" customHeight="1">
      <c r="A144" s="206" t="s">
        <v>137</v>
      </c>
      <c r="B144" s="206"/>
      <c r="C144" s="207"/>
      <c r="D144" s="207"/>
      <c r="E144" s="107">
        <v>0</v>
      </c>
      <c r="F144" s="107"/>
      <c r="G144" s="107"/>
      <c r="H144" s="107">
        <v>0</v>
      </c>
      <c r="I144" s="107"/>
      <c r="J144" s="107"/>
      <c r="K144" s="107"/>
      <c r="L144" s="107">
        <v>14000</v>
      </c>
      <c r="M144" s="315"/>
      <c r="N144" s="315">
        <f t="shared" si="21"/>
        <v>0</v>
      </c>
      <c r="O144" s="315"/>
      <c r="P144" s="107"/>
      <c r="Q144" s="107">
        <f t="shared" si="23"/>
        <v>0</v>
      </c>
      <c r="R144" s="107"/>
      <c r="S144" s="107">
        <v>0</v>
      </c>
      <c r="T144" s="107"/>
      <c r="U144" s="107">
        <v>14000</v>
      </c>
      <c r="V144" s="100"/>
      <c r="W144" s="200"/>
      <c r="X144" s="200"/>
      <c r="Y144" s="97"/>
      <c r="Z144" s="97"/>
    </row>
    <row r="145" spans="1:26" s="98" customFormat="1" ht="15" customHeight="1">
      <c r="A145" s="208" t="s">
        <v>138</v>
      </c>
      <c r="B145" s="208"/>
      <c r="C145" s="209"/>
      <c r="D145" s="207"/>
      <c r="E145" s="107"/>
      <c r="F145" s="107"/>
      <c r="G145" s="107"/>
      <c r="H145" s="107"/>
      <c r="I145" s="107"/>
      <c r="J145" s="107"/>
      <c r="K145" s="107"/>
      <c r="L145" s="107"/>
      <c r="M145" s="315"/>
      <c r="N145" s="315">
        <f t="shared" si="21"/>
        <v>0</v>
      </c>
      <c r="O145" s="315"/>
      <c r="P145" s="107"/>
      <c r="Q145" s="107">
        <f t="shared" si="23"/>
        <v>0</v>
      </c>
      <c r="R145" s="107"/>
      <c r="S145" s="124"/>
      <c r="T145" s="107"/>
      <c r="U145" s="107"/>
      <c r="V145" s="100"/>
      <c r="W145" s="122"/>
      <c r="X145" s="122"/>
      <c r="Y145" s="97"/>
      <c r="Z145" s="97"/>
    </row>
    <row r="146" spans="1:26" s="98" customFormat="1" ht="15" customHeight="1">
      <c r="A146" s="206" t="s">
        <v>139</v>
      </c>
      <c r="B146" s="206" t="s">
        <v>135</v>
      </c>
      <c r="C146" s="207"/>
      <c r="D146" s="207" t="s">
        <v>135</v>
      </c>
      <c r="E146" s="107">
        <v>15000</v>
      </c>
      <c r="F146" s="107"/>
      <c r="G146" s="107"/>
      <c r="H146" s="107">
        <v>31951.55</v>
      </c>
      <c r="I146" s="107"/>
      <c r="J146" s="107"/>
      <c r="K146" s="107"/>
      <c r="L146" s="107">
        <v>0</v>
      </c>
      <c r="M146" s="315">
        <v>0</v>
      </c>
      <c r="N146" s="315">
        <f t="shared" si="21"/>
        <v>31951.55</v>
      </c>
      <c r="O146" s="315" t="s">
        <v>365</v>
      </c>
      <c r="P146" s="107"/>
      <c r="Q146" s="107">
        <f t="shared" si="23"/>
        <v>-16951.55</v>
      </c>
      <c r="R146" s="107"/>
      <c r="S146" s="124">
        <f>Q146/E146*100%</f>
        <v>-1.1301033333333332</v>
      </c>
      <c r="T146" s="107"/>
      <c r="U146" s="107">
        <v>0</v>
      </c>
      <c r="V146" s="100"/>
      <c r="W146" s="122"/>
      <c r="X146" s="122"/>
      <c r="Y146" s="97"/>
      <c r="Z146" s="97"/>
    </row>
    <row r="147" spans="1:26" s="98" customFormat="1" ht="15" customHeight="1">
      <c r="A147" s="206" t="s">
        <v>140</v>
      </c>
      <c r="B147" s="206" t="s">
        <v>135</v>
      </c>
      <c r="C147" s="207"/>
      <c r="D147" s="207" t="s">
        <v>135</v>
      </c>
      <c r="E147" s="107">
        <v>25000</v>
      </c>
      <c r="F147" s="107"/>
      <c r="G147" s="107"/>
      <c r="H147" s="107">
        <v>375</v>
      </c>
      <c r="I147" s="107"/>
      <c r="J147" s="107"/>
      <c r="K147" s="107"/>
      <c r="L147" s="107">
        <v>50000</v>
      </c>
      <c r="M147" s="315">
        <v>24000</v>
      </c>
      <c r="N147" s="315">
        <f t="shared" si="21"/>
        <v>24375</v>
      </c>
      <c r="O147" s="315" t="s">
        <v>368</v>
      </c>
      <c r="P147" s="107"/>
      <c r="Q147" s="107">
        <f t="shared" si="23"/>
        <v>625</v>
      </c>
      <c r="R147" s="107"/>
      <c r="S147" s="124">
        <f>Q147/E147*100%</f>
        <v>2.5000000000000001E-2</v>
      </c>
      <c r="T147" s="107"/>
      <c r="U147" s="107">
        <v>33720.959999999999</v>
      </c>
      <c r="V147" s="100"/>
      <c r="W147" s="122"/>
      <c r="X147" s="122"/>
      <c r="Y147" s="97"/>
      <c r="Z147" s="97"/>
    </row>
    <row r="148" spans="1:26" s="98" customFormat="1" ht="15" customHeight="1">
      <c r="A148" s="206" t="s">
        <v>141</v>
      </c>
      <c r="B148" s="206"/>
      <c r="C148" s="207"/>
      <c r="D148" s="207"/>
      <c r="E148" s="107">
        <v>20000</v>
      </c>
      <c r="F148" s="107"/>
      <c r="G148" s="107"/>
      <c r="H148" s="107">
        <v>0</v>
      </c>
      <c r="I148" s="107"/>
      <c r="J148" s="107"/>
      <c r="K148" s="107"/>
      <c r="L148" s="107"/>
      <c r="M148" s="315">
        <v>20000</v>
      </c>
      <c r="N148" s="315">
        <f t="shared" si="21"/>
        <v>20000</v>
      </c>
      <c r="O148" s="315" t="s">
        <v>368</v>
      </c>
      <c r="P148" s="107"/>
      <c r="Q148" s="107">
        <f t="shared" si="23"/>
        <v>0</v>
      </c>
      <c r="R148" s="107"/>
      <c r="S148" s="124">
        <f>Q148/E148*100%</f>
        <v>0</v>
      </c>
      <c r="T148" s="107"/>
      <c r="U148" s="107"/>
      <c r="V148" s="100"/>
      <c r="W148" s="122"/>
      <c r="X148" s="122"/>
      <c r="Y148" s="97"/>
      <c r="Z148" s="97"/>
    </row>
    <row r="149" spans="1:26" s="98" customFormat="1" ht="15" customHeight="1">
      <c r="A149" s="206" t="s">
        <v>142</v>
      </c>
      <c r="B149" s="206"/>
      <c r="C149" s="207"/>
      <c r="D149" s="207"/>
      <c r="E149" s="107">
        <v>5000</v>
      </c>
      <c r="F149" s="107"/>
      <c r="G149" s="107"/>
      <c r="H149" s="107">
        <v>0</v>
      </c>
      <c r="I149" s="107"/>
      <c r="J149" s="107"/>
      <c r="K149" s="107"/>
      <c r="L149" s="107"/>
      <c r="M149" s="315">
        <v>5000</v>
      </c>
      <c r="N149" s="315">
        <f t="shared" ref="N149:N212" si="24">H149+M149</f>
        <v>5000</v>
      </c>
      <c r="O149" s="315" t="s">
        <v>368</v>
      </c>
      <c r="P149" s="107"/>
      <c r="Q149" s="107">
        <f t="shared" si="23"/>
        <v>0</v>
      </c>
      <c r="R149" s="107"/>
      <c r="S149" s="124">
        <f>Q149/E149*100%</f>
        <v>0</v>
      </c>
      <c r="T149" s="107"/>
      <c r="U149" s="107"/>
      <c r="V149" s="100"/>
      <c r="W149" s="122"/>
      <c r="X149" s="122"/>
      <c r="Y149" s="97"/>
      <c r="Z149" s="97"/>
    </row>
    <row r="150" spans="1:26" s="98" customFormat="1" ht="15" customHeight="1">
      <c r="A150" s="206" t="s">
        <v>143</v>
      </c>
      <c r="B150" s="206"/>
      <c r="C150" s="207"/>
      <c r="D150" s="207"/>
      <c r="E150" s="107">
        <v>0</v>
      </c>
      <c r="F150" s="107"/>
      <c r="G150" s="107"/>
      <c r="H150" s="107">
        <v>0</v>
      </c>
      <c r="I150" s="107"/>
      <c r="J150" s="107"/>
      <c r="K150" s="107"/>
      <c r="L150" s="107">
        <v>35040</v>
      </c>
      <c r="M150" s="315"/>
      <c r="N150" s="315">
        <f t="shared" si="24"/>
        <v>0</v>
      </c>
      <c r="O150" s="315"/>
      <c r="P150" s="107"/>
      <c r="Q150" s="107">
        <f t="shared" si="23"/>
        <v>0</v>
      </c>
      <c r="R150" s="107"/>
      <c r="S150" s="107">
        <v>0</v>
      </c>
      <c r="T150" s="107"/>
      <c r="U150" s="107">
        <v>31926.87</v>
      </c>
      <c r="V150" s="100"/>
      <c r="W150" s="122"/>
      <c r="X150" s="122"/>
      <c r="Y150" s="97"/>
      <c r="Z150" s="97"/>
    </row>
    <row r="151" spans="1:26" s="98" customFormat="1" ht="15" customHeight="1">
      <c r="A151" s="208" t="s">
        <v>144</v>
      </c>
      <c r="B151" s="208"/>
      <c r="C151" s="209"/>
      <c r="D151" s="207"/>
      <c r="E151" s="107"/>
      <c r="F151" s="107"/>
      <c r="G151" s="107"/>
      <c r="H151" s="107"/>
      <c r="I151" s="107"/>
      <c r="J151" s="107"/>
      <c r="K151" s="107"/>
      <c r="L151" s="107"/>
      <c r="M151" s="315"/>
      <c r="N151" s="315">
        <f t="shared" si="24"/>
        <v>0</v>
      </c>
      <c r="O151" s="315"/>
      <c r="P151" s="107"/>
      <c r="Q151" s="107">
        <f t="shared" si="23"/>
        <v>0</v>
      </c>
      <c r="R151" s="107"/>
      <c r="S151" s="107"/>
      <c r="T151" s="107"/>
      <c r="U151" s="107"/>
      <c r="V151" s="100"/>
      <c r="W151" s="122"/>
      <c r="X151" s="122"/>
      <c r="Y151" s="97"/>
      <c r="Z151" s="97"/>
    </row>
    <row r="152" spans="1:26" s="98" customFormat="1" ht="15" customHeight="1">
      <c r="A152" s="206" t="s">
        <v>145</v>
      </c>
      <c r="B152" s="206" t="s">
        <v>146</v>
      </c>
      <c r="C152" s="209"/>
      <c r="D152" s="207" t="s">
        <v>146</v>
      </c>
      <c r="E152" s="107">
        <v>5000</v>
      </c>
      <c r="F152" s="107"/>
      <c r="G152" s="107"/>
      <c r="H152" s="107">
        <v>5765.71</v>
      </c>
      <c r="I152" s="107"/>
      <c r="J152" s="107"/>
      <c r="K152" s="107"/>
      <c r="L152" s="107">
        <v>0</v>
      </c>
      <c r="M152" s="315">
        <v>0</v>
      </c>
      <c r="N152" s="315">
        <f t="shared" si="24"/>
        <v>5765.71</v>
      </c>
      <c r="O152" s="315" t="s">
        <v>365</v>
      </c>
      <c r="P152" s="107"/>
      <c r="Q152" s="107">
        <f t="shared" si="23"/>
        <v>-765.71</v>
      </c>
      <c r="R152" s="107"/>
      <c r="S152" s="124">
        <f>Q152/E152*100%</f>
        <v>-0.153142</v>
      </c>
      <c r="T152" s="107"/>
      <c r="U152" s="107">
        <v>0</v>
      </c>
      <c r="V152" s="100"/>
      <c r="W152" s="122"/>
      <c r="X152" s="122"/>
      <c r="Y152" s="97"/>
      <c r="Z152" s="97"/>
    </row>
    <row r="153" spans="1:26" s="98" customFormat="1" ht="15" customHeight="1">
      <c r="A153" s="206" t="s">
        <v>314</v>
      </c>
      <c r="B153" s="206" t="s">
        <v>146</v>
      </c>
      <c r="C153" s="209"/>
      <c r="D153" s="207" t="s">
        <v>146</v>
      </c>
      <c r="E153" s="107">
        <v>30000</v>
      </c>
      <c r="F153" s="107"/>
      <c r="G153" s="107"/>
      <c r="H153" s="107">
        <v>0</v>
      </c>
      <c r="I153" s="107"/>
      <c r="J153" s="107"/>
      <c r="K153" s="107"/>
      <c r="L153" s="107">
        <v>0</v>
      </c>
      <c r="M153" s="315">
        <v>30000</v>
      </c>
      <c r="N153" s="315">
        <f t="shared" si="24"/>
        <v>30000</v>
      </c>
      <c r="O153" s="315" t="s">
        <v>368</v>
      </c>
      <c r="P153" s="107"/>
      <c r="Q153" s="107">
        <f t="shared" si="23"/>
        <v>0</v>
      </c>
      <c r="R153" s="107"/>
      <c r="S153" s="124">
        <f>Q153/E153*100%</f>
        <v>0</v>
      </c>
      <c r="T153" s="107"/>
      <c r="U153" s="107">
        <v>0</v>
      </c>
      <c r="V153" s="100"/>
      <c r="W153" s="122"/>
      <c r="X153" s="122"/>
      <c r="Y153" s="97"/>
      <c r="Z153" s="97"/>
    </row>
    <row r="154" spans="1:26" s="98" customFormat="1" ht="15" customHeight="1">
      <c r="A154" s="206" t="s">
        <v>312</v>
      </c>
      <c r="B154" s="206" t="s">
        <v>146</v>
      </c>
      <c r="C154" s="207"/>
      <c r="D154" s="207" t="s">
        <v>146</v>
      </c>
      <c r="E154" s="107">
        <v>12000</v>
      </c>
      <c r="F154" s="107"/>
      <c r="G154" s="107"/>
      <c r="H154" s="107">
        <v>0</v>
      </c>
      <c r="I154" s="107"/>
      <c r="J154" s="107"/>
      <c r="K154" s="107"/>
      <c r="L154" s="107">
        <v>48040</v>
      </c>
      <c r="M154" s="315">
        <v>12000</v>
      </c>
      <c r="N154" s="315">
        <f t="shared" si="24"/>
        <v>12000</v>
      </c>
      <c r="O154" s="315" t="s">
        <v>365</v>
      </c>
      <c r="P154" s="107"/>
      <c r="Q154" s="107">
        <f t="shared" si="23"/>
        <v>0</v>
      </c>
      <c r="R154" s="107"/>
      <c r="S154" s="124">
        <f>Q154/E154*100%</f>
        <v>0</v>
      </c>
      <c r="T154" s="107"/>
      <c r="U154" s="107">
        <v>35416.61</v>
      </c>
      <c r="V154" s="100"/>
      <c r="W154" s="122"/>
      <c r="X154" s="122"/>
      <c r="Y154" s="97"/>
      <c r="Z154" s="97"/>
    </row>
    <row r="155" spans="1:26" s="98" customFormat="1" ht="15" customHeight="1">
      <c r="A155" s="206" t="s">
        <v>147</v>
      </c>
      <c r="B155" s="206" t="s">
        <v>146</v>
      </c>
      <c r="C155" s="207"/>
      <c r="D155" s="207" t="s">
        <v>146</v>
      </c>
      <c r="E155" s="107">
        <v>140000</v>
      </c>
      <c r="F155" s="107"/>
      <c r="G155" s="107"/>
      <c r="H155" s="107">
        <v>55275.54</v>
      </c>
      <c r="I155" s="107"/>
      <c r="J155" s="107"/>
      <c r="K155" s="107"/>
      <c r="L155" s="107">
        <v>133813</v>
      </c>
      <c r="M155" s="315">
        <v>80000</v>
      </c>
      <c r="N155" s="315">
        <f t="shared" si="24"/>
        <v>135275.54</v>
      </c>
      <c r="O155" s="315" t="s">
        <v>365</v>
      </c>
      <c r="P155" s="107"/>
      <c r="Q155" s="107">
        <f t="shared" si="23"/>
        <v>4724.4599999999919</v>
      </c>
      <c r="R155" s="107"/>
      <c r="S155" s="124">
        <f>Q155/E155*100%</f>
        <v>3.3746142857142801E-2</v>
      </c>
      <c r="T155" s="107"/>
      <c r="U155" s="107">
        <v>98758.46</v>
      </c>
      <c r="V155" s="100"/>
      <c r="W155" s="122"/>
      <c r="X155" s="122"/>
      <c r="Y155" s="97"/>
      <c r="Z155" s="97"/>
    </row>
    <row r="156" spans="1:26" s="98" customFormat="1" ht="15" customHeight="1">
      <c r="A156" s="206" t="s">
        <v>148</v>
      </c>
      <c r="B156" s="206" t="s">
        <v>146</v>
      </c>
      <c r="C156" s="207"/>
      <c r="D156" s="207"/>
      <c r="E156" s="107">
        <v>6000</v>
      </c>
      <c r="F156" s="107"/>
      <c r="G156" s="107">
        <v>-6</v>
      </c>
      <c r="H156" s="107">
        <v>1856.39</v>
      </c>
      <c r="I156" s="107"/>
      <c r="J156" s="107"/>
      <c r="K156" s="107"/>
      <c r="L156" s="107"/>
      <c r="M156" s="315">
        <v>1500</v>
      </c>
      <c r="N156" s="315">
        <f t="shared" si="24"/>
        <v>3356.3900000000003</v>
      </c>
      <c r="O156" s="315" t="s">
        <v>365</v>
      </c>
      <c r="P156" s="107"/>
      <c r="Q156" s="107">
        <f t="shared" si="23"/>
        <v>2643.6099999999997</v>
      </c>
      <c r="R156" s="107"/>
      <c r="S156" s="124">
        <f>Q156/E156*100%</f>
        <v>0.44060166666666661</v>
      </c>
      <c r="T156" s="107"/>
      <c r="U156" s="107"/>
      <c r="V156" s="100"/>
      <c r="W156" s="122"/>
      <c r="X156" s="122"/>
      <c r="Y156" s="97"/>
      <c r="Z156" s="97"/>
    </row>
    <row r="157" spans="1:26" s="98" customFormat="1" ht="15" customHeight="1">
      <c r="A157" s="208" t="s">
        <v>149</v>
      </c>
      <c r="B157" s="208"/>
      <c r="C157" s="209"/>
      <c r="D157" s="207"/>
      <c r="E157" s="107"/>
      <c r="F157" s="107"/>
      <c r="G157" s="107"/>
      <c r="H157" s="107"/>
      <c r="I157" s="107"/>
      <c r="J157" s="107"/>
      <c r="K157" s="107"/>
      <c r="L157" s="107"/>
      <c r="M157" s="315"/>
      <c r="N157" s="315">
        <f t="shared" si="24"/>
        <v>0</v>
      </c>
      <c r="O157" s="315"/>
      <c r="P157" s="107"/>
      <c r="Q157" s="107">
        <f t="shared" si="23"/>
        <v>0</v>
      </c>
      <c r="R157" s="107"/>
      <c r="S157" s="107"/>
      <c r="T157" s="107"/>
      <c r="U157" s="107"/>
      <c r="V157" s="100"/>
      <c r="W157" s="122"/>
      <c r="X157" s="122"/>
      <c r="Y157" s="97"/>
      <c r="Z157" s="97"/>
    </row>
    <row r="158" spans="1:26" s="98" customFormat="1" ht="15" customHeight="1">
      <c r="A158" s="206" t="s">
        <v>150</v>
      </c>
      <c r="B158" s="206" t="s">
        <v>151</v>
      </c>
      <c r="C158" s="207"/>
      <c r="D158" s="207" t="s">
        <v>151</v>
      </c>
      <c r="E158" s="107">
        <v>11000</v>
      </c>
      <c r="F158" s="107"/>
      <c r="G158" s="107"/>
      <c r="H158" s="107">
        <v>8392.2800000000007</v>
      </c>
      <c r="I158" s="107"/>
      <c r="J158" s="107"/>
      <c r="K158" s="107"/>
      <c r="L158" s="107">
        <v>11000</v>
      </c>
      <c r="M158" s="315">
        <v>0</v>
      </c>
      <c r="N158" s="315">
        <f t="shared" si="24"/>
        <v>8392.2800000000007</v>
      </c>
      <c r="O158" s="315" t="s">
        <v>365</v>
      </c>
      <c r="P158" s="107"/>
      <c r="Q158" s="107">
        <f t="shared" si="23"/>
        <v>2607.7199999999993</v>
      </c>
      <c r="R158" s="107"/>
      <c r="S158" s="124">
        <f>Q158/E158*100%</f>
        <v>0.2370654545454545</v>
      </c>
      <c r="T158" s="107"/>
      <c r="U158" s="107">
        <v>10959.74</v>
      </c>
      <c r="V158" s="100"/>
      <c r="W158" s="122"/>
      <c r="X158" s="122"/>
      <c r="Y158" s="97"/>
      <c r="Z158" s="97"/>
    </row>
    <row r="159" spans="1:26" s="98" customFormat="1" ht="15" customHeight="1">
      <c r="A159" s="206" t="s">
        <v>152</v>
      </c>
      <c r="B159" s="206" t="s">
        <v>151</v>
      </c>
      <c r="C159" s="207"/>
      <c r="D159" s="207" t="s">
        <v>151</v>
      </c>
      <c r="E159" s="107">
        <v>38000</v>
      </c>
      <c r="F159" s="107"/>
      <c r="G159" s="107">
        <v>-20</v>
      </c>
      <c r="H159" s="107">
        <v>5000</v>
      </c>
      <c r="I159" s="107"/>
      <c r="J159" s="107"/>
      <c r="K159" s="107"/>
      <c r="L159" s="107">
        <v>60000</v>
      </c>
      <c r="M159" s="315">
        <v>33000</v>
      </c>
      <c r="N159" s="315">
        <f t="shared" si="24"/>
        <v>38000</v>
      </c>
      <c r="O159" s="315" t="s">
        <v>368</v>
      </c>
      <c r="P159" s="107"/>
      <c r="Q159" s="107">
        <f t="shared" si="23"/>
        <v>0</v>
      </c>
      <c r="R159" s="107"/>
      <c r="S159" s="124">
        <f>Q159/E159*100%</f>
        <v>0</v>
      </c>
      <c r="T159" s="107"/>
      <c r="U159" s="107">
        <v>0</v>
      </c>
      <c r="V159" s="100"/>
      <c r="W159" s="122"/>
      <c r="X159" s="122"/>
      <c r="Y159" s="97"/>
      <c r="Z159" s="97"/>
    </row>
    <row r="160" spans="1:26" s="98" customFormat="1" ht="15" customHeight="1">
      <c r="A160" s="206" t="s">
        <v>153</v>
      </c>
      <c r="B160" s="206" t="s">
        <v>151</v>
      </c>
      <c r="C160" s="207"/>
      <c r="D160" s="207"/>
      <c r="E160" s="107">
        <v>20000</v>
      </c>
      <c r="F160" s="107"/>
      <c r="G160" s="107"/>
      <c r="H160" s="107">
        <v>18203.560000000001</v>
      </c>
      <c r="I160" s="107"/>
      <c r="J160" s="107"/>
      <c r="K160" s="107"/>
      <c r="L160" s="107">
        <v>21615</v>
      </c>
      <c r="M160" s="315">
        <v>0</v>
      </c>
      <c r="N160" s="315">
        <f t="shared" si="24"/>
        <v>18203.560000000001</v>
      </c>
      <c r="O160" s="315" t="s">
        <v>365</v>
      </c>
      <c r="P160" s="107"/>
      <c r="Q160" s="107">
        <f t="shared" si="23"/>
        <v>1796.4399999999987</v>
      </c>
      <c r="R160" s="107"/>
      <c r="S160" s="124">
        <f>Q160/E160*100%</f>
        <v>8.982199999999993E-2</v>
      </c>
      <c r="T160" s="107"/>
      <c r="U160" s="107">
        <v>17949.43</v>
      </c>
      <c r="V160" s="100"/>
      <c r="W160" s="122"/>
      <c r="X160" s="122"/>
      <c r="Y160" s="97"/>
      <c r="Z160" s="97"/>
    </row>
    <row r="161" spans="1:26" s="98" customFormat="1" ht="15" customHeight="1">
      <c r="A161" s="206" t="s">
        <v>154</v>
      </c>
      <c r="B161" s="206"/>
      <c r="C161" s="207"/>
      <c r="D161" s="207"/>
      <c r="E161" s="107">
        <v>32000</v>
      </c>
      <c r="F161" s="107"/>
      <c r="G161" s="107"/>
      <c r="H161" s="107">
        <v>30202</v>
      </c>
      <c r="I161" s="107"/>
      <c r="J161" s="107"/>
      <c r="K161" s="107"/>
      <c r="L161" s="107"/>
      <c r="M161" s="315">
        <v>0</v>
      </c>
      <c r="N161" s="315">
        <f t="shared" si="24"/>
        <v>30202</v>
      </c>
      <c r="O161" s="315" t="s">
        <v>365</v>
      </c>
      <c r="P161" s="107"/>
      <c r="Q161" s="107">
        <f t="shared" si="23"/>
        <v>1798</v>
      </c>
      <c r="R161" s="107"/>
      <c r="S161" s="124"/>
      <c r="T161" s="107"/>
      <c r="U161" s="107"/>
      <c r="V161" s="100"/>
      <c r="W161" s="122"/>
      <c r="X161" s="122"/>
      <c r="Y161" s="97"/>
      <c r="Z161" s="97"/>
    </row>
    <row r="162" spans="1:26" s="98" customFormat="1" ht="15" customHeight="1">
      <c r="A162" s="206" t="s">
        <v>155</v>
      </c>
      <c r="B162" s="206"/>
      <c r="C162" s="207"/>
      <c r="D162" s="207"/>
      <c r="E162" s="107">
        <v>0</v>
      </c>
      <c r="F162" s="107"/>
      <c r="G162" s="107"/>
      <c r="H162" s="107">
        <v>0</v>
      </c>
      <c r="I162" s="107"/>
      <c r="J162" s="107"/>
      <c r="K162" s="107"/>
      <c r="L162" s="107">
        <v>60000</v>
      </c>
      <c r="M162" s="315"/>
      <c r="N162" s="315">
        <f t="shared" si="24"/>
        <v>0</v>
      </c>
      <c r="O162" s="315" t="s">
        <v>368</v>
      </c>
      <c r="P162" s="107"/>
      <c r="Q162" s="107">
        <f t="shared" si="23"/>
        <v>0</v>
      </c>
      <c r="R162" s="107"/>
      <c r="S162" s="107"/>
      <c r="T162" s="107"/>
      <c r="U162" s="107">
        <v>20030</v>
      </c>
      <c r="V162" s="100"/>
      <c r="W162" s="122"/>
      <c r="X162" s="122"/>
      <c r="Y162" s="97"/>
      <c r="Z162" s="97"/>
    </row>
    <row r="163" spans="1:26" s="98" customFormat="1" ht="15" customHeight="1">
      <c r="A163" s="208" t="s">
        <v>156</v>
      </c>
      <c r="B163" s="208"/>
      <c r="C163" s="209"/>
      <c r="D163" s="207"/>
      <c r="E163" s="107"/>
      <c r="F163" s="107"/>
      <c r="G163" s="107"/>
      <c r="H163" s="107"/>
      <c r="I163" s="107"/>
      <c r="J163" s="107"/>
      <c r="K163" s="107"/>
      <c r="L163" s="107"/>
      <c r="M163" s="315"/>
      <c r="N163" s="315">
        <f t="shared" si="24"/>
        <v>0</v>
      </c>
      <c r="O163" s="315"/>
      <c r="P163" s="107"/>
      <c r="Q163" s="107">
        <f t="shared" si="23"/>
        <v>0</v>
      </c>
      <c r="R163" s="107"/>
      <c r="S163" s="107"/>
      <c r="T163" s="107"/>
      <c r="U163" s="107"/>
      <c r="V163" s="100"/>
      <c r="W163" s="122"/>
      <c r="X163" s="122"/>
      <c r="Y163" s="97"/>
      <c r="Z163" s="97"/>
    </row>
    <row r="164" spans="1:26" s="98" customFormat="1" ht="15" customHeight="1">
      <c r="A164" s="206" t="s">
        <v>157</v>
      </c>
      <c r="B164" s="206" t="s">
        <v>135</v>
      </c>
      <c r="C164" s="207"/>
      <c r="D164" s="207"/>
      <c r="E164" s="210">
        <v>20000</v>
      </c>
      <c r="F164" s="210"/>
      <c r="G164" s="211"/>
      <c r="H164" s="107">
        <v>0</v>
      </c>
      <c r="I164" s="107"/>
      <c r="J164" s="107"/>
      <c r="K164" s="107"/>
      <c r="L164" s="107">
        <v>11810</v>
      </c>
      <c r="M164" s="315">
        <v>20000</v>
      </c>
      <c r="N164" s="315">
        <f t="shared" si="24"/>
        <v>20000</v>
      </c>
      <c r="O164" s="315" t="s">
        <v>368</v>
      </c>
      <c r="P164" s="107"/>
      <c r="Q164" s="107">
        <f t="shared" si="23"/>
        <v>0</v>
      </c>
      <c r="R164" s="107"/>
      <c r="S164" s="107"/>
      <c r="T164" s="107"/>
      <c r="U164" s="107">
        <v>8560.9699999999993</v>
      </c>
      <c r="V164" s="100"/>
      <c r="W164" s="122"/>
      <c r="X164" s="122"/>
      <c r="Y164" s="97"/>
      <c r="Z164" s="97"/>
    </row>
    <row r="165" spans="1:26" s="98" customFormat="1" ht="15" customHeight="1">
      <c r="A165" s="206" t="s">
        <v>158</v>
      </c>
      <c r="B165" s="206" t="s">
        <v>135</v>
      </c>
      <c r="C165" s="207"/>
      <c r="D165" s="207" t="s">
        <v>135</v>
      </c>
      <c r="E165" s="210">
        <v>30000</v>
      </c>
      <c r="F165" s="210"/>
      <c r="G165" s="211"/>
      <c r="H165" s="107">
        <v>0</v>
      </c>
      <c r="I165" s="107"/>
      <c r="J165" s="107"/>
      <c r="K165" s="107"/>
      <c r="L165" s="107">
        <v>0</v>
      </c>
      <c r="M165" s="315">
        <v>30000</v>
      </c>
      <c r="N165" s="315">
        <f t="shared" si="24"/>
        <v>30000</v>
      </c>
      <c r="O165" s="315" t="s">
        <v>368</v>
      </c>
      <c r="P165" s="107"/>
      <c r="Q165" s="107">
        <f t="shared" si="23"/>
        <v>0</v>
      </c>
      <c r="R165" s="107"/>
      <c r="S165" s="124">
        <f>Q165/E165*100%</f>
        <v>0</v>
      </c>
      <c r="T165" s="107"/>
      <c r="U165" s="107">
        <v>0</v>
      </c>
      <c r="V165" s="100"/>
      <c r="W165" s="122"/>
      <c r="X165" s="122"/>
      <c r="Y165" s="97"/>
      <c r="Z165" s="97"/>
    </row>
    <row r="166" spans="1:26" s="98" customFormat="1" ht="15" customHeight="1">
      <c r="A166" s="206" t="s">
        <v>159</v>
      </c>
      <c r="B166" s="206"/>
      <c r="C166" s="207"/>
      <c r="D166" s="207"/>
      <c r="E166" s="210">
        <v>35000</v>
      </c>
      <c r="F166" s="210"/>
      <c r="G166" s="211"/>
      <c r="H166" s="107">
        <v>0</v>
      </c>
      <c r="I166" s="107"/>
      <c r="J166" s="107"/>
      <c r="K166" s="107"/>
      <c r="L166" s="107"/>
      <c r="M166" s="315">
        <v>35000</v>
      </c>
      <c r="N166" s="315">
        <f t="shared" si="24"/>
        <v>35000</v>
      </c>
      <c r="O166" s="315" t="s">
        <v>368</v>
      </c>
      <c r="P166" s="107"/>
      <c r="Q166" s="107">
        <f t="shared" si="23"/>
        <v>0</v>
      </c>
      <c r="R166" s="107"/>
      <c r="S166" s="124"/>
      <c r="T166" s="107"/>
      <c r="U166" s="107"/>
      <c r="V166" s="100"/>
      <c r="W166" s="122"/>
      <c r="X166" s="122"/>
      <c r="Y166" s="97"/>
      <c r="Z166" s="97"/>
    </row>
    <row r="167" spans="1:26" s="98" customFormat="1" ht="15" customHeight="1">
      <c r="A167" s="206" t="s">
        <v>160</v>
      </c>
      <c r="B167" s="206" t="s">
        <v>135</v>
      </c>
      <c r="C167" s="207"/>
      <c r="D167" s="207"/>
      <c r="E167" s="210">
        <v>10000</v>
      </c>
      <c r="F167" s="210"/>
      <c r="G167" s="211"/>
      <c r="H167" s="107">
        <v>744</v>
      </c>
      <c r="I167" s="107"/>
      <c r="J167" s="107"/>
      <c r="K167" s="107"/>
      <c r="L167" s="107">
        <v>50000</v>
      </c>
      <c r="M167" s="315">
        <v>9000</v>
      </c>
      <c r="N167" s="315">
        <f t="shared" si="24"/>
        <v>9744</v>
      </c>
      <c r="O167" s="315" t="s">
        <v>368</v>
      </c>
      <c r="P167" s="107"/>
      <c r="Q167" s="107">
        <f t="shared" si="23"/>
        <v>256</v>
      </c>
      <c r="R167" s="107"/>
      <c r="S167" s="107"/>
      <c r="T167" s="107"/>
      <c r="U167" s="107">
        <v>2025</v>
      </c>
      <c r="V167" s="100"/>
      <c r="W167" s="122"/>
      <c r="X167" s="122"/>
      <c r="Y167" s="97"/>
      <c r="Z167" s="97"/>
    </row>
    <row r="168" spans="1:26" s="98" customFormat="1" ht="15" customHeight="1">
      <c r="A168" s="206" t="s">
        <v>142</v>
      </c>
      <c r="B168" s="206"/>
      <c r="C168" s="207"/>
      <c r="D168" s="207"/>
      <c r="E168" s="107">
        <v>5000</v>
      </c>
      <c r="F168" s="107"/>
      <c r="G168" s="107"/>
      <c r="H168" s="107">
        <v>0</v>
      </c>
      <c r="I168" s="107"/>
      <c r="J168" s="107"/>
      <c r="K168" s="107"/>
      <c r="L168" s="107">
        <v>10000</v>
      </c>
      <c r="M168" s="315">
        <v>5000</v>
      </c>
      <c r="N168" s="315">
        <f t="shared" si="24"/>
        <v>5000</v>
      </c>
      <c r="O168" s="315" t="s">
        <v>368</v>
      </c>
      <c r="P168" s="107"/>
      <c r="Q168" s="107">
        <f t="shared" si="23"/>
        <v>0</v>
      </c>
      <c r="R168" s="107"/>
      <c r="S168" s="107"/>
      <c r="T168" s="107"/>
      <c r="U168" s="107">
        <v>0</v>
      </c>
      <c r="V168" s="100"/>
      <c r="W168" s="122"/>
      <c r="X168" s="122"/>
      <c r="Y168" s="97"/>
      <c r="Z168" s="97"/>
    </row>
    <row r="169" spans="1:26" s="98" customFormat="1" ht="15" customHeight="1">
      <c r="A169" s="208" t="s">
        <v>161</v>
      </c>
      <c r="B169" s="208"/>
      <c r="C169" s="209"/>
      <c r="D169" s="207"/>
      <c r="E169" s="107"/>
      <c r="F169" s="107"/>
      <c r="G169" s="107"/>
      <c r="H169" s="107"/>
      <c r="I169" s="107"/>
      <c r="J169" s="107"/>
      <c r="K169" s="107"/>
      <c r="L169" s="107"/>
      <c r="M169" s="315"/>
      <c r="N169" s="315">
        <f t="shared" si="24"/>
        <v>0</v>
      </c>
      <c r="O169" s="315"/>
      <c r="P169" s="107"/>
      <c r="Q169" s="107">
        <f t="shared" si="23"/>
        <v>0</v>
      </c>
      <c r="R169" s="107"/>
      <c r="S169" s="107"/>
      <c r="T169" s="107"/>
      <c r="U169" s="107"/>
      <c r="V169" s="100"/>
      <c r="W169" s="122"/>
      <c r="X169" s="122"/>
      <c r="Y169" s="97"/>
      <c r="Z169" s="97"/>
    </row>
    <row r="170" spans="1:26" s="98" customFormat="1" ht="15" customHeight="1">
      <c r="A170" s="206" t="s">
        <v>315</v>
      </c>
      <c r="B170" s="206" t="s">
        <v>146</v>
      </c>
      <c r="C170" s="207"/>
      <c r="D170" s="207" t="s">
        <v>146</v>
      </c>
      <c r="E170" s="107">
        <v>8000</v>
      </c>
      <c r="F170" s="107"/>
      <c r="G170" s="107">
        <v>7</v>
      </c>
      <c r="H170" s="107">
        <v>0</v>
      </c>
      <c r="I170" s="107"/>
      <c r="J170" s="107"/>
      <c r="K170" s="107"/>
      <c r="L170" s="107">
        <v>17590</v>
      </c>
      <c r="M170" s="315">
        <v>8000</v>
      </c>
      <c r="N170" s="315">
        <f t="shared" si="24"/>
        <v>8000</v>
      </c>
      <c r="O170" s="315" t="s">
        <v>368</v>
      </c>
      <c r="P170" s="107"/>
      <c r="Q170" s="107">
        <f t="shared" si="23"/>
        <v>0</v>
      </c>
      <c r="R170" s="107"/>
      <c r="S170" s="124">
        <f>Q170/E170*100%</f>
        <v>0</v>
      </c>
      <c r="T170" s="107"/>
      <c r="U170" s="107">
        <v>10058.43</v>
      </c>
      <c r="V170" s="100"/>
      <c r="W170" s="122"/>
      <c r="X170" s="122"/>
      <c r="Y170" s="97"/>
      <c r="Z170" s="97"/>
    </row>
    <row r="171" spans="1:26" s="98" customFormat="1" ht="15" customHeight="1">
      <c r="A171" s="206" t="s">
        <v>162</v>
      </c>
      <c r="B171" s="206" t="s">
        <v>146</v>
      </c>
      <c r="C171" s="207"/>
      <c r="D171" s="207" t="s">
        <v>146</v>
      </c>
      <c r="E171" s="107">
        <v>40000</v>
      </c>
      <c r="F171" s="107"/>
      <c r="G171" s="107">
        <v>20</v>
      </c>
      <c r="H171" s="107">
        <v>0</v>
      </c>
      <c r="I171" s="107"/>
      <c r="J171" s="107"/>
      <c r="K171" s="107"/>
      <c r="L171" s="107">
        <v>0</v>
      </c>
      <c r="M171" s="315">
        <v>40000</v>
      </c>
      <c r="N171" s="315">
        <f t="shared" si="24"/>
        <v>40000</v>
      </c>
      <c r="O171" s="315" t="s">
        <v>368</v>
      </c>
      <c r="P171" s="107"/>
      <c r="Q171" s="107">
        <f t="shared" si="23"/>
        <v>0</v>
      </c>
      <c r="R171" s="107"/>
      <c r="S171" s="124">
        <f>Q171/E171*100%</f>
        <v>0</v>
      </c>
      <c r="T171" s="107"/>
      <c r="U171" s="107">
        <v>0</v>
      </c>
      <c r="V171" s="100"/>
      <c r="W171" s="122"/>
      <c r="X171" s="122"/>
      <c r="Y171" s="97"/>
      <c r="Z171" s="97"/>
    </row>
    <row r="172" spans="1:26" s="98" customFormat="1" ht="15" customHeight="1">
      <c r="A172" s="206" t="s">
        <v>163</v>
      </c>
      <c r="B172" s="206" t="s">
        <v>146</v>
      </c>
      <c r="C172" s="207"/>
      <c r="D172" s="207"/>
      <c r="E172" s="107">
        <v>0</v>
      </c>
      <c r="F172" s="107"/>
      <c r="G172" s="107">
        <v>-10</v>
      </c>
      <c r="H172" s="107">
        <v>0</v>
      </c>
      <c r="I172" s="107"/>
      <c r="J172" s="107"/>
      <c r="K172" s="107"/>
      <c r="L172" s="107">
        <v>27960</v>
      </c>
      <c r="M172" s="315"/>
      <c r="N172" s="315">
        <f t="shared" si="24"/>
        <v>0</v>
      </c>
      <c r="O172" s="315"/>
      <c r="P172" s="107"/>
      <c r="Q172" s="107">
        <f t="shared" si="23"/>
        <v>0</v>
      </c>
      <c r="R172" s="107"/>
      <c r="S172" s="124">
        <v>0</v>
      </c>
      <c r="T172" s="107"/>
      <c r="U172" s="107">
        <v>0</v>
      </c>
      <c r="V172" s="100"/>
      <c r="W172" s="122"/>
      <c r="X172" s="122"/>
      <c r="Y172" s="97"/>
      <c r="Z172" s="97"/>
    </row>
    <row r="173" spans="1:26" s="98" customFormat="1" ht="15" customHeight="1">
      <c r="A173" s="206" t="s">
        <v>164</v>
      </c>
      <c r="B173" s="206" t="s">
        <v>146</v>
      </c>
      <c r="C173" s="207"/>
      <c r="D173" s="207" t="s">
        <v>146</v>
      </c>
      <c r="E173" s="107">
        <v>5000</v>
      </c>
      <c r="F173" s="107"/>
      <c r="G173" s="107"/>
      <c r="H173" s="107">
        <v>0</v>
      </c>
      <c r="I173" s="107"/>
      <c r="J173" s="107"/>
      <c r="K173" s="107"/>
      <c r="L173" s="107">
        <v>10000</v>
      </c>
      <c r="M173" s="315">
        <v>5000</v>
      </c>
      <c r="N173" s="315">
        <f t="shared" si="24"/>
        <v>5000</v>
      </c>
      <c r="O173" s="315" t="s">
        <v>368</v>
      </c>
      <c r="P173" s="107"/>
      <c r="Q173" s="107">
        <f t="shared" si="23"/>
        <v>0</v>
      </c>
      <c r="R173" s="107"/>
      <c r="S173" s="124">
        <f>Q173/E173*100%</f>
        <v>0</v>
      </c>
      <c r="T173" s="107"/>
      <c r="U173" s="107">
        <v>4697.1000000000004</v>
      </c>
      <c r="V173" s="100"/>
      <c r="W173" s="122"/>
      <c r="X173" s="122"/>
      <c r="Y173" s="97"/>
      <c r="Z173" s="97"/>
    </row>
    <row r="174" spans="1:26" s="98" customFormat="1" ht="15" customHeight="1">
      <c r="A174" s="206" t="s">
        <v>165</v>
      </c>
      <c r="B174" s="206" t="s">
        <v>146</v>
      </c>
      <c r="C174" s="207"/>
      <c r="D174" s="207" t="s">
        <v>146</v>
      </c>
      <c r="E174" s="107">
        <v>5000</v>
      </c>
      <c r="F174" s="107"/>
      <c r="G174" s="107"/>
      <c r="H174" s="107">
        <v>0</v>
      </c>
      <c r="I174" s="107"/>
      <c r="J174" s="107"/>
      <c r="K174" s="107"/>
      <c r="L174" s="107">
        <v>4000</v>
      </c>
      <c r="M174" s="315">
        <v>5000</v>
      </c>
      <c r="N174" s="315">
        <f t="shared" si="24"/>
        <v>5000</v>
      </c>
      <c r="O174" s="315" t="s">
        <v>368</v>
      </c>
      <c r="P174" s="107"/>
      <c r="Q174" s="107">
        <f t="shared" si="23"/>
        <v>0</v>
      </c>
      <c r="R174" s="107"/>
      <c r="S174" s="124">
        <f>Q174/E174*100%</f>
        <v>0</v>
      </c>
      <c r="T174" s="107"/>
      <c r="U174" s="107">
        <v>0</v>
      </c>
      <c r="V174" s="100"/>
      <c r="W174" s="122"/>
      <c r="X174" s="122"/>
      <c r="Y174" s="97"/>
      <c r="Z174" s="97"/>
    </row>
    <row r="175" spans="1:26" s="98" customFormat="1" ht="15" customHeight="1">
      <c r="A175" s="206" t="s">
        <v>166</v>
      </c>
      <c r="B175" s="206"/>
      <c r="C175" s="207"/>
      <c r="D175" s="207"/>
      <c r="E175" s="107">
        <v>0</v>
      </c>
      <c r="F175" s="107"/>
      <c r="G175" s="107"/>
      <c r="H175" s="107"/>
      <c r="I175" s="107"/>
      <c r="J175" s="107"/>
      <c r="K175" s="107"/>
      <c r="L175" s="107"/>
      <c r="M175" s="315"/>
      <c r="N175" s="315">
        <f t="shared" si="24"/>
        <v>0</v>
      </c>
      <c r="O175" s="315"/>
      <c r="P175" s="107"/>
      <c r="Q175" s="107">
        <f t="shared" si="23"/>
        <v>0</v>
      </c>
      <c r="R175" s="107"/>
      <c r="S175" s="124">
        <v>0</v>
      </c>
      <c r="T175" s="107"/>
      <c r="U175" s="107">
        <v>4214.45</v>
      </c>
      <c r="V175" s="100"/>
      <c r="W175" s="122"/>
      <c r="X175" s="122"/>
      <c r="Y175" s="97"/>
      <c r="Z175" s="97"/>
    </row>
    <row r="176" spans="1:26" s="215" customFormat="1" ht="13.5" customHeight="1">
      <c r="A176" s="206" t="s">
        <v>167</v>
      </c>
      <c r="B176" s="206"/>
      <c r="C176" s="207"/>
      <c r="D176" s="207"/>
      <c r="E176" s="210">
        <v>0</v>
      </c>
      <c r="F176" s="210"/>
      <c r="G176" s="210"/>
      <c r="H176" s="107">
        <v>0</v>
      </c>
      <c r="I176" s="210"/>
      <c r="J176" s="210"/>
      <c r="K176" s="210"/>
      <c r="L176" s="210">
        <v>100000</v>
      </c>
      <c r="M176" s="331"/>
      <c r="N176" s="315">
        <f t="shared" si="24"/>
        <v>0</v>
      </c>
      <c r="O176" s="331"/>
      <c r="P176" s="210"/>
      <c r="Q176" s="210">
        <f t="shared" si="23"/>
        <v>0</v>
      </c>
      <c r="R176" s="210"/>
      <c r="S176" s="210"/>
      <c r="T176" s="210"/>
      <c r="U176" s="210">
        <v>73232.94</v>
      </c>
      <c r="V176" s="212"/>
      <c r="W176" s="213"/>
      <c r="X176" s="213"/>
      <c r="Y176" s="214"/>
      <c r="Z176" s="214"/>
    </row>
    <row r="177" spans="1:26" s="98" customFormat="1" ht="15" customHeight="1">
      <c r="A177" s="208" t="s">
        <v>168</v>
      </c>
      <c r="B177" s="208"/>
      <c r="C177" s="209"/>
      <c r="D177" s="207"/>
      <c r="E177" s="107"/>
      <c r="F177" s="107"/>
      <c r="G177" s="107"/>
      <c r="H177" s="107"/>
      <c r="I177" s="107"/>
      <c r="J177" s="107"/>
      <c r="K177" s="107"/>
      <c r="L177" s="107"/>
      <c r="M177" s="315"/>
      <c r="N177" s="315">
        <f t="shared" si="24"/>
        <v>0</v>
      </c>
      <c r="O177" s="315"/>
      <c r="P177" s="107"/>
      <c r="Q177" s="107">
        <f t="shared" si="23"/>
        <v>0</v>
      </c>
      <c r="R177" s="107"/>
      <c r="S177" s="107"/>
      <c r="T177" s="107"/>
      <c r="U177" s="107"/>
      <c r="V177" s="100"/>
      <c r="W177" s="122"/>
      <c r="X177" s="122"/>
      <c r="Y177" s="97"/>
      <c r="Z177" s="97"/>
    </row>
    <row r="178" spans="1:26" s="98" customFormat="1" ht="15" customHeight="1">
      <c r="A178" s="206" t="s">
        <v>169</v>
      </c>
      <c r="B178" s="206" t="s">
        <v>146</v>
      </c>
      <c r="C178" s="207"/>
      <c r="D178" s="207" t="s">
        <v>146</v>
      </c>
      <c r="E178" s="107">
        <v>18000</v>
      </c>
      <c r="F178" s="107"/>
      <c r="G178" s="107">
        <v>27</v>
      </c>
      <c r="H178" s="107">
        <v>3000</v>
      </c>
      <c r="I178" s="107"/>
      <c r="J178" s="107"/>
      <c r="K178" s="107"/>
      <c r="L178" s="107">
        <v>43700</v>
      </c>
      <c r="M178" s="315">
        <v>15000</v>
      </c>
      <c r="N178" s="315">
        <f t="shared" si="24"/>
        <v>18000</v>
      </c>
      <c r="O178" s="315" t="s">
        <v>365</v>
      </c>
      <c r="P178" s="107"/>
      <c r="Q178" s="107">
        <f t="shared" si="23"/>
        <v>0</v>
      </c>
      <c r="R178" s="107"/>
      <c r="S178" s="124">
        <f>Q178/E178*100%</f>
        <v>0</v>
      </c>
      <c r="T178" s="107"/>
      <c r="U178" s="107">
        <v>43487.24</v>
      </c>
      <c r="V178" s="100"/>
      <c r="W178" s="122"/>
      <c r="X178" s="122"/>
      <c r="Y178" s="97"/>
      <c r="Z178" s="97"/>
    </row>
    <row r="179" spans="1:26" s="98" customFormat="1" ht="15" customHeight="1">
      <c r="A179" s="206" t="s">
        <v>170</v>
      </c>
      <c r="B179" s="206" t="s">
        <v>146</v>
      </c>
      <c r="C179" s="207"/>
      <c r="D179" s="207" t="s">
        <v>146</v>
      </c>
      <c r="E179" s="107">
        <v>40000</v>
      </c>
      <c r="F179" s="107"/>
      <c r="G179" s="107">
        <v>60</v>
      </c>
      <c r="H179" s="107">
        <v>42238.8</v>
      </c>
      <c r="I179" s="107"/>
      <c r="J179" s="107"/>
      <c r="K179" s="107"/>
      <c r="L179" s="107">
        <v>0</v>
      </c>
      <c r="M179" s="315">
        <v>0</v>
      </c>
      <c r="N179" s="315">
        <f t="shared" si="24"/>
        <v>42238.8</v>
      </c>
      <c r="O179" s="315" t="s">
        <v>369</v>
      </c>
      <c r="P179" s="107"/>
      <c r="Q179" s="107">
        <f t="shared" si="23"/>
        <v>-2238.8000000000029</v>
      </c>
      <c r="R179" s="107"/>
      <c r="S179" s="124">
        <f>Q179/E179*100%</f>
        <v>-5.5970000000000075E-2</v>
      </c>
      <c r="T179" s="107"/>
      <c r="U179" s="107">
        <v>0</v>
      </c>
      <c r="V179" s="100"/>
      <c r="W179" s="122"/>
      <c r="X179" s="122"/>
      <c r="Y179" s="97"/>
      <c r="Z179" s="97"/>
    </row>
    <row r="180" spans="1:26" s="98" customFormat="1" ht="15" customHeight="1">
      <c r="A180" s="206" t="s">
        <v>171</v>
      </c>
      <c r="B180" s="206" t="s">
        <v>146</v>
      </c>
      <c r="C180" s="207"/>
      <c r="D180" s="207"/>
      <c r="E180" s="107">
        <v>20000</v>
      </c>
      <c r="F180" s="107"/>
      <c r="G180" s="107">
        <v>-20</v>
      </c>
      <c r="H180" s="107"/>
      <c r="I180" s="107"/>
      <c r="J180" s="107"/>
      <c r="K180" s="107"/>
      <c r="L180" s="107"/>
      <c r="M180" s="315">
        <v>20000</v>
      </c>
      <c r="N180" s="315">
        <f t="shared" si="24"/>
        <v>20000</v>
      </c>
      <c r="O180" s="315" t="s">
        <v>368</v>
      </c>
      <c r="P180" s="107"/>
      <c r="Q180" s="107">
        <f t="shared" si="23"/>
        <v>0</v>
      </c>
      <c r="R180" s="107"/>
      <c r="S180" s="124">
        <f>Q180/E180*100%</f>
        <v>0</v>
      </c>
      <c r="T180" s="107"/>
      <c r="U180" s="107">
        <v>0</v>
      </c>
      <c r="V180" s="100"/>
      <c r="W180" s="122"/>
      <c r="X180" s="122"/>
      <c r="Y180" s="97"/>
      <c r="Z180" s="97"/>
    </row>
    <row r="181" spans="1:26" s="98" customFormat="1" ht="15" customHeight="1">
      <c r="A181" s="206" t="s">
        <v>172</v>
      </c>
      <c r="B181" s="206"/>
      <c r="C181" s="207"/>
      <c r="D181" s="207"/>
      <c r="E181" s="107">
        <v>0</v>
      </c>
      <c r="F181" s="107"/>
      <c r="G181" s="107"/>
      <c r="H181" s="107">
        <v>0</v>
      </c>
      <c r="I181" s="107"/>
      <c r="J181" s="107"/>
      <c r="K181" s="107"/>
      <c r="L181" s="107">
        <v>2474.15</v>
      </c>
      <c r="M181" s="315"/>
      <c r="N181" s="315">
        <f t="shared" si="24"/>
        <v>0</v>
      </c>
      <c r="O181" s="315">
        <v>0</v>
      </c>
      <c r="P181" s="107"/>
      <c r="Q181" s="107">
        <f t="shared" si="23"/>
        <v>0</v>
      </c>
      <c r="R181" s="107"/>
      <c r="S181" s="107"/>
      <c r="T181" s="107"/>
      <c r="U181" s="107">
        <v>2474.15</v>
      </c>
      <c r="V181" s="100"/>
      <c r="W181" s="122"/>
      <c r="X181" s="122"/>
      <c r="Y181" s="97"/>
      <c r="Z181" s="97"/>
    </row>
    <row r="182" spans="1:26" s="98" customFormat="1" ht="15" customHeight="1">
      <c r="A182" s="206" t="s">
        <v>173</v>
      </c>
      <c r="B182" s="206"/>
      <c r="C182" s="207"/>
      <c r="D182" s="207"/>
      <c r="E182" s="107">
        <v>0</v>
      </c>
      <c r="F182" s="107"/>
      <c r="G182" s="107"/>
      <c r="H182" s="107">
        <v>0</v>
      </c>
      <c r="I182" s="107"/>
      <c r="J182" s="107"/>
      <c r="K182" s="107"/>
      <c r="L182" s="107">
        <v>71600</v>
      </c>
      <c r="M182" s="315"/>
      <c r="N182" s="315">
        <f t="shared" si="24"/>
        <v>0</v>
      </c>
      <c r="O182" s="315"/>
      <c r="P182" s="107"/>
      <c r="Q182" s="107">
        <f t="shared" si="23"/>
        <v>0</v>
      </c>
      <c r="R182" s="107"/>
      <c r="S182" s="107"/>
      <c r="T182" s="107"/>
      <c r="U182" s="107">
        <v>28389.93</v>
      </c>
      <c r="V182" s="100"/>
      <c r="W182" s="122"/>
      <c r="X182" s="122"/>
      <c r="Y182" s="97"/>
      <c r="Z182" s="97"/>
    </row>
    <row r="183" spans="1:26" s="215" customFormat="1" ht="15" customHeight="1">
      <c r="A183" s="208" t="s">
        <v>174</v>
      </c>
      <c r="B183" s="208"/>
      <c r="C183" s="209"/>
      <c r="D183" s="207"/>
      <c r="E183" s="216"/>
      <c r="F183" s="216"/>
      <c r="G183" s="216"/>
      <c r="H183" s="107"/>
      <c r="I183" s="210"/>
      <c r="J183" s="216"/>
      <c r="K183" s="210"/>
      <c r="L183" s="216"/>
      <c r="M183" s="332"/>
      <c r="N183" s="315">
        <f t="shared" si="24"/>
        <v>0</v>
      </c>
      <c r="O183" s="332"/>
      <c r="P183" s="210"/>
      <c r="Q183" s="216">
        <f t="shared" si="23"/>
        <v>0</v>
      </c>
      <c r="R183" s="216"/>
      <c r="S183" s="216"/>
      <c r="T183" s="210"/>
      <c r="U183" s="216"/>
      <c r="V183" s="212"/>
      <c r="W183" s="213"/>
      <c r="X183" s="213"/>
      <c r="Y183" s="214"/>
      <c r="Z183" s="214"/>
    </row>
    <row r="184" spans="1:26" s="215" customFormat="1" ht="15" customHeight="1">
      <c r="A184" s="206" t="s">
        <v>175</v>
      </c>
      <c r="B184" s="206" t="s">
        <v>135</v>
      </c>
      <c r="C184" s="207"/>
      <c r="D184" s="207" t="s">
        <v>135</v>
      </c>
      <c r="E184" s="216">
        <v>25000</v>
      </c>
      <c r="F184" s="216"/>
      <c r="G184" s="216"/>
      <c r="H184" s="107">
        <v>23353.08</v>
      </c>
      <c r="I184" s="210"/>
      <c r="J184" s="216"/>
      <c r="K184" s="210"/>
      <c r="L184" s="216">
        <v>25000</v>
      </c>
      <c r="M184" s="332">
        <v>0</v>
      </c>
      <c r="N184" s="315">
        <f t="shared" si="24"/>
        <v>23353.08</v>
      </c>
      <c r="O184" s="315" t="s">
        <v>365</v>
      </c>
      <c r="P184" s="210"/>
      <c r="Q184" s="216">
        <f t="shared" si="23"/>
        <v>1646.9199999999983</v>
      </c>
      <c r="R184" s="216"/>
      <c r="S184" s="217">
        <f>Q184/E184*100%</f>
        <v>6.587679999999993E-2</v>
      </c>
      <c r="T184" s="210"/>
      <c r="U184" s="216">
        <v>21937.82</v>
      </c>
      <c r="V184" s="212"/>
      <c r="W184" s="213"/>
      <c r="X184" s="213"/>
      <c r="Y184" s="214"/>
      <c r="Z184" s="214"/>
    </row>
    <row r="185" spans="1:26" s="215" customFormat="1" ht="15" customHeight="1">
      <c r="A185" s="206" t="s">
        <v>176</v>
      </c>
      <c r="B185" s="206" t="s">
        <v>135</v>
      </c>
      <c r="C185" s="207"/>
      <c r="D185" s="207" t="s">
        <v>135</v>
      </c>
      <c r="E185" s="216">
        <v>30000</v>
      </c>
      <c r="F185" s="216"/>
      <c r="G185" s="216"/>
      <c r="H185" s="107">
        <v>0</v>
      </c>
      <c r="I185" s="210"/>
      <c r="J185" s="216"/>
      <c r="K185" s="210"/>
      <c r="L185" s="216">
        <v>0</v>
      </c>
      <c r="M185" s="332">
        <v>30000</v>
      </c>
      <c r="N185" s="315">
        <f t="shared" si="24"/>
        <v>30000</v>
      </c>
      <c r="O185" s="315" t="s">
        <v>368</v>
      </c>
      <c r="P185" s="210"/>
      <c r="Q185" s="216">
        <f t="shared" si="23"/>
        <v>0</v>
      </c>
      <c r="R185" s="216"/>
      <c r="S185" s="217">
        <f>Q185/E185*100%</f>
        <v>0</v>
      </c>
      <c r="T185" s="210"/>
      <c r="U185" s="216">
        <v>0</v>
      </c>
      <c r="V185" s="212"/>
      <c r="W185" s="213"/>
      <c r="X185" s="213"/>
      <c r="Y185" s="214"/>
      <c r="Z185" s="214"/>
    </row>
    <row r="186" spans="1:26" s="215" customFormat="1" ht="15" customHeight="1">
      <c r="A186" s="208" t="s">
        <v>177</v>
      </c>
      <c r="B186" s="208"/>
      <c r="C186" s="209"/>
      <c r="D186" s="207"/>
      <c r="E186" s="216"/>
      <c r="F186" s="216"/>
      <c r="G186" s="216"/>
      <c r="H186" s="107"/>
      <c r="I186" s="210"/>
      <c r="J186" s="216"/>
      <c r="K186" s="210"/>
      <c r="L186" s="216"/>
      <c r="M186" s="332"/>
      <c r="N186" s="315">
        <f t="shared" si="24"/>
        <v>0</v>
      </c>
      <c r="O186" s="332"/>
      <c r="P186" s="210"/>
      <c r="Q186" s="216">
        <f t="shared" si="23"/>
        <v>0</v>
      </c>
      <c r="R186" s="216"/>
      <c r="S186" s="216"/>
      <c r="T186" s="210"/>
      <c r="U186" s="216"/>
      <c r="V186" s="212"/>
      <c r="W186" s="213"/>
      <c r="X186" s="213"/>
      <c r="Y186" s="214"/>
      <c r="Z186" s="214"/>
    </row>
    <row r="187" spans="1:26" s="98" customFormat="1" ht="15" customHeight="1">
      <c r="A187" s="206" t="s">
        <v>178</v>
      </c>
      <c r="B187" s="206" t="s">
        <v>146</v>
      </c>
      <c r="C187" s="207"/>
      <c r="D187" s="207" t="s">
        <v>135</v>
      </c>
      <c r="E187" s="107">
        <v>32000</v>
      </c>
      <c r="F187" s="107"/>
      <c r="G187" s="107"/>
      <c r="H187" s="107">
        <v>0</v>
      </c>
      <c r="I187" s="107"/>
      <c r="J187" s="107"/>
      <c r="K187" s="107"/>
      <c r="L187" s="107">
        <v>0</v>
      </c>
      <c r="M187" s="315">
        <v>32000</v>
      </c>
      <c r="N187" s="315">
        <f t="shared" si="24"/>
        <v>32000</v>
      </c>
      <c r="O187" s="315" t="s">
        <v>365</v>
      </c>
      <c r="P187" s="107"/>
      <c r="Q187" s="107">
        <f t="shared" si="23"/>
        <v>0</v>
      </c>
      <c r="R187" s="107"/>
      <c r="S187" s="124">
        <f>Q187/E187*100%</f>
        <v>0</v>
      </c>
      <c r="T187" s="107"/>
      <c r="U187" s="107">
        <v>0</v>
      </c>
      <c r="V187" s="100"/>
      <c r="W187" s="122"/>
      <c r="X187" s="122"/>
      <c r="Y187" s="97"/>
      <c r="Z187" s="97"/>
    </row>
    <row r="188" spans="1:26" s="215" customFormat="1" ht="15" customHeight="1">
      <c r="A188" s="208" t="s">
        <v>179</v>
      </c>
      <c r="B188" s="208"/>
      <c r="C188" s="207"/>
      <c r="D188" s="207"/>
      <c r="E188" s="216"/>
      <c r="F188" s="216"/>
      <c r="G188" s="216"/>
      <c r="H188" s="107"/>
      <c r="I188" s="210"/>
      <c r="J188" s="216"/>
      <c r="K188" s="210"/>
      <c r="L188" s="216"/>
      <c r="M188" s="332"/>
      <c r="N188" s="315">
        <f t="shared" si="24"/>
        <v>0</v>
      </c>
      <c r="O188" s="332"/>
      <c r="P188" s="210"/>
      <c r="Q188" s="216">
        <f t="shared" si="23"/>
        <v>0</v>
      </c>
      <c r="R188" s="216"/>
      <c r="S188" s="216"/>
      <c r="T188" s="210"/>
      <c r="U188" s="216"/>
      <c r="V188" s="212"/>
      <c r="W188" s="213"/>
      <c r="X188" s="213"/>
      <c r="Y188" s="214"/>
      <c r="Z188" s="214"/>
    </row>
    <row r="189" spans="1:26" s="215" customFormat="1" ht="15" customHeight="1">
      <c r="A189" s="206" t="s">
        <v>180</v>
      </c>
      <c r="B189" s="206"/>
      <c r="C189" s="207"/>
      <c r="D189" s="207"/>
      <c r="E189" s="216">
        <v>0</v>
      </c>
      <c r="F189" s="216"/>
      <c r="G189" s="216"/>
      <c r="H189" s="107">
        <v>0</v>
      </c>
      <c r="I189" s="210"/>
      <c r="J189" s="216"/>
      <c r="K189" s="210"/>
      <c r="L189" s="216">
        <v>40000</v>
      </c>
      <c r="M189" s="332">
        <v>0</v>
      </c>
      <c r="N189" s="315">
        <f t="shared" si="24"/>
        <v>0</v>
      </c>
      <c r="O189" s="315" t="s">
        <v>365</v>
      </c>
      <c r="P189" s="210"/>
      <c r="Q189" s="216">
        <f t="shared" si="23"/>
        <v>0</v>
      </c>
      <c r="R189" s="216"/>
      <c r="S189" s="216">
        <v>0</v>
      </c>
      <c r="T189" s="210"/>
      <c r="U189" s="216">
        <v>25326.19</v>
      </c>
      <c r="V189" s="212"/>
      <c r="W189" s="213"/>
      <c r="X189" s="213"/>
      <c r="Y189" s="214"/>
      <c r="Z189" s="214"/>
    </row>
    <row r="190" spans="1:26" s="98" customFormat="1" ht="15" customHeight="1">
      <c r="A190" s="103" t="s">
        <v>181</v>
      </c>
      <c r="B190" s="123"/>
      <c r="C190" s="103"/>
      <c r="D190" s="123"/>
      <c r="E190" s="107"/>
      <c r="F190" s="107"/>
      <c r="G190" s="107"/>
      <c r="H190" s="107"/>
      <c r="I190" s="107"/>
      <c r="J190" s="107"/>
      <c r="K190" s="107"/>
      <c r="L190" s="107"/>
      <c r="M190" s="315"/>
      <c r="N190" s="315">
        <f t="shared" si="24"/>
        <v>0</v>
      </c>
      <c r="O190" s="315"/>
      <c r="P190" s="107"/>
      <c r="Q190" s="107">
        <f t="shared" si="23"/>
        <v>0</v>
      </c>
      <c r="R190" s="107"/>
      <c r="S190" s="107"/>
      <c r="T190" s="107"/>
      <c r="U190" s="107"/>
      <c r="V190" s="100"/>
      <c r="W190" s="122"/>
      <c r="X190" s="122"/>
      <c r="Y190" s="97"/>
      <c r="Z190" s="97"/>
    </row>
    <row r="191" spans="1:26" s="98" customFormat="1" ht="15" customHeight="1">
      <c r="A191" s="206" t="s">
        <v>182</v>
      </c>
      <c r="B191" s="123" t="s">
        <v>183</v>
      </c>
      <c r="C191" s="207"/>
      <c r="D191" s="207"/>
      <c r="E191" s="107">
        <v>8580</v>
      </c>
      <c r="F191" s="107"/>
      <c r="G191" s="107"/>
      <c r="H191" s="107">
        <v>6013.91</v>
      </c>
      <c r="I191" s="107"/>
      <c r="J191" s="107"/>
      <c r="K191" s="107"/>
      <c r="L191" s="107">
        <v>5000</v>
      </c>
      <c r="M191" s="315">
        <v>0</v>
      </c>
      <c r="N191" s="315">
        <f t="shared" si="24"/>
        <v>6013.91</v>
      </c>
      <c r="O191" s="315" t="s">
        <v>365</v>
      </c>
      <c r="P191" s="107"/>
      <c r="Q191" s="107">
        <f t="shared" si="23"/>
        <v>2566.09</v>
      </c>
      <c r="R191" s="107"/>
      <c r="S191" s="124">
        <f>Q191/E191*100%</f>
        <v>0.2990780885780886</v>
      </c>
      <c r="T191" s="107"/>
      <c r="U191" s="107">
        <v>0</v>
      </c>
      <c r="V191" s="100"/>
      <c r="W191" s="122"/>
      <c r="X191" s="122"/>
      <c r="Y191" s="97"/>
      <c r="Z191" s="97"/>
    </row>
    <row r="192" spans="1:26" s="98" customFormat="1" ht="15" customHeight="1">
      <c r="A192" s="206" t="s">
        <v>184</v>
      </c>
      <c r="B192" s="206"/>
      <c r="C192" s="207"/>
      <c r="D192" s="207"/>
      <c r="E192" s="107">
        <v>0</v>
      </c>
      <c r="F192" s="107"/>
      <c r="G192" s="107"/>
      <c r="H192" s="107">
        <v>0</v>
      </c>
      <c r="I192" s="107"/>
      <c r="J192" s="107"/>
      <c r="K192" s="107"/>
      <c r="L192" s="107"/>
      <c r="M192" s="315">
        <v>0</v>
      </c>
      <c r="N192" s="315">
        <f t="shared" si="24"/>
        <v>0</v>
      </c>
      <c r="O192" s="315"/>
      <c r="P192" s="107"/>
      <c r="Q192" s="107">
        <f t="shared" si="23"/>
        <v>0</v>
      </c>
      <c r="R192" s="107"/>
      <c r="S192" s="107">
        <v>0</v>
      </c>
      <c r="T192" s="107"/>
      <c r="U192" s="107">
        <v>4968.8500000000004</v>
      </c>
      <c r="V192" s="100"/>
      <c r="W192" s="122"/>
      <c r="X192" s="122"/>
      <c r="Y192" s="97"/>
      <c r="Z192" s="97"/>
    </row>
    <row r="193" spans="1:26" s="98" customFormat="1" ht="15" customHeight="1">
      <c r="A193" s="103" t="s">
        <v>185</v>
      </c>
      <c r="B193" s="103"/>
      <c r="C193" s="207"/>
      <c r="D193" s="207"/>
      <c r="E193" s="107"/>
      <c r="F193" s="107"/>
      <c r="G193" s="107"/>
      <c r="H193" s="107"/>
      <c r="I193" s="107"/>
      <c r="J193" s="107"/>
      <c r="K193" s="107"/>
      <c r="L193" s="107"/>
      <c r="M193" s="315">
        <v>0</v>
      </c>
      <c r="N193" s="315">
        <f t="shared" si="24"/>
        <v>0</v>
      </c>
      <c r="O193" s="315"/>
      <c r="P193" s="107"/>
      <c r="Q193" s="107">
        <f t="shared" si="23"/>
        <v>0</v>
      </c>
      <c r="R193" s="107"/>
      <c r="S193" s="107"/>
      <c r="T193" s="107"/>
      <c r="U193" s="107"/>
      <c r="V193" s="100"/>
      <c r="W193" s="122"/>
      <c r="X193" s="122"/>
      <c r="Y193" s="97"/>
      <c r="Z193" s="97"/>
    </row>
    <row r="194" spans="1:26" s="98" customFormat="1" ht="15" customHeight="1">
      <c r="A194" s="206" t="s">
        <v>186</v>
      </c>
      <c r="B194" s="206" t="s">
        <v>187</v>
      </c>
      <c r="C194" s="207"/>
      <c r="D194" s="207"/>
      <c r="E194" s="107">
        <v>0</v>
      </c>
      <c r="F194" s="107"/>
      <c r="G194" s="107">
        <v>-42</v>
      </c>
      <c r="H194" s="107">
        <v>0</v>
      </c>
      <c r="I194" s="107"/>
      <c r="J194" s="107"/>
      <c r="K194" s="107"/>
      <c r="L194" s="107"/>
      <c r="M194" s="315">
        <v>0</v>
      </c>
      <c r="N194" s="315">
        <f t="shared" si="24"/>
        <v>0</v>
      </c>
      <c r="O194" s="315"/>
      <c r="P194" s="107"/>
      <c r="Q194" s="107">
        <f t="shared" si="23"/>
        <v>0</v>
      </c>
      <c r="R194" s="107"/>
      <c r="S194" s="124">
        <v>0</v>
      </c>
      <c r="T194" s="107"/>
      <c r="U194" s="107"/>
      <c r="V194" s="100"/>
      <c r="W194" s="122"/>
      <c r="X194" s="122"/>
      <c r="Y194" s="97"/>
      <c r="Z194" s="97"/>
    </row>
    <row r="195" spans="1:26" s="98" customFormat="1" ht="12" customHeight="1">
      <c r="A195" s="206"/>
      <c r="B195" s="206"/>
      <c r="C195" s="207"/>
      <c r="D195" s="207"/>
      <c r="E195" s="107"/>
      <c r="F195" s="107"/>
      <c r="G195" s="107"/>
      <c r="H195" s="107"/>
      <c r="I195" s="107"/>
      <c r="J195" s="107"/>
      <c r="K195" s="107"/>
      <c r="L195" s="107"/>
      <c r="M195" s="315">
        <v>0</v>
      </c>
      <c r="N195" s="315">
        <f t="shared" si="24"/>
        <v>0</v>
      </c>
      <c r="O195" s="315"/>
      <c r="P195" s="107"/>
      <c r="Q195" s="107">
        <f t="shared" si="23"/>
        <v>0</v>
      </c>
      <c r="R195" s="107"/>
      <c r="S195" s="107"/>
      <c r="T195" s="107"/>
      <c r="U195" s="107"/>
      <c r="V195" s="100"/>
      <c r="W195" s="122"/>
      <c r="X195" s="122"/>
      <c r="Y195" s="97"/>
      <c r="Z195" s="97"/>
    </row>
    <row r="196" spans="1:26" s="98" customFormat="1" ht="15" customHeight="1">
      <c r="A196" s="218" t="s">
        <v>188</v>
      </c>
      <c r="B196" s="218" t="s">
        <v>189</v>
      </c>
      <c r="C196" s="207"/>
      <c r="D196" s="207" t="s">
        <v>189</v>
      </c>
      <c r="E196" s="107">
        <f>52420+42000-10000</f>
        <v>84420</v>
      </c>
      <c r="F196" s="107"/>
      <c r="G196" s="107"/>
      <c r="H196" s="107">
        <v>0</v>
      </c>
      <c r="I196" s="107"/>
      <c r="J196" s="107"/>
      <c r="K196" s="107"/>
      <c r="L196" s="107">
        <v>50000</v>
      </c>
      <c r="M196" s="315">
        <v>0</v>
      </c>
      <c r="N196" s="315">
        <f t="shared" si="24"/>
        <v>0</v>
      </c>
      <c r="O196" s="315">
        <v>0</v>
      </c>
      <c r="P196" s="107"/>
      <c r="Q196" s="107">
        <f t="shared" si="23"/>
        <v>84420</v>
      </c>
      <c r="R196" s="107"/>
      <c r="S196" s="124">
        <f>Q196/E196*100%</f>
        <v>1</v>
      </c>
      <c r="T196" s="107"/>
      <c r="U196" s="107">
        <v>0</v>
      </c>
      <c r="V196" s="100"/>
      <c r="W196" s="200"/>
      <c r="X196" s="200"/>
      <c r="Y196" s="97"/>
      <c r="Z196" s="97"/>
    </row>
    <row r="197" spans="1:26" s="98" customFormat="1" ht="10.5" customHeight="1">
      <c r="A197" s="206"/>
      <c r="B197" s="206"/>
      <c r="C197" s="207"/>
      <c r="D197" s="207"/>
      <c r="E197" s="126"/>
      <c r="F197" s="107"/>
      <c r="G197" s="107"/>
      <c r="H197" s="126">
        <v>0</v>
      </c>
      <c r="I197" s="107"/>
      <c r="J197" s="107"/>
      <c r="K197" s="107"/>
      <c r="L197" s="126"/>
      <c r="M197" s="319"/>
      <c r="N197" s="315">
        <f t="shared" si="24"/>
        <v>0</v>
      </c>
      <c r="O197" s="315"/>
      <c r="P197" s="107"/>
      <c r="Q197" s="126">
        <f t="shared" si="23"/>
        <v>0</v>
      </c>
      <c r="R197" s="107"/>
      <c r="S197" s="126"/>
      <c r="T197" s="107"/>
      <c r="U197" s="126"/>
      <c r="V197" s="100"/>
      <c r="W197" s="200"/>
      <c r="X197" s="200"/>
      <c r="Y197" s="97"/>
      <c r="Z197" s="97"/>
    </row>
    <row r="198" spans="1:26" s="98" customFormat="1">
      <c r="A198" s="206" t="s">
        <v>190</v>
      </c>
      <c r="B198" s="206"/>
      <c r="C198" s="207"/>
      <c r="D198" s="207"/>
      <c r="E198" s="219">
        <f>SUM(E136:E196)</f>
        <v>907000</v>
      </c>
      <c r="F198" s="219"/>
      <c r="G198" s="219"/>
      <c r="H198" s="219">
        <f>SUM(H136:H197)</f>
        <v>334595.06</v>
      </c>
      <c r="I198" s="220"/>
      <c r="J198" s="219"/>
      <c r="K198" s="128"/>
      <c r="L198" s="219">
        <f>SUM(L136:L196)</f>
        <v>942642.15</v>
      </c>
      <c r="M198" s="333">
        <f>SUM(M136:M197)</f>
        <v>498500</v>
      </c>
      <c r="N198" s="315">
        <f t="shared" si="24"/>
        <v>833095.06</v>
      </c>
      <c r="O198" s="333"/>
      <c r="P198" s="220"/>
      <c r="Q198" s="219">
        <f t="shared" si="23"/>
        <v>73904.939999999944</v>
      </c>
      <c r="R198" s="219"/>
      <c r="S198" s="221">
        <f>Q198/E198*100%</f>
        <v>8.1482844542447572E-2</v>
      </c>
      <c r="T198" s="220"/>
      <c r="U198" s="219">
        <f>SUM(U136:U197)</f>
        <v>519671.93999999994</v>
      </c>
      <c r="V198" s="222"/>
      <c r="W198" s="130"/>
      <c r="X198" s="122"/>
      <c r="Y198" s="97"/>
      <c r="Z198" s="97"/>
    </row>
    <row r="199" spans="1:26" s="98" customFormat="1" ht="7.5" customHeight="1">
      <c r="A199" s="192"/>
      <c r="B199" s="192"/>
      <c r="C199" s="193"/>
      <c r="D199" s="193"/>
      <c r="E199" s="106"/>
      <c r="F199" s="106"/>
      <c r="G199" s="106"/>
      <c r="H199" s="106"/>
      <c r="I199" s="107"/>
      <c r="J199" s="106"/>
      <c r="K199" s="107"/>
      <c r="L199" s="106"/>
      <c r="M199" s="313"/>
      <c r="N199" s="315">
        <f t="shared" si="24"/>
        <v>0</v>
      </c>
      <c r="O199" s="313"/>
      <c r="P199" s="107"/>
      <c r="Q199" s="106"/>
      <c r="R199" s="106"/>
      <c r="S199" s="106"/>
      <c r="T199" s="107"/>
      <c r="U199" s="106"/>
      <c r="V199" s="100"/>
      <c r="W199" s="122"/>
      <c r="X199" s="122"/>
      <c r="Y199" s="97"/>
      <c r="Z199" s="97"/>
    </row>
    <row r="200" spans="1:26" s="98" customFormat="1" ht="15.75">
      <c r="A200" s="123" t="s">
        <v>191</v>
      </c>
      <c r="B200" s="123"/>
      <c r="C200" s="123"/>
      <c r="D200" s="123"/>
      <c r="E200" s="223">
        <f>E133+E198</f>
        <v>935000</v>
      </c>
      <c r="F200" s="156"/>
      <c r="G200" s="156"/>
      <c r="H200" s="223">
        <f>H133+H198</f>
        <v>346739.09</v>
      </c>
      <c r="I200" s="156"/>
      <c r="J200" s="156"/>
      <c r="K200" s="156"/>
      <c r="L200" s="223">
        <f>L133+L198</f>
        <v>965642.15</v>
      </c>
      <c r="M200" s="334">
        <f>M133+M198</f>
        <v>503900</v>
      </c>
      <c r="N200" s="315">
        <f t="shared" si="24"/>
        <v>850639.09000000008</v>
      </c>
      <c r="O200" s="349"/>
      <c r="P200" s="156"/>
      <c r="Q200" s="223">
        <f>E200-H200-M200</f>
        <v>84360.909999999916</v>
      </c>
      <c r="R200" s="156"/>
      <c r="S200" s="224">
        <f>Q200/E200*100%</f>
        <v>9.0225572192513273E-2</v>
      </c>
      <c r="T200" s="156"/>
      <c r="U200" s="223">
        <f>U133+U198</f>
        <v>530757.05999999994</v>
      </c>
      <c r="V200" s="225"/>
      <c r="W200" s="122"/>
      <c r="X200" s="122"/>
      <c r="Y200" s="97"/>
      <c r="Z200" s="97"/>
    </row>
    <row r="201" spans="1:26" s="139" customFormat="1" ht="15" customHeight="1">
      <c r="A201" s="226"/>
      <c r="B201" s="227"/>
      <c r="C201" s="228"/>
      <c r="D201" s="228"/>
      <c r="E201" s="136"/>
      <c r="F201" s="136"/>
      <c r="G201" s="136"/>
      <c r="H201" s="136"/>
      <c r="I201" s="136"/>
      <c r="J201" s="136"/>
      <c r="K201" s="229"/>
      <c r="L201" s="136"/>
      <c r="M201" s="335"/>
      <c r="N201" s="315">
        <f t="shared" si="24"/>
        <v>0</v>
      </c>
      <c r="O201" s="335"/>
      <c r="P201" s="136"/>
      <c r="Q201" s="136"/>
      <c r="R201" s="136"/>
      <c r="S201" s="136"/>
      <c r="T201" s="136"/>
      <c r="U201" s="136"/>
      <c r="V201" s="100"/>
      <c r="W201" s="230"/>
      <c r="X201" s="230"/>
      <c r="Y201" s="138"/>
      <c r="Z201" s="138"/>
    </row>
    <row r="202" spans="1:26" s="139" customFormat="1" ht="15" customHeight="1">
      <c r="A202" s="231" t="s">
        <v>192</v>
      </c>
      <c r="B202" s="227"/>
      <c r="C202" s="228"/>
      <c r="D202" s="228"/>
      <c r="E202" s="136"/>
      <c r="F202" s="136"/>
      <c r="G202" s="136"/>
      <c r="H202" s="136"/>
      <c r="I202" s="136"/>
      <c r="J202" s="136"/>
      <c r="K202" s="229"/>
      <c r="L202" s="136"/>
      <c r="M202" s="335"/>
      <c r="N202" s="315">
        <f t="shared" si="24"/>
        <v>0</v>
      </c>
      <c r="O202" s="335"/>
      <c r="P202" s="136"/>
      <c r="Q202" s="136"/>
      <c r="R202" s="136"/>
      <c r="S202" s="136"/>
      <c r="T202" s="136"/>
      <c r="U202" s="136"/>
      <c r="V202" s="100"/>
      <c r="W202" s="230"/>
      <c r="X202" s="230"/>
      <c r="Y202" s="138"/>
      <c r="Z202" s="138"/>
    </row>
    <row r="203" spans="1:26" s="98" customFormat="1">
      <c r="A203" s="232" t="s">
        <v>193</v>
      </c>
      <c r="B203" s="232"/>
      <c r="C203" s="232"/>
      <c r="D203" s="233"/>
      <c r="E203" s="234">
        <f>E126+E200</f>
        <v>1128000</v>
      </c>
      <c r="F203" s="234"/>
      <c r="G203" s="234"/>
      <c r="H203" s="234">
        <f>H126+H200</f>
        <v>456873.61</v>
      </c>
      <c r="I203" s="234"/>
      <c r="J203" s="234"/>
      <c r="K203" s="234"/>
      <c r="L203" s="234">
        <f>L126+L200</f>
        <v>1150642.1499999999</v>
      </c>
      <c r="M203" s="336">
        <f>M126+M200</f>
        <v>571809</v>
      </c>
      <c r="N203" s="315">
        <f t="shared" si="24"/>
        <v>1028682.61</v>
      </c>
      <c r="O203" s="336"/>
      <c r="P203" s="234"/>
      <c r="Q203" s="234">
        <f>E203-H203-M203</f>
        <v>99317.390000000014</v>
      </c>
      <c r="R203" s="234"/>
      <c r="S203" s="235">
        <f>Q203/E203*100%</f>
        <v>8.8047331560283701E-2</v>
      </c>
      <c r="T203" s="234"/>
      <c r="U203" s="234">
        <f>U126+U200</f>
        <v>668593.85999999987</v>
      </c>
      <c r="V203" s="100"/>
      <c r="W203" s="152"/>
      <c r="X203" s="152"/>
      <c r="Y203" s="97"/>
      <c r="Z203" s="97"/>
    </row>
    <row r="204" spans="1:26" s="98" customFormat="1">
      <c r="A204" s="123"/>
      <c r="B204" s="123"/>
      <c r="C204" s="123"/>
      <c r="D204" s="123"/>
      <c r="E204" s="106"/>
      <c r="F204" s="106"/>
      <c r="G204" s="106"/>
      <c r="H204" s="106"/>
      <c r="I204" s="107"/>
      <c r="J204" s="106"/>
      <c r="K204" s="107"/>
      <c r="L204" s="106"/>
      <c r="M204" s="313"/>
      <c r="N204" s="315">
        <f t="shared" si="24"/>
        <v>0</v>
      </c>
      <c r="O204" s="313"/>
      <c r="P204" s="107"/>
      <c r="Q204" s="106"/>
      <c r="R204" s="106"/>
      <c r="S204" s="106"/>
      <c r="T204" s="107"/>
      <c r="U204" s="106"/>
      <c r="V204" s="100"/>
      <c r="W204" s="122"/>
      <c r="X204" s="122"/>
      <c r="Y204" s="97"/>
      <c r="Z204" s="97"/>
    </row>
    <row r="205" spans="1:26" s="98" customFormat="1">
      <c r="A205" s="236" t="s">
        <v>194</v>
      </c>
      <c r="B205" s="236"/>
      <c r="C205" s="236"/>
      <c r="D205" s="237"/>
      <c r="E205" s="238"/>
      <c r="F205" s="238"/>
      <c r="G205" s="238"/>
      <c r="H205" s="238"/>
      <c r="I205" s="239"/>
      <c r="J205" s="238"/>
      <c r="K205" s="239"/>
      <c r="L205" s="238"/>
      <c r="M205" s="337"/>
      <c r="N205" s="315">
        <f t="shared" si="24"/>
        <v>0</v>
      </c>
      <c r="O205" s="337"/>
      <c r="P205" s="239"/>
      <c r="Q205" s="238"/>
      <c r="R205" s="238"/>
      <c r="S205" s="238"/>
      <c r="T205" s="239"/>
      <c r="U205" s="238"/>
      <c r="V205" s="100"/>
      <c r="W205" s="122"/>
      <c r="X205" s="122"/>
      <c r="Y205" s="97"/>
      <c r="Z205" s="97"/>
    </row>
    <row r="206" spans="1:26" s="139" customFormat="1" ht="13.5" customHeight="1">
      <c r="A206" s="240"/>
      <c r="B206" s="240"/>
      <c r="C206" s="240"/>
      <c r="D206" s="228"/>
      <c r="E206" s="141"/>
      <c r="F206" s="141"/>
      <c r="G206" s="141"/>
      <c r="H206" s="141"/>
      <c r="I206" s="136"/>
      <c r="J206" s="141"/>
      <c r="K206" s="136"/>
      <c r="L206" s="141"/>
      <c r="M206" s="321"/>
      <c r="N206" s="315">
        <f t="shared" si="24"/>
        <v>0</v>
      </c>
      <c r="O206" s="321"/>
      <c r="P206" s="136"/>
      <c r="Q206" s="141"/>
      <c r="R206" s="141"/>
      <c r="S206" s="141"/>
      <c r="T206" s="136"/>
      <c r="U206" s="141"/>
      <c r="V206" s="100"/>
      <c r="W206" s="137"/>
      <c r="X206" s="137"/>
      <c r="Y206" s="138"/>
      <c r="Z206" s="138"/>
    </row>
    <row r="207" spans="1:26" s="98" customFormat="1">
      <c r="A207" s="204" t="s">
        <v>195</v>
      </c>
      <c r="B207" s="204"/>
      <c r="C207" s="204"/>
      <c r="D207" s="158"/>
      <c r="E207" s="106"/>
      <c r="F207" s="106"/>
      <c r="G207" s="106"/>
      <c r="H207" s="106"/>
      <c r="I207" s="107"/>
      <c r="J207" s="106"/>
      <c r="K207" s="107"/>
      <c r="L207" s="106"/>
      <c r="M207" s="313"/>
      <c r="N207" s="315">
        <f t="shared" si="24"/>
        <v>0</v>
      </c>
      <c r="O207" s="313"/>
      <c r="P207" s="107"/>
      <c r="Q207" s="106"/>
      <c r="R207" s="106"/>
      <c r="S207" s="106"/>
      <c r="T207" s="107"/>
      <c r="U207" s="106"/>
      <c r="V207" s="100"/>
      <c r="W207" s="122"/>
      <c r="X207" s="122"/>
      <c r="Y207" s="97"/>
      <c r="Z207" s="97"/>
    </row>
    <row r="208" spans="1:26" s="98" customFormat="1" ht="30">
      <c r="A208" s="241" t="s">
        <v>196</v>
      </c>
      <c r="B208" s="123" t="s">
        <v>197</v>
      </c>
      <c r="C208" s="123"/>
      <c r="D208" s="123" t="s">
        <v>198</v>
      </c>
      <c r="E208" s="107">
        <v>40000</v>
      </c>
      <c r="F208" s="107"/>
      <c r="G208" s="107"/>
      <c r="H208" s="107">
        <v>32978.839999999997</v>
      </c>
      <c r="I208" s="107"/>
      <c r="J208" s="107"/>
      <c r="K208" s="107"/>
      <c r="L208" s="107">
        <v>45000</v>
      </c>
      <c r="M208" s="315">
        <v>7021</v>
      </c>
      <c r="N208" s="315">
        <f t="shared" si="24"/>
        <v>39999.839999999997</v>
      </c>
      <c r="O208" s="315" t="s">
        <v>360</v>
      </c>
      <c r="P208" s="107"/>
      <c r="Q208" s="107">
        <f t="shared" ref="Q208:Q249" si="25">E208-H208-M208</f>
        <v>0.16000000000349246</v>
      </c>
      <c r="R208" s="107"/>
      <c r="S208" s="124">
        <f t="shared" ref="S208:S214" si="26">Q208/E208*100%</f>
        <v>4.0000000000873111E-6</v>
      </c>
      <c r="T208" s="107"/>
      <c r="U208" s="107">
        <v>3500</v>
      </c>
      <c r="V208" s="100"/>
      <c r="W208" s="122"/>
      <c r="X208" s="122"/>
      <c r="Y208" s="97"/>
      <c r="Z208" s="97"/>
    </row>
    <row r="209" spans="1:26" s="98" customFormat="1">
      <c r="A209" s="123" t="s">
        <v>199</v>
      </c>
      <c r="B209" s="123" t="s">
        <v>197</v>
      </c>
      <c r="C209" s="123"/>
      <c r="D209" s="123" t="s">
        <v>198</v>
      </c>
      <c r="E209" s="107">
        <v>20000</v>
      </c>
      <c r="F209" s="107"/>
      <c r="G209" s="107"/>
      <c r="H209" s="107">
        <v>450</v>
      </c>
      <c r="I209" s="107"/>
      <c r="J209" s="107"/>
      <c r="K209" s="107"/>
      <c r="L209" s="107">
        <v>30000</v>
      </c>
      <c r="M209" s="315">
        <v>19550</v>
      </c>
      <c r="N209" s="315">
        <f t="shared" si="24"/>
        <v>20000</v>
      </c>
      <c r="O209" s="315" t="s">
        <v>370</v>
      </c>
      <c r="P209" s="107"/>
      <c r="Q209" s="107">
        <f t="shared" si="25"/>
        <v>0</v>
      </c>
      <c r="R209" s="107"/>
      <c r="S209" s="124">
        <f t="shared" si="26"/>
        <v>0</v>
      </c>
      <c r="T209" s="107"/>
      <c r="U209" s="107">
        <v>6700</v>
      </c>
      <c r="V209" s="100"/>
      <c r="W209" s="122"/>
      <c r="X209" s="122"/>
      <c r="Y209" s="97"/>
      <c r="Z209" s="97"/>
    </row>
    <row r="210" spans="1:26" s="98" customFormat="1">
      <c r="A210" s="123" t="s">
        <v>200</v>
      </c>
      <c r="B210" s="123" t="s">
        <v>197</v>
      </c>
      <c r="C210" s="207"/>
      <c r="D210" s="123" t="s">
        <v>198</v>
      </c>
      <c r="E210" s="106">
        <v>30000</v>
      </c>
      <c r="F210" s="106"/>
      <c r="G210" s="106"/>
      <c r="H210" s="107">
        <v>20726</v>
      </c>
      <c r="I210" s="107"/>
      <c r="J210" s="106"/>
      <c r="K210" s="107"/>
      <c r="L210" s="106">
        <v>40000</v>
      </c>
      <c r="M210" s="313">
        <v>14000</v>
      </c>
      <c r="N210" s="315">
        <f t="shared" si="24"/>
        <v>34726</v>
      </c>
      <c r="O210" s="313" t="s">
        <v>371</v>
      </c>
      <c r="P210" s="107"/>
      <c r="Q210" s="106">
        <f t="shared" si="25"/>
        <v>-4726</v>
      </c>
      <c r="R210" s="106"/>
      <c r="S210" s="129">
        <f t="shared" si="26"/>
        <v>-0.15753333333333333</v>
      </c>
      <c r="T210" s="107"/>
      <c r="U210" s="106">
        <v>27838.639999999999</v>
      </c>
      <c r="V210" s="100"/>
      <c r="W210" s="122"/>
      <c r="X210" s="122"/>
      <c r="Y210" s="97"/>
      <c r="Z210" s="97"/>
    </row>
    <row r="211" spans="1:26" s="98" customFormat="1">
      <c r="A211" s="123" t="s">
        <v>201</v>
      </c>
      <c r="B211" s="123" t="s">
        <v>197</v>
      </c>
      <c r="C211" s="207"/>
      <c r="D211" s="123" t="s">
        <v>198</v>
      </c>
      <c r="E211" s="106">
        <v>62500</v>
      </c>
      <c r="F211" s="106"/>
      <c r="G211" s="106"/>
      <c r="H211" s="107">
        <v>26000</v>
      </c>
      <c r="I211" s="107"/>
      <c r="J211" s="106"/>
      <c r="K211" s="107"/>
      <c r="L211" s="106">
        <v>43500</v>
      </c>
      <c r="M211" s="313">
        <v>36500</v>
      </c>
      <c r="N211" s="315">
        <f t="shared" si="24"/>
        <v>62500</v>
      </c>
      <c r="O211" s="313" t="s">
        <v>372</v>
      </c>
      <c r="P211" s="107"/>
      <c r="Q211" s="106">
        <f t="shared" si="25"/>
        <v>0</v>
      </c>
      <c r="R211" s="106"/>
      <c r="S211" s="129">
        <f t="shared" si="26"/>
        <v>0</v>
      </c>
      <c r="T211" s="107"/>
      <c r="U211" s="106">
        <v>43500</v>
      </c>
      <c r="V211" s="100"/>
      <c r="W211" s="122"/>
      <c r="X211" s="122"/>
      <c r="Y211" s="97"/>
      <c r="Z211" s="97"/>
    </row>
    <row r="212" spans="1:26" s="98" customFormat="1">
      <c r="A212" s="123" t="s">
        <v>202</v>
      </c>
      <c r="B212" s="123" t="s">
        <v>197</v>
      </c>
      <c r="C212" s="207"/>
      <c r="D212" s="123" t="s">
        <v>198</v>
      </c>
      <c r="E212" s="106">
        <v>42500</v>
      </c>
      <c r="F212" s="106"/>
      <c r="G212" s="106"/>
      <c r="H212" s="107">
        <v>0</v>
      </c>
      <c r="I212" s="107"/>
      <c r="J212" s="106"/>
      <c r="K212" s="107"/>
      <c r="L212" s="106">
        <v>30000</v>
      </c>
      <c r="M212" s="313">
        <v>42500</v>
      </c>
      <c r="N212" s="315">
        <f t="shared" si="24"/>
        <v>42500</v>
      </c>
      <c r="O212" s="313" t="s">
        <v>373</v>
      </c>
      <c r="P212" s="107"/>
      <c r="Q212" s="106">
        <f t="shared" si="25"/>
        <v>0</v>
      </c>
      <c r="R212" s="106"/>
      <c r="S212" s="129">
        <f t="shared" si="26"/>
        <v>0</v>
      </c>
      <c r="T212" s="107"/>
      <c r="U212" s="106">
        <v>27100</v>
      </c>
      <c r="V212" s="100"/>
      <c r="W212" s="122"/>
      <c r="X212" s="122"/>
      <c r="Y212" s="97"/>
      <c r="Z212" s="97"/>
    </row>
    <row r="213" spans="1:26" s="98" customFormat="1">
      <c r="A213" s="123" t="s">
        <v>203</v>
      </c>
      <c r="B213" s="123" t="s">
        <v>197</v>
      </c>
      <c r="C213" s="207"/>
      <c r="D213" s="123" t="s">
        <v>198</v>
      </c>
      <c r="E213" s="106">
        <v>25500</v>
      </c>
      <c r="F213" s="106"/>
      <c r="G213" s="106"/>
      <c r="H213" s="107">
        <v>0</v>
      </c>
      <c r="I213" s="107"/>
      <c r="J213" s="106"/>
      <c r="K213" s="107"/>
      <c r="L213" s="106">
        <v>0</v>
      </c>
      <c r="M213" s="313">
        <v>25500</v>
      </c>
      <c r="N213" s="315">
        <f t="shared" ref="N213:N273" si="27">H213+M213</f>
        <v>25500</v>
      </c>
      <c r="O213" s="313" t="s">
        <v>373</v>
      </c>
      <c r="P213" s="107"/>
      <c r="Q213" s="106">
        <f t="shared" si="25"/>
        <v>0</v>
      </c>
      <c r="R213" s="106"/>
      <c r="S213" s="129">
        <f t="shared" si="26"/>
        <v>0</v>
      </c>
      <c r="T213" s="107"/>
      <c r="U213" s="106">
        <v>0</v>
      </c>
      <c r="V213" s="100"/>
      <c r="W213" s="122"/>
      <c r="X213" s="122"/>
      <c r="Y213" s="97"/>
      <c r="Z213" s="97"/>
    </row>
    <row r="214" spans="1:26" s="98" customFormat="1">
      <c r="A214" s="103" t="s">
        <v>204</v>
      </c>
      <c r="B214" s="123" t="s">
        <v>135</v>
      </c>
      <c r="C214" s="103"/>
      <c r="D214" s="123" t="s">
        <v>198</v>
      </c>
      <c r="E214" s="106">
        <v>50000</v>
      </c>
      <c r="F214" s="106"/>
      <c r="G214" s="106"/>
      <c r="H214" s="107">
        <v>19305</v>
      </c>
      <c r="I214" s="107"/>
      <c r="J214" s="106"/>
      <c r="K214" s="107"/>
      <c r="L214" s="106">
        <v>60000</v>
      </c>
      <c r="M214" s="313">
        <v>11558</v>
      </c>
      <c r="N214" s="315">
        <f t="shared" si="27"/>
        <v>30863</v>
      </c>
      <c r="O214" s="313" t="s">
        <v>374</v>
      </c>
      <c r="P214" s="107"/>
      <c r="Q214" s="106">
        <f t="shared" si="25"/>
        <v>19137</v>
      </c>
      <c r="R214" s="106"/>
      <c r="S214" s="129">
        <f t="shared" si="26"/>
        <v>0.38274000000000002</v>
      </c>
      <c r="T214" s="107"/>
      <c r="U214" s="106">
        <v>38779.199999999997</v>
      </c>
      <c r="V214" s="100"/>
      <c r="W214" s="122"/>
      <c r="X214" s="122"/>
      <c r="Y214" s="97"/>
      <c r="Z214" s="97"/>
    </row>
    <row r="215" spans="1:26" s="98" customFormat="1">
      <c r="A215" s="206" t="s">
        <v>205</v>
      </c>
      <c r="B215" s="123"/>
      <c r="C215" s="103"/>
      <c r="D215" s="123"/>
      <c r="E215" s="106"/>
      <c r="F215" s="106"/>
      <c r="G215" s="106"/>
      <c r="H215" s="107">
        <v>10000</v>
      </c>
      <c r="I215" s="107"/>
      <c r="J215" s="106"/>
      <c r="K215" s="107"/>
      <c r="L215" s="106"/>
      <c r="M215" s="313">
        <v>0</v>
      </c>
      <c r="N215" s="315">
        <f t="shared" si="27"/>
        <v>10000</v>
      </c>
      <c r="O215" s="313" t="s">
        <v>374</v>
      </c>
      <c r="P215" s="107"/>
      <c r="Q215" s="106"/>
      <c r="R215" s="106"/>
      <c r="S215" s="129"/>
      <c r="T215" s="107"/>
      <c r="U215" s="106"/>
      <c r="V215" s="100"/>
      <c r="W215" s="122"/>
      <c r="X215" s="122"/>
      <c r="Y215" s="97"/>
      <c r="Z215" s="97"/>
    </row>
    <row r="216" spans="1:26" s="98" customFormat="1">
      <c r="A216" s="206" t="s">
        <v>206</v>
      </c>
      <c r="B216" s="123"/>
      <c r="C216" s="103"/>
      <c r="D216" s="123"/>
      <c r="E216" s="106">
        <v>0</v>
      </c>
      <c r="F216" s="106"/>
      <c r="G216" s="106"/>
      <c r="H216" s="107">
        <v>8480</v>
      </c>
      <c r="I216" s="107"/>
      <c r="J216" s="106"/>
      <c r="K216" s="107"/>
      <c r="L216" s="106"/>
      <c r="M216" s="313">
        <v>0</v>
      </c>
      <c r="N216" s="315">
        <f t="shared" si="27"/>
        <v>8480</v>
      </c>
      <c r="O216" s="313" t="s">
        <v>374</v>
      </c>
      <c r="P216" s="107"/>
      <c r="Q216" s="106">
        <f t="shared" si="25"/>
        <v>-8480</v>
      </c>
      <c r="R216" s="106"/>
      <c r="S216" s="242" t="s">
        <v>207</v>
      </c>
      <c r="T216" s="107"/>
      <c r="U216" s="106">
        <v>0</v>
      </c>
      <c r="V216" s="100"/>
      <c r="W216" s="122"/>
      <c r="X216" s="122"/>
      <c r="Y216" s="97"/>
      <c r="Z216" s="97"/>
    </row>
    <row r="217" spans="1:26" s="98" customFormat="1">
      <c r="A217" s="206" t="s">
        <v>208</v>
      </c>
      <c r="B217" s="206"/>
      <c r="C217" s="207"/>
      <c r="D217" s="207" t="s">
        <v>209</v>
      </c>
      <c r="E217" s="219">
        <v>0</v>
      </c>
      <c r="F217" s="219"/>
      <c r="G217" s="219"/>
      <c r="H217" s="107">
        <v>0</v>
      </c>
      <c r="I217" s="220"/>
      <c r="J217" s="219"/>
      <c r="K217" s="107"/>
      <c r="L217" s="219">
        <v>14840</v>
      </c>
      <c r="M217" s="333"/>
      <c r="N217" s="315">
        <f t="shared" si="27"/>
        <v>0</v>
      </c>
      <c r="O217" s="313" t="s">
        <v>374</v>
      </c>
      <c r="P217" s="220"/>
      <c r="Q217" s="106">
        <f t="shared" si="25"/>
        <v>0</v>
      </c>
      <c r="R217" s="219"/>
      <c r="S217" s="242" t="s">
        <v>207</v>
      </c>
      <c r="T217" s="220"/>
      <c r="U217" s="219">
        <v>6360</v>
      </c>
      <c r="V217" s="100"/>
      <c r="W217" s="122"/>
      <c r="X217" s="122"/>
      <c r="Y217" s="97"/>
      <c r="Z217" s="97"/>
    </row>
    <row r="218" spans="1:26" s="98" customFormat="1">
      <c r="A218" s="206" t="s">
        <v>210</v>
      </c>
      <c r="B218" s="206"/>
      <c r="C218" s="207"/>
      <c r="D218" s="207"/>
      <c r="E218" s="106">
        <v>0</v>
      </c>
      <c r="F218" s="106"/>
      <c r="G218" s="106"/>
      <c r="H218" s="107">
        <v>657</v>
      </c>
      <c r="I218" s="107"/>
      <c r="J218" s="106"/>
      <c r="K218" s="107"/>
      <c r="L218" s="106"/>
      <c r="M218" s="313"/>
      <c r="N218" s="315">
        <f t="shared" si="27"/>
        <v>657</v>
      </c>
      <c r="O218" s="313" t="s">
        <v>387</v>
      </c>
      <c r="P218" s="107"/>
      <c r="Q218" s="106">
        <f t="shared" si="25"/>
        <v>-657</v>
      </c>
      <c r="R218" s="106"/>
      <c r="S218" s="242" t="s">
        <v>207</v>
      </c>
      <c r="T218" s="107"/>
      <c r="U218" s="106">
        <v>248.6</v>
      </c>
      <c r="V218" s="100"/>
      <c r="W218" s="122"/>
      <c r="X218" s="122"/>
      <c r="Y218" s="97"/>
      <c r="Z218" s="97"/>
    </row>
    <row r="219" spans="1:26" s="98" customFormat="1">
      <c r="A219" s="206" t="s">
        <v>211</v>
      </c>
      <c r="B219" s="206"/>
      <c r="C219" s="207"/>
      <c r="D219" s="207" t="s">
        <v>212</v>
      </c>
      <c r="E219" s="106">
        <v>0</v>
      </c>
      <c r="F219" s="106"/>
      <c r="G219" s="106"/>
      <c r="H219" s="107">
        <v>0</v>
      </c>
      <c r="I219" s="107"/>
      <c r="J219" s="106"/>
      <c r="K219" s="107"/>
      <c r="L219" s="106">
        <v>8480</v>
      </c>
      <c r="M219" s="313"/>
      <c r="N219" s="315">
        <f t="shared" si="27"/>
        <v>0</v>
      </c>
      <c r="O219" s="313" t="s">
        <v>374</v>
      </c>
      <c r="P219" s="107"/>
      <c r="Q219" s="106">
        <f t="shared" si="25"/>
        <v>0</v>
      </c>
      <c r="R219" s="106"/>
      <c r="S219" s="242" t="s">
        <v>207</v>
      </c>
      <c r="T219" s="107"/>
      <c r="U219" s="106">
        <v>8480</v>
      </c>
      <c r="V219" s="100"/>
      <c r="W219" s="122"/>
      <c r="X219" s="122"/>
      <c r="Y219" s="97"/>
      <c r="Z219" s="97"/>
    </row>
    <row r="220" spans="1:26" s="98" customFormat="1">
      <c r="A220" s="123" t="s">
        <v>213</v>
      </c>
      <c r="B220" s="123" t="s">
        <v>197</v>
      </c>
      <c r="C220" s="123"/>
      <c r="D220" s="123" t="s">
        <v>198</v>
      </c>
      <c r="E220" s="107">
        <v>0</v>
      </c>
      <c r="F220" s="107"/>
      <c r="G220" s="107"/>
      <c r="H220" s="107">
        <v>0</v>
      </c>
      <c r="I220" s="107"/>
      <c r="J220" s="107"/>
      <c r="K220" s="107"/>
      <c r="L220" s="107">
        <v>52100</v>
      </c>
      <c r="M220" s="315"/>
      <c r="N220" s="315">
        <f t="shared" si="27"/>
        <v>0</v>
      </c>
      <c r="O220" s="315" t="s">
        <v>360</v>
      </c>
      <c r="P220" s="107"/>
      <c r="Q220" s="107">
        <f t="shared" si="25"/>
        <v>0</v>
      </c>
      <c r="R220" s="107"/>
      <c r="S220" s="242" t="s">
        <v>207</v>
      </c>
      <c r="T220" s="107"/>
      <c r="U220" s="107">
        <v>52500</v>
      </c>
      <c r="V220" s="100"/>
      <c r="W220" s="122"/>
      <c r="X220" s="122"/>
      <c r="Y220" s="97"/>
      <c r="Z220" s="97"/>
    </row>
    <row r="221" spans="1:26" s="98" customFormat="1">
      <c r="A221" s="123" t="s">
        <v>214</v>
      </c>
      <c r="B221" s="123" t="s">
        <v>197</v>
      </c>
      <c r="C221" s="123"/>
      <c r="D221" s="123" t="s">
        <v>198</v>
      </c>
      <c r="E221" s="107">
        <v>0</v>
      </c>
      <c r="F221" s="107"/>
      <c r="G221" s="107"/>
      <c r="H221" s="107">
        <v>0</v>
      </c>
      <c r="I221" s="107"/>
      <c r="J221" s="107"/>
      <c r="K221" s="107"/>
      <c r="L221" s="107">
        <v>10250</v>
      </c>
      <c r="M221" s="315"/>
      <c r="N221" s="315">
        <f t="shared" si="27"/>
        <v>0</v>
      </c>
      <c r="O221" s="315" t="s">
        <v>360</v>
      </c>
      <c r="P221" s="107"/>
      <c r="Q221" s="107">
        <f t="shared" si="25"/>
        <v>0</v>
      </c>
      <c r="R221" s="107"/>
      <c r="S221" s="242" t="s">
        <v>207</v>
      </c>
      <c r="T221" s="107"/>
      <c r="U221" s="107">
        <v>8750</v>
      </c>
      <c r="V221" s="100"/>
      <c r="W221" s="122" t="s">
        <v>215</v>
      </c>
      <c r="X221" s="122"/>
      <c r="Y221" s="97"/>
      <c r="Z221" s="97"/>
    </row>
    <row r="222" spans="1:26" s="98" customFormat="1">
      <c r="A222" s="243" t="s">
        <v>216</v>
      </c>
      <c r="B222" s="194" t="s">
        <v>217</v>
      </c>
      <c r="C222" s="244"/>
      <c r="D222" s="244" t="s">
        <v>209</v>
      </c>
      <c r="E222" s="106">
        <v>30000</v>
      </c>
      <c r="F222" s="106"/>
      <c r="G222" s="106"/>
      <c r="H222" s="107">
        <v>15570</v>
      </c>
      <c r="I222" s="107"/>
      <c r="J222" s="106"/>
      <c r="K222" s="107"/>
      <c r="L222" s="106">
        <v>20000</v>
      </c>
      <c r="M222" s="313">
        <v>15580</v>
      </c>
      <c r="N222" s="315">
        <f t="shared" si="27"/>
        <v>31150</v>
      </c>
      <c r="O222" s="313" t="s">
        <v>375</v>
      </c>
      <c r="P222" s="107"/>
      <c r="Q222" s="106">
        <f t="shared" si="25"/>
        <v>-1150</v>
      </c>
      <c r="R222" s="106"/>
      <c r="S222" s="129">
        <f>Q222/E222*100%</f>
        <v>-3.833333333333333E-2</v>
      </c>
      <c r="T222" s="107"/>
      <c r="U222" s="106">
        <v>19420</v>
      </c>
      <c r="V222" s="100"/>
      <c r="W222" s="122"/>
      <c r="X222" s="122"/>
      <c r="Y222" s="97"/>
      <c r="Z222" s="97"/>
    </row>
    <row r="223" spans="1:26" s="98" customFormat="1">
      <c r="A223" s="206" t="s">
        <v>218</v>
      </c>
      <c r="B223" s="206"/>
      <c r="C223" s="207"/>
      <c r="D223" s="207"/>
      <c r="E223" s="106"/>
      <c r="F223" s="106"/>
      <c r="G223" s="106"/>
      <c r="H223" s="106">
        <v>5050</v>
      </c>
      <c r="I223" s="107"/>
      <c r="J223" s="106"/>
      <c r="K223" s="218"/>
      <c r="L223" s="106"/>
      <c r="M223" s="313"/>
      <c r="N223" s="315">
        <f t="shared" si="27"/>
        <v>5050</v>
      </c>
      <c r="O223" s="313" t="s">
        <v>376</v>
      </c>
      <c r="P223" s="107"/>
      <c r="Q223" s="106">
        <f t="shared" si="25"/>
        <v>-5050</v>
      </c>
      <c r="R223" s="106"/>
      <c r="S223" s="129">
        <v>0</v>
      </c>
      <c r="T223" s="107"/>
      <c r="U223" s="106">
        <v>0</v>
      </c>
      <c r="V223" s="100"/>
      <c r="W223" s="122"/>
      <c r="X223" s="122"/>
      <c r="Y223" s="97"/>
      <c r="Z223" s="97"/>
    </row>
    <row r="224" spans="1:26" s="98" customFormat="1">
      <c r="A224" s="243" t="s">
        <v>219</v>
      </c>
      <c r="B224" s="194"/>
      <c r="C224" s="245"/>
      <c r="D224" s="244"/>
      <c r="E224" s="106"/>
      <c r="F224" s="106"/>
      <c r="G224" s="106"/>
      <c r="H224" s="107">
        <v>0</v>
      </c>
      <c r="I224" s="107"/>
      <c r="J224" s="106"/>
      <c r="K224" s="107"/>
      <c r="L224" s="106"/>
      <c r="M224" s="313"/>
      <c r="N224" s="315">
        <f t="shared" si="27"/>
        <v>0</v>
      </c>
      <c r="O224" s="313"/>
      <c r="P224" s="107"/>
      <c r="Q224" s="106">
        <f t="shared" si="25"/>
        <v>0</v>
      </c>
      <c r="R224" s="106"/>
      <c r="S224" s="242" t="s">
        <v>207</v>
      </c>
      <c r="T224" s="107"/>
      <c r="U224" s="106">
        <v>0</v>
      </c>
      <c r="V224" s="100"/>
      <c r="W224" s="122"/>
      <c r="X224" s="122"/>
      <c r="Y224" s="97"/>
      <c r="Z224" s="97"/>
    </row>
    <row r="225" spans="1:26" s="98" customFormat="1">
      <c r="A225" s="206" t="s">
        <v>220</v>
      </c>
      <c r="B225" s="194" t="s">
        <v>146</v>
      </c>
      <c r="C225" s="244"/>
      <c r="D225" s="244" t="s">
        <v>146</v>
      </c>
      <c r="E225" s="106">
        <v>180000</v>
      </c>
      <c r="F225" s="106"/>
      <c r="G225" s="106"/>
      <c r="H225" s="107">
        <v>0</v>
      </c>
      <c r="I225" s="107"/>
      <c r="J225" s="106"/>
      <c r="K225" s="107"/>
      <c r="L225" s="106">
        <v>420000</v>
      </c>
      <c r="M225" s="313">
        <v>180000</v>
      </c>
      <c r="N225" s="315">
        <f t="shared" si="27"/>
        <v>180000</v>
      </c>
      <c r="O225" s="313" t="s">
        <v>377</v>
      </c>
      <c r="P225" s="107"/>
      <c r="Q225" s="106">
        <f t="shared" si="25"/>
        <v>0</v>
      </c>
      <c r="R225" s="106"/>
      <c r="S225" s="129">
        <f>Q225/E225*100%</f>
        <v>0</v>
      </c>
      <c r="T225" s="107"/>
      <c r="U225" s="106">
        <v>415616.3</v>
      </c>
      <c r="V225" s="100"/>
      <c r="W225" s="122"/>
      <c r="X225" s="122"/>
      <c r="Y225" s="97"/>
      <c r="Z225" s="97"/>
    </row>
    <row r="226" spans="1:26" s="98" customFormat="1">
      <c r="A226" s="206" t="s">
        <v>221</v>
      </c>
      <c r="B226" s="206" t="s">
        <v>135</v>
      </c>
      <c r="C226" s="207"/>
      <c r="D226" s="207" t="s">
        <v>135</v>
      </c>
      <c r="E226" s="106">
        <v>30000</v>
      </c>
      <c r="F226" s="106"/>
      <c r="G226" s="106"/>
      <c r="H226" s="107">
        <v>0</v>
      </c>
      <c r="I226" s="107"/>
      <c r="J226" s="106"/>
      <c r="K226" s="107"/>
      <c r="L226" s="106">
        <v>0</v>
      </c>
      <c r="M226" s="313">
        <v>30000</v>
      </c>
      <c r="N226" s="315">
        <f t="shared" si="27"/>
        <v>30000</v>
      </c>
      <c r="O226" s="313" t="s">
        <v>377</v>
      </c>
      <c r="P226" s="107"/>
      <c r="Q226" s="106">
        <f t="shared" si="25"/>
        <v>0</v>
      </c>
      <c r="R226" s="106"/>
      <c r="S226" s="129">
        <f>Q226/E226*100%</f>
        <v>0</v>
      </c>
      <c r="T226" s="107"/>
      <c r="U226" s="106">
        <v>0</v>
      </c>
      <c r="V226" s="100"/>
      <c r="W226" s="122"/>
      <c r="X226" s="122"/>
      <c r="Y226" s="97"/>
      <c r="Z226" s="97"/>
    </row>
    <row r="227" spans="1:26" s="98" customFormat="1">
      <c r="A227" s="206" t="s">
        <v>222</v>
      </c>
      <c r="B227" s="206"/>
      <c r="C227" s="207"/>
      <c r="D227" s="207" t="s">
        <v>146</v>
      </c>
      <c r="E227" s="219">
        <v>0</v>
      </c>
      <c r="F227" s="219"/>
      <c r="G227" s="219"/>
      <c r="H227" s="107">
        <v>0</v>
      </c>
      <c r="I227" s="220"/>
      <c r="J227" s="219"/>
      <c r="K227" s="107"/>
      <c r="L227" s="219">
        <v>180000</v>
      </c>
      <c r="M227" s="333"/>
      <c r="N227" s="315">
        <f t="shared" si="27"/>
        <v>0</v>
      </c>
      <c r="O227" s="333"/>
      <c r="P227" s="220"/>
      <c r="Q227" s="219">
        <f t="shared" si="25"/>
        <v>0</v>
      </c>
      <c r="R227" s="219"/>
      <c r="S227" s="242" t="s">
        <v>207</v>
      </c>
      <c r="T227" s="220"/>
      <c r="U227" s="219">
        <v>180000</v>
      </c>
      <c r="V227" s="100"/>
      <c r="W227" s="122"/>
      <c r="X227" s="122"/>
      <c r="Y227" s="97"/>
      <c r="Z227" s="97"/>
    </row>
    <row r="228" spans="1:26" s="98" customFormat="1">
      <c r="A228" s="206" t="s">
        <v>223</v>
      </c>
      <c r="B228" s="206"/>
      <c r="C228" s="207"/>
      <c r="D228" s="207" t="s">
        <v>146</v>
      </c>
      <c r="E228" s="106">
        <v>0</v>
      </c>
      <c r="F228" s="106"/>
      <c r="G228" s="106"/>
      <c r="H228" s="107">
        <v>0</v>
      </c>
      <c r="I228" s="107"/>
      <c r="J228" s="106"/>
      <c r="K228" s="107"/>
      <c r="L228" s="106">
        <v>30000</v>
      </c>
      <c r="M228" s="313"/>
      <c r="N228" s="315">
        <f t="shared" si="27"/>
        <v>0</v>
      </c>
      <c r="O228" s="313"/>
      <c r="P228" s="107"/>
      <c r="Q228" s="106">
        <f t="shared" si="25"/>
        <v>0</v>
      </c>
      <c r="R228" s="106"/>
      <c r="S228" s="242" t="s">
        <v>207</v>
      </c>
      <c r="T228" s="107"/>
      <c r="U228" s="106">
        <v>30000</v>
      </c>
      <c r="V228" s="100"/>
      <c r="W228" s="122"/>
      <c r="X228" s="122"/>
      <c r="Y228" s="97"/>
      <c r="Z228" s="97"/>
    </row>
    <row r="229" spans="1:26" s="98" customFormat="1">
      <c r="A229" s="243" t="s">
        <v>224</v>
      </c>
      <c r="B229" s="194"/>
      <c r="C229" s="245"/>
      <c r="D229" s="244"/>
      <c r="E229" s="106"/>
      <c r="F229" s="106"/>
      <c r="G229" s="106"/>
      <c r="H229" s="107">
        <v>0</v>
      </c>
      <c r="I229" s="107"/>
      <c r="J229" s="106"/>
      <c r="K229" s="107"/>
      <c r="L229" s="106"/>
      <c r="M229" s="313"/>
      <c r="N229" s="315">
        <f t="shared" si="27"/>
        <v>0</v>
      </c>
      <c r="O229" s="313"/>
      <c r="P229" s="107"/>
      <c r="Q229" s="106">
        <f t="shared" si="25"/>
        <v>0</v>
      </c>
      <c r="R229" s="106"/>
      <c r="S229" s="242" t="s">
        <v>207</v>
      </c>
      <c r="T229" s="107"/>
      <c r="U229" s="106">
        <v>0</v>
      </c>
      <c r="V229" s="100"/>
      <c r="W229" s="122"/>
      <c r="X229" s="122"/>
      <c r="Y229" s="97"/>
      <c r="Z229" s="97"/>
    </row>
    <row r="230" spans="1:26" s="98" customFormat="1">
      <c r="A230" s="206" t="s">
        <v>225</v>
      </c>
      <c r="B230" s="194" t="s">
        <v>217</v>
      </c>
      <c r="C230" s="207"/>
      <c r="D230" s="207" t="s">
        <v>209</v>
      </c>
      <c r="E230" s="106">
        <v>100000</v>
      </c>
      <c r="F230" s="106"/>
      <c r="G230" s="106"/>
      <c r="H230" s="107">
        <v>400</v>
      </c>
      <c r="I230" s="107"/>
      <c r="J230" s="106"/>
      <c r="K230" s="218"/>
      <c r="L230" s="106">
        <v>77000</v>
      </c>
      <c r="M230" s="313">
        <v>99600</v>
      </c>
      <c r="N230" s="315">
        <f t="shared" si="27"/>
        <v>100000</v>
      </c>
      <c r="O230" s="313" t="s">
        <v>376</v>
      </c>
      <c r="P230" s="107"/>
      <c r="Q230" s="106">
        <f t="shared" si="25"/>
        <v>0</v>
      </c>
      <c r="R230" s="106"/>
      <c r="S230" s="129">
        <f>Q230/E230*100%</f>
        <v>0</v>
      </c>
      <c r="T230" s="107"/>
      <c r="U230" s="106">
        <v>62488.41</v>
      </c>
      <c r="V230" s="100"/>
      <c r="W230" s="122"/>
      <c r="X230" s="122"/>
      <c r="Y230" s="97"/>
      <c r="Z230" s="97"/>
    </row>
    <row r="231" spans="1:26" s="98" customFormat="1">
      <c r="A231" s="206" t="s">
        <v>226</v>
      </c>
      <c r="B231" s="194" t="s">
        <v>217</v>
      </c>
      <c r="C231" s="207"/>
      <c r="D231" s="207" t="s">
        <v>209</v>
      </c>
      <c r="E231" s="106">
        <v>15000</v>
      </c>
      <c r="F231" s="106"/>
      <c r="G231" s="106"/>
      <c r="H231" s="106">
        <v>14472</v>
      </c>
      <c r="I231" s="107"/>
      <c r="J231" s="106"/>
      <c r="K231" s="218"/>
      <c r="L231" s="106">
        <v>0</v>
      </c>
      <c r="M231" s="313">
        <v>0</v>
      </c>
      <c r="N231" s="315">
        <f t="shared" si="27"/>
        <v>14472</v>
      </c>
      <c r="O231" s="313" t="s">
        <v>376</v>
      </c>
      <c r="P231" s="107"/>
      <c r="Q231" s="106">
        <f t="shared" si="25"/>
        <v>528</v>
      </c>
      <c r="R231" s="106"/>
      <c r="S231" s="129">
        <f>Q231/E231*100%</f>
        <v>3.5200000000000002E-2</v>
      </c>
      <c r="T231" s="107"/>
      <c r="U231" s="106">
        <v>0</v>
      </c>
      <c r="V231" s="100"/>
      <c r="W231" s="122"/>
      <c r="X231" s="122"/>
      <c r="Y231" s="97"/>
      <c r="Z231" s="97"/>
    </row>
    <row r="232" spans="1:26" s="98" customFormat="1">
      <c r="A232" s="206" t="s">
        <v>227</v>
      </c>
      <c r="B232" s="206"/>
      <c r="C232" s="207"/>
      <c r="D232" s="207" t="s">
        <v>209</v>
      </c>
      <c r="E232" s="106">
        <v>0</v>
      </c>
      <c r="F232" s="106"/>
      <c r="G232" s="106"/>
      <c r="H232" s="107">
        <v>0</v>
      </c>
      <c r="I232" s="107"/>
      <c r="J232" s="106"/>
      <c r="K232" s="218"/>
      <c r="L232" s="106">
        <v>40000</v>
      </c>
      <c r="M232" s="313">
        <v>0</v>
      </c>
      <c r="N232" s="315">
        <f t="shared" si="27"/>
        <v>0</v>
      </c>
      <c r="O232" s="313"/>
      <c r="P232" s="107"/>
      <c r="Q232" s="106">
        <f t="shared" si="25"/>
        <v>0</v>
      </c>
      <c r="R232" s="106"/>
      <c r="S232" s="242" t="s">
        <v>207</v>
      </c>
      <c r="T232" s="107"/>
      <c r="U232" s="106">
        <v>38543.199999999997</v>
      </c>
      <c r="V232" s="100"/>
      <c r="W232" s="122"/>
      <c r="X232" s="122"/>
      <c r="Y232" s="97"/>
      <c r="Z232" s="97"/>
    </row>
    <row r="233" spans="1:26" s="98" customFormat="1">
      <c r="A233" s="206" t="s">
        <v>228</v>
      </c>
      <c r="B233" s="206"/>
      <c r="C233" s="207"/>
      <c r="D233" s="207" t="s">
        <v>209</v>
      </c>
      <c r="E233" s="106">
        <v>0</v>
      </c>
      <c r="F233" s="106"/>
      <c r="G233" s="106"/>
      <c r="H233" s="107">
        <v>0</v>
      </c>
      <c r="I233" s="107"/>
      <c r="J233" s="106"/>
      <c r="K233" s="218"/>
      <c r="L233" s="106">
        <v>40000</v>
      </c>
      <c r="M233" s="313">
        <v>0</v>
      </c>
      <c r="N233" s="315">
        <f t="shared" si="27"/>
        <v>0</v>
      </c>
      <c r="O233" s="313"/>
      <c r="P233" s="107"/>
      <c r="Q233" s="106">
        <f t="shared" si="25"/>
        <v>0</v>
      </c>
      <c r="R233" s="106"/>
      <c r="S233" s="242" t="s">
        <v>207</v>
      </c>
      <c r="T233" s="107"/>
      <c r="U233" s="106">
        <v>40732.239999999998</v>
      </c>
      <c r="V233" s="100"/>
      <c r="W233" s="122"/>
      <c r="X233" s="122"/>
      <c r="Y233" s="97"/>
      <c r="Z233" s="97"/>
    </row>
    <row r="234" spans="1:26" s="98" customFormat="1">
      <c r="A234" s="206" t="s">
        <v>229</v>
      </c>
      <c r="B234" s="206"/>
      <c r="C234" s="207"/>
      <c r="D234" s="207" t="s">
        <v>209</v>
      </c>
      <c r="E234" s="106">
        <v>0</v>
      </c>
      <c r="F234" s="106"/>
      <c r="G234" s="106"/>
      <c r="H234" s="107">
        <v>0</v>
      </c>
      <c r="I234" s="107"/>
      <c r="J234" s="106"/>
      <c r="K234" s="218"/>
      <c r="L234" s="106">
        <v>20000</v>
      </c>
      <c r="M234" s="313">
        <v>0</v>
      </c>
      <c r="N234" s="315">
        <f t="shared" si="27"/>
        <v>0</v>
      </c>
      <c r="O234" s="313"/>
      <c r="P234" s="107"/>
      <c r="Q234" s="106">
        <f t="shared" si="25"/>
        <v>0</v>
      </c>
      <c r="R234" s="106"/>
      <c r="S234" s="242" t="s">
        <v>207</v>
      </c>
      <c r="T234" s="107"/>
      <c r="U234" s="106">
        <v>16871.400000000001</v>
      </c>
      <c r="V234" s="100"/>
      <c r="W234" s="122"/>
      <c r="X234" s="122"/>
      <c r="Y234" s="97"/>
      <c r="Z234" s="97"/>
    </row>
    <row r="235" spans="1:26" s="98" customFormat="1">
      <c r="A235" s="206" t="s">
        <v>230</v>
      </c>
      <c r="B235" s="206"/>
      <c r="C235" s="207"/>
      <c r="D235" s="207" t="s">
        <v>209</v>
      </c>
      <c r="E235" s="106">
        <v>0</v>
      </c>
      <c r="F235" s="106"/>
      <c r="G235" s="106"/>
      <c r="H235" s="107">
        <v>0</v>
      </c>
      <c r="I235" s="107"/>
      <c r="J235" s="106"/>
      <c r="K235" s="218"/>
      <c r="L235" s="106">
        <v>1710</v>
      </c>
      <c r="M235" s="313">
        <v>0</v>
      </c>
      <c r="N235" s="315">
        <f t="shared" si="27"/>
        <v>0</v>
      </c>
      <c r="O235" s="313"/>
      <c r="P235" s="107"/>
      <c r="Q235" s="106">
        <f t="shared" si="25"/>
        <v>0</v>
      </c>
      <c r="R235" s="106"/>
      <c r="S235" s="242" t="s">
        <v>207</v>
      </c>
      <c r="T235" s="107"/>
      <c r="U235" s="106">
        <v>1386</v>
      </c>
      <c r="V235" s="100"/>
      <c r="W235" s="122"/>
      <c r="X235" s="122"/>
      <c r="Y235" s="97"/>
      <c r="Z235" s="97"/>
    </row>
    <row r="236" spans="1:26" s="98" customFormat="1">
      <c r="A236" s="206" t="s">
        <v>231</v>
      </c>
      <c r="B236" s="206"/>
      <c r="C236" s="207"/>
      <c r="D236" s="207" t="s">
        <v>209</v>
      </c>
      <c r="E236" s="106">
        <v>0</v>
      </c>
      <c r="F236" s="106"/>
      <c r="G236" s="106"/>
      <c r="H236" s="107">
        <v>0</v>
      </c>
      <c r="I236" s="107"/>
      <c r="J236" s="106"/>
      <c r="K236" s="218"/>
      <c r="L236" s="106">
        <v>0</v>
      </c>
      <c r="M236" s="313">
        <v>0</v>
      </c>
      <c r="N236" s="315">
        <f t="shared" si="27"/>
        <v>0</v>
      </c>
      <c r="O236" s="313"/>
      <c r="P236" s="107"/>
      <c r="Q236" s="106">
        <f t="shared" si="25"/>
        <v>0</v>
      </c>
      <c r="R236" s="106"/>
      <c r="S236" s="242" t="s">
        <v>207</v>
      </c>
      <c r="T236" s="107"/>
      <c r="U236" s="106">
        <v>43409.49</v>
      </c>
      <c r="V236" s="100"/>
      <c r="W236" s="122"/>
      <c r="X236" s="122"/>
      <c r="Y236" s="97"/>
      <c r="Z236" s="97"/>
    </row>
    <row r="237" spans="1:26" s="98" customFormat="1">
      <c r="A237" s="208" t="s">
        <v>232</v>
      </c>
      <c r="B237" s="208"/>
      <c r="C237" s="209"/>
      <c r="D237" s="207"/>
      <c r="E237" s="106"/>
      <c r="F237" s="106"/>
      <c r="G237" s="106"/>
      <c r="H237" s="107">
        <v>0</v>
      </c>
      <c r="I237" s="107"/>
      <c r="J237" s="106"/>
      <c r="K237" s="107"/>
      <c r="L237" s="106"/>
      <c r="M237" s="313">
        <v>0</v>
      </c>
      <c r="N237" s="315">
        <f t="shared" si="27"/>
        <v>0</v>
      </c>
      <c r="O237" s="313"/>
      <c r="P237" s="107"/>
      <c r="Q237" s="106">
        <f t="shared" si="25"/>
        <v>0</v>
      </c>
      <c r="R237" s="106"/>
      <c r="S237" s="242" t="s">
        <v>207</v>
      </c>
      <c r="T237" s="107"/>
      <c r="U237" s="106">
        <v>0</v>
      </c>
      <c r="V237" s="100"/>
      <c r="W237" s="122"/>
      <c r="X237" s="122"/>
      <c r="Y237" s="97"/>
      <c r="Z237" s="97"/>
    </row>
    <row r="238" spans="1:26" s="98" customFormat="1">
      <c r="A238" s="206" t="s">
        <v>233</v>
      </c>
      <c r="B238" s="206" t="s">
        <v>135</v>
      </c>
      <c r="C238" s="207"/>
      <c r="D238" s="207" t="s">
        <v>135</v>
      </c>
      <c r="E238" s="106">
        <v>600000</v>
      </c>
      <c r="F238" s="106"/>
      <c r="G238" s="106"/>
      <c r="H238" s="107">
        <v>295950</v>
      </c>
      <c r="I238" s="107"/>
      <c r="J238" s="106"/>
      <c r="K238" s="218"/>
      <c r="L238" s="106">
        <v>61560</v>
      </c>
      <c r="M238" s="313">
        <v>304050</v>
      </c>
      <c r="N238" s="315">
        <f t="shared" si="27"/>
        <v>600000</v>
      </c>
      <c r="O238" s="313" t="s">
        <v>378</v>
      </c>
      <c r="P238" s="107"/>
      <c r="Q238" s="106">
        <f t="shared" si="25"/>
        <v>0</v>
      </c>
      <c r="R238" s="106"/>
      <c r="S238" s="129">
        <f>Q238/E238*100%</f>
        <v>0</v>
      </c>
      <c r="T238" s="107"/>
      <c r="U238" s="106">
        <v>66150</v>
      </c>
      <c r="V238" s="100"/>
      <c r="W238" s="122"/>
      <c r="X238" s="122"/>
      <c r="Y238" s="97"/>
      <c r="Z238" s="97"/>
    </row>
    <row r="239" spans="1:26" s="98" customFormat="1">
      <c r="A239" s="206" t="s">
        <v>234</v>
      </c>
      <c r="B239" s="206" t="s">
        <v>135</v>
      </c>
      <c r="C239" s="207"/>
      <c r="D239" s="207" t="s">
        <v>135</v>
      </c>
      <c r="E239" s="106">
        <v>60000</v>
      </c>
      <c r="F239" s="106"/>
      <c r="G239" s="106"/>
      <c r="H239" s="107">
        <v>12050</v>
      </c>
      <c r="I239" s="107"/>
      <c r="J239" s="106"/>
      <c r="K239" s="218"/>
      <c r="L239" s="106"/>
      <c r="M239" s="313">
        <v>47950</v>
      </c>
      <c r="N239" s="315">
        <f t="shared" si="27"/>
        <v>60000</v>
      </c>
      <c r="O239" s="313" t="s">
        <v>378</v>
      </c>
      <c r="P239" s="107"/>
      <c r="Q239" s="106">
        <f t="shared" si="25"/>
        <v>0</v>
      </c>
      <c r="R239" s="106"/>
      <c r="S239" s="129">
        <f>Q239/E239*100%</f>
        <v>0</v>
      </c>
      <c r="T239" s="107"/>
      <c r="U239" s="106">
        <v>0</v>
      </c>
      <c r="V239" s="100"/>
      <c r="W239" s="122"/>
      <c r="X239" s="122"/>
      <c r="Y239" s="97"/>
      <c r="Z239" s="97"/>
    </row>
    <row r="240" spans="1:26" s="98" customFormat="1">
      <c r="A240" s="208" t="s">
        <v>235</v>
      </c>
      <c r="B240" s="206"/>
      <c r="C240" s="207"/>
      <c r="D240" s="207"/>
      <c r="E240" s="106"/>
      <c r="F240" s="106"/>
      <c r="G240" s="106"/>
      <c r="H240" s="107"/>
      <c r="I240" s="107"/>
      <c r="J240" s="106"/>
      <c r="K240" s="218"/>
      <c r="L240" s="106"/>
      <c r="M240" s="313"/>
      <c r="N240" s="315">
        <f t="shared" si="27"/>
        <v>0</v>
      </c>
      <c r="O240" s="313"/>
      <c r="P240" s="107"/>
      <c r="Q240" s="106">
        <f t="shared" si="25"/>
        <v>0</v>
      </c>
      <c r="R240" s="106"/>
      <c r="S240" s="129"/>
      <c r="T240" s="107"/>
      <c r="U240" s="106">
        <v>0</v>
      </c>
      <c r="V240" s="100"/>
      <c r="W240" s="122"/>
      <c r="X240" s="122"/>
      <c r="Y240" s="97"/>
      <c r="Z240" s="97"/>
    </row>
    <row r="241" spans="1:26" s="98" customFormat="1">
      <c r="A241" s="206" t="s">
        <v>236</v>
      </c>
      <c r="B241" s="194" t="s">
        <v>217</v>
      </c>
      <c r="C241" s="209"/>
      <c r="D241" s="207" t="s">
        <v>209</v>
      </c>
      <c r="E241" s="106">
        <v>174550</v>
      </c>
      <c r="F241" s="106"/>
      <c r="G241" s="106"/>
      <c r="H241" s="106">
        <v>174550</v>
      </c>
      <c r="I241" s="107"/>
      <c r="J241" s="106"/>
      <c r="K241" s="107"/>
      <c r="L241" s="106">
        <v>0</v>
      </c>
      <c r="M241" s="313">
        <v>0</v>
      </c>
      <c r="N241" s="315">
        <f t="shared" si="27"/>
        <v>174550</v>
      </c>
      <c r="O241" s="313" t="s">
        <v>379</v>
      </c>
      <c r="P241" s="107"/>
      <c r="Q241" s="106">
        <f t="shared" si="25"/>
        <v>0</v>
      </c>
      <c r="R241" s="106"/>
      <c r="S241" s="129">
        <f>Q241/E241*100%</f>
        <v>0</v>
      </c>
      <c r="T241" s="107"/>
      <c r="U241" s="106">
        <v>0</v>
      </c>
      <c r="V241" s="100"/>
      <c r="W241" s="122"/>
      <c r="X241" s="122"/>
      <c r="Y241" s="97"/>
      <c r="Z241" s="97"/>
    </row>
    <row r="242" spans="1:26" s="98" customFormat="1">
      <c r="A242" s="206" t="s">
        <v>237</v>
      </c>
      <c r="B242" s="194" t="s">
        <v>217</v>
      </c>
      <c r="C242" s="209"/>
      <c r="D242" s="207"/>
      <c r="E242" s="106">
        <v>20000</v>
      </c>
      <c r="F242" s="106"/>
      <c r="G242" s="106"/>
      <c r="H242" s="106">
        <v>17620</v>
      </c>
      <c r="I242" s="107"/>
      <c r="J242" s="106"/>
      <c r="K242" s="107"/>
      <c r="L242" s="106"/>
      <c r="M242" s="313">
        <v>2380</v>
      </c>
      <c r="N242" s="315">
        <f t="shared" si="27"/>
        <v>20000</v>
      </c>
      <c r="O242" s="313" t="s">
        <v>379</v>
      </c>
      <c r="P242" s="107"/>
      <c r="Q242" s="106">
        <f t="shared" si="25"/>
        <v>0</v>
      </c>
      <c r="R242" s="106"/>
      <c r="S242" s="129">
        <f>Q242/E242*100%</f>
        <v>0</v>
      </c>
      <c r="T242" s="107"/>
      <c r="U242" s="106">
        <v>0</v>
      </c>
      <c r="V242" s="100"/>
      <c r="W242" s="122"/>
      <c r="X242" s="122"/>
      <c r="Y242" s="97"/>
      <c r="Z242" s="97"/>
    </row>
    <row r="243" spans="1:26" s="98" customFormat="1">
      <c r="A243" s="208" t="s">
        <v>238</v>
      </c>
      <c r="B243" s="208"/>
      <c r="C243" s="209"/>
      <c r="D243" s="207"/>
      <c r="E243" s="106"/>
      <c r="F243" s="106"/>
      <c r="G243" s="106"/>
      <c r="H243" s="107">
        <v>0</v>
      </c>
      <c r="I243" s="107"/>
      <c r="J243" s="106"/>
      <c r="K243" s="107"/>
      <c r="L243" s="106"/>
      <c r="M243" s="313"/>
      <c r="N243" s="315">
        <f t="shared" si="27"/>
        <v>0</v>
      </c>
      <c r="O243" s="313"/>
      <c r="P243" s="107"/>
      <c r="Q243" s="106">
        <f t="shared" si="25"/>
        <v>0</v>
      </c>
      <c r="R243" s="106"/>
      <c r="S243" s="242" t="s">
        <v>207</v>
      </c>
      <c r="T243" s="107"/>
      <c r="U243" s="106"/>
      <c r="V243" s="100"/>
      <c r="W243" s="122"/>
      <c r="X243" s="122"/>
      <c r="Y243" s="97"/>
      <c r="Z243" s="97"/>
    </row>
    <row r="244" spans="1:26" s="98" customFormat="1">
      <c r="A244" s="206" t="s">
        <v>239</v>
      </c>
      <c r="B244" s="194" t="s">
        <v>217</v>
      </c>
      <c r="C244" s="209"/>
      <c r="D244" s="207" t="s">
        <v>209</v>
      </c>
      <c r="E244" s="106">
        <v>200000</v>
      </c>
      <c r="F244" s="106"/>
      <c r="G244" s="106"/>
      <c r="H244" s="107">
        <v>33738.300000000003</v>
      </c>
      <c r="I244" s="107"/>
      <c r="J244" s="106"/>
      <c r="K244" s="107"/>
      <c r="L244" s="106">
        <v>0</v>
      </c>
      <c r="M244" s="313">
        <v>166262</v>
      </c>
      <c r="N244" s="315">
        <f t="shared" si="27"/>
        <v>200000.3</v>
      </c>
      <c r="O244" s="313" t="s">
        <v>380</v>
      </c>
      <c r="P244" s="107"/>
      <c r="Q244" s="106">
        <f t="shared" si="25"/>
        <v>-0.29999999998835847</v>
      </c>
      <c r="R244" s="106"/>
      <c r="S244" s="129">
        <f>Q244/E244*100%</f>
        <v>-1.4999999999417924E-6</v>
      </c>
      <c r="T244" s="107"/>
      <c r="U244" s="106">
        <v>0</v>
      </c>
      <c r="V244" s="100"/>
      <c r="W244" s="122"/>
      <c r="X244" s="122"/>
      <c r="Y244" s="97"/>
      <c r="Z244" s="97"/>
    </row>
    <row r="245" spans="1:26" s="98" customFormat="1">
      <c r="A245" s="206" t="s">
        <v>240</v>
      </c>
      <c r="B245" s="206" t="s">
        <v>146</v>
      </c>
      <c r="C245" s="207"/>
      <c r="D245" s="207" t="s">
        <v>146</v>
      </c>
      <c r="E245" s="106">
        <v>200000</v>
      </c>
      <c r="F245" s="106"/>
      <c r="G245" s="106"/>
      <c r="H245" s="107"/>
      <c r="I245" s="107"/>
      <c r="J245" s="106"/>
      <c r="K245" s="107"/>
      <c r="L245" s="106">
        <v>0</v>
      </c>
      <c r="M245" s="313">
        <v>200000</v>
      </c>
      <c r="N245" s="315">
        <f t="shared" si="27"/>
        <v>200000</v>
      </c>
      <c r="O245" s="313" t="s">
        <v>381</v>
      </c>
      <c r="P245" s="107"/>
      <c r="Q245" s="106">
        <f t="shared" si="25"/>
        <v>0</v>
      </c>
      <c r="R245" s="106"/>
      <c r="S245" s="129">
        <f>Q245/E245*100%</f>
        <v>0</v>
      </c>
      <c r="T245" s="107"/>
      <c r="U245" s="106">
        <v>0</v>
      </c>
      <c r="V245" s="100"/>
      <c r="W245" s="122"/>
      <c r="X245" s="122"/>
      <c r="Y245" s="97"/>
      <c r="Z245" s="97"/>
    </row>
    <row r="246" spans="1:26" s="98" customFormat="1">
      <c r="A246" s="206" t="s">
        <v>241</v>
      </c>
      <c r="B246" s="123"/>
      <c r="C246" s="123"/>
      <c r="D246" s="123" t="s">
        <v>242</v>
      </c>
      <c r="E246" s="106">
        <v>0</v>
      </c>
      <c r="F246" s="106"/>
      <c r="G246" s="106"/>
      <c r="H246" s="107">
        <v>0</v>
      </c>
      <c r="I246" s="107"/>
      <c r="J246" s="106"/>
      <c r="K246" s="107"/>
      <c r="L246" s="106">
        <v>25000</v>
      </c>
      <c r="M246" s="313"/>
      <c r="N246" s="315">
        <f t="shared" si="27"/>
        <v>0</v>
      </c>
      <c r="O246" s="313"/>
      <c r="P246" s="107"/>
      <c r="Q246" s="106">
        <f t="shared" si="25"/>
        <v>0</v>
      </c>
      <c r="R246" s="106"/>
      <c r="S246" s="242" t="s">
        <v>207</v>
      </c>
      <c r="T246" s="107"/>
      <c r="U246" s="106">
        <v>24910</v>
      </c>
      <c r="V246" s="100"/>
      <c r="W246" s="122"/>
      <c r="X246" s="122"/>
      <c r="Y246" s="97"/>
      <c r="Z246" s="97"/>
    </row>
    <row r="247" spans="1:26" s="98" customFormat="1">
      <c r="A247" s="206" t="s">
        <v>243</v>
      </c>
      <c r="B247" s="206"/>
      <c r="C247" s="207"/>
      <c r="D247" s="207" t="s">
        <v>146</v>
      </c>
      <c r="E247" s="106">
        <v>0</v>
      </c>
      <c r="F247" s="106"/>
      <c r="G247" s="106"/>
      <c r="H247" s="107">
        <v>0</v>
      </c>
      <c r="I247" s="107"/>
      <c r="J247" s="106"/>
      <c r="K247" s="107"/>
      <c r="L247" s="106">
        <v>40000</v>
      </c>
      <c r="M247" s="313"/>
      <c r="N247" s="315">
        <f t="shared" si="27"/>
        <v>0</v>
      </c>
      <c r="O247" s="313"/>
      <c r="P247" s="107"/>
      <c r="Q247" s="106">
        <f t="shared" si="25"/>
        <v>0</v>
      </c>
      <c r="R247" s="106"/>
      <c r="S247" s="242" t="s">
        <v>207</v>
      </c>
      <c r="T247" s="107"/>
      <c r="U247" s="106">
        <v>41506</v>
      </c>
      <c r="V247" s="100"/>
      <c r="W247" s="122"/>
      <c r="X247" s="122"/>
      <c r="Y247" s="97"/>
      <c r="Z247" s="97"/>
    </row>
    <row r="248" spans="1:26" s="98" customFormat="1">
      <c r="A248" s="119" t="s">
        <v>244</v>
      </c>
      <c r="B248" s="98" t="s">
        <v>189</v>
      </c>
      <c r="C248" s="245"/>
      <c r="D248" s="244" t="s">
        <v>197</v>
      </c>
      <c r="E248" s="106">
        <v>20000</v>
      </c>
      <c r="F248" s="106"/>
      <c r="G248" s="106"/>
      <c r="H248" s="107">
        <v>0</v>
      </c>
      <c r="I248" s="107"/>
      <c r="J248" s="106"/>
      <c r="K248" s="218"/>
      <c r="L248" s="106">
        <v>16400</v>
      </c>
      <c r="M248" s="313">
        <v>20000</v>
      </c>
      <c r="N248" s="315">
        <f t="shared" si="27"/>
        <v>20000</v>
      </c>
      <c r="O248" s="313" t="s">
        <v>381</v>
      </c>
      <c r="P248" s="107"/>
      <c r="Q248" s="106">
        <f t="shared" si="25"/>
        <v>0</v>
      </c>
      <c r="R248" s="106"/>
      <c r="S248" s="129">
        <f>Q248/E248*100%</f>
        <v>0</v>
      </c>
      <c r="T248" s="107"/>
      <c r="U248" s="106">
        <v>0</v>
      </c>
      <c r="V248" s="100"/>
      <c r="W248" s="122"/>
      <c r="X248" s="122"/>
      <c r="Y248" s="97"/>
      <c r="Z248" s="97"/>
    </row>
    <row r="249" spans="1:26" s="98" customFormat="1" ht="17.25" customHeight="1">
      <c r="A249" s="226"/>
      <c r="B249" s="192"/>
      <c r="C249" s="193"/>
      <c r="D249" s="193"/>
      <c r="E249" s="142">
        <f>SUM(E208:E248)</f>
        <v>1900050</v>
      </c>
      <c r="F249" s="121"/>
      <c r="G249" s="121"/>
      <c r="H249" s="142">
        <f>SUM(H208:H248)</f>
        <v>687997.14</v>
      </c>
      <c r="I249" s="121"/>
      <c r="J249" s="121"/>
      <c r="K249" s="166"/>
      <c r="L249" s="142">
        <f>SUM(L208:L248)</f>
        <v>1305840</v>
      </c>
      <c r="M249" s="322">
        <f>SUM(M208:M248)</f>
        <v>1222451</v>
      </c>
      <c r="N249" s="315">
        <f t="shared" si="27"/>
        <v>1910448.1400000001</v>
      </c>
      <c r="O249" s="330"/>
      <c r="P249" s="121"/>
      <c r="Q249" s="142">
        <f t="shared" si="25"/>
        <v>-10398.14000000013</v>
      </c>
      <c r="R249" s="121"/>
      <c r="S249" s="143">
        <f>Q249/E249*100%</f>
        <v>-5.4725612483882691E-3</v>
      </c>
      <c r="T249" s="121"/>
      <c r="U249" s="142">
        <f>SUM(U208:U248)</f>
        <v>1204789.48</v>
      </c>
      <c r="V249" s="125"/>
      <c r="W249" s="152"/>
      <c r="X249" s="152"/>
      <c r="Y249" s="97"/>
      <c r="Z249" s="97"/>
    </row>
    <row r="250" spans="1:26" s="98" customFormat="1" ht="10.5" customHeight="1">
      <c r="A250" s="246"/>
      <c r="B250" s="246"/>
      <c r="C250" s="247"/>
      <c r="D250" s="248"/>
      <c r="E250" s="106"/>
      <c r="F250" s="106"/>
      <c r="G250" s="106"/>
      <c r="H250" s="106"/>
      <c r="I250" s="107"/>
      <c r="J250" s="106"/>
      <c r="K250" s="218"/>
      <c r="L250" s="106"/>
      <c r="M250" s="313"/>
      <c r="N250" s="315">
        <f t="shared" si="27"/>
        <v>0</v>
      </c>
      <c r="O250" s="313"/>
      <c r="P250" s="107"/>
      <c r="Q250" s="106"/>
      <c r="R250" s="106"/>
      <c r="S250" s="129"/>
      <c r="T250" s="107"/>
      <c r="U250" s="106"/>
      <c r="V250" s="100"/>
      <c r="W250" s="122"/>
      <c r="X250" s="122"/>
      <c r="Y250" s="97"/>
      <c r="Z250" s="97"/>
    </row>
    <row r="251" spans="1:26" s="98" customFormat="1">
      <c r="A251" s="236" t="s">
        <v>245</v>
      </c>
      <c r="B251" s="236"/>
      <c r="C251" s="236"/>
      <c r="D251" s="237"/>
      <c r="E251" s="249">
        <f>E249</f>
        <v>1900050</v>
      </c>
      <c r="F251" s="249"/>
      <c r="G251" s="249"/>
      <c r="H251" s="249">
        <f>H249</f>
        <v>687997.14</v>
      </c>
      <c r="I251" s="249"/>
      <c r="J251" s="249"/>
      <c r="K251" s="249"/>
      <c r="L251" s="249">
        <f>L249</f>
        <v>1305840</v>
      </c>
      <c r="M251" s="338">
        <f>M249</f>
        <v>1222451</v>
      </c>
      <c r="N251" s="315">
        <f t="shared" si="27"/>
        <v>1910448.1400000001</v>
      </c>
      <c r="O251" s="338"/>
      <c r="P251" s="249"/>
      <c r="Q251" s="249">
        <f>E251-H251-M251</f>
        <v>-10398.14000000013</v>
      </c>
      <c r="R251" s="249"/>
      <c r="S251" s="250">
        <f>Q251/E251*100%</f>
        <v>-5.4725612483882691E-3</v>
      </c>
      <c r="T251" s="249"/>
      <c r="U251" s="249">
        <f>U249</f>
        <v>1204789.48</v>
      </c>
      <c r="V251" s="100"/>
      <c r="W251" s="152"/>
      <c r="X251" s="152"/>
      <c r="Y251" s="97"/>
      <c r="Z251" s="97"/>
    </row>
    <row r="252" spans="1:26" s="98" customFormat="1">
      <c r="C252" s="97"/>
      <c r="D252" s="97"/>
      <c r="E252" s="106"/>
      <c r="F252" s="106"/>
      <c r="G252" s="106"/>
      <c r="H252" s="106"/>
      <c r="I252" s="107"/>
      <c r="J252" s="106"/>
      <c r="K252" s="107"/>
      <c r="L252" s="106"/>
      <c r="M252" s="313"/>
      <c r="N252" s="315">
        <f t="shared" si="27"/>
        <v>0</v>
      </c>
      <c r="O252" s="313"/>
      <c r="P252" s="107"/>
      <c r="Q252" s="106"/>
      <c r="R252" s="106"/>
      <c r="S252" s="106"/>
      <c r="T252" s="107"/>
      <c r="U252" s="106"/>
      <c r="V252" s="100"/>
      <c r="W252" s="122"/>
      <c r="X252" s="122"/>
      <c r="Y252" s="97"/>
      <c r="Z252" s="97"/>
    </row>
    <row r="253" spans="1:26" s="98" customFormat="1">
      <c r="A253" s="251" t="s">
        <v>246</v>
      </c>
      <c r="B253" s="251"/>
      <c r="C253" s="251"/>
      <c r="D253" s="252"/>
      <c r="E253" s="253"/>
      <c r="F253" s="253"/>
      <c r="G253" s="253"/>
      <c r="H253" s="253"/>
      <c r="I253" s="253"/>
      <c r="J253" s="253"/>
      <c r="K253" s="254"/>
      <c r="L253" s="253"/>
      <c r="M253" s="339"/>
      <c r="N253" s="315">
        <f t="shared" si="27"/>
        <v>0</v>
      </c>
      <c r="O253" s="339"/>
      <c r="P253" s="253"/>
      <c r="Q253" s="253"/>
      <c r="R253" s="253"/>
      <c r="S253" s="253"/>
      <c r="T253" s="253"/>
      <c r="U253" s="253"/>
      <c r="V253" s="100"/>
      <c r="W253" s="122"/>
      <c r="X253" s="122"/>
      <c r="Y253" s="97"/>
      <c r="Z253" s="97"/>
    </row>
    <row r="254" spans="1:26" s="98" customFormat="1">
      <c r="A254" s="194" t="s">
        <v>247</v>
      </c>
      <c r="B254" s="194"/>
      <c r="C254" s="193"/>
      <c r="D254" s="193"/>
      <c r="E254" s="106">
        <v>10000</v>
      </c>
      <c r="F254" s="106"/>
      <c r="G254" s="106"/>
      <c r="H254" s="107">
        <v>6202</v>
      </c>
      <c r="I254" s="107"/>
      <c r="J254" s="106"/>
      <c r="K254" s="107"/>
      <c r="L254" s="106">
        <v>10000</v>
      </c>
      <c r="M254" s="313">
        <v>3000</v>
      </c>
      <c r="N254" s="315">
        <f t="shared" si="27"/>
        <v>9202</v>
      </c>
      <c r="O254" s="313" t="s">
        <v>366</v>
      </c>
      <c r="P254" s="107"/>
      <c r="Q254" s="106">
        <f t="shared" ref="Q254:Q271" si="28">E254-H254-M254</f>
        <v>798</v>
      </c>
      <c r="R254" s="106"/>
      <c r="S254" s="129">
        <f t="shared" ref="S254:S273" si="29">Q254/E254*100%</f>
        <v>7.9799999999999996E-2</v>
      </c>
      <c r="T254" s="107"/>
      <c r="U254" s="106">
        <v>6000</v>
      </c>
      <c r="V254" s="100"/>
      <c r="W254" s="122"/>
      <c r="X254" s="122"/>
      <c r="Y254" s="97"/>
      <c r="Z254" s="97"/>
    </row>
    <row r="255" spans="1:26" s="98" customFormat="1">
      <c r="A255" s="194" t="s">
        <v>248</v>
      </c>
      <c r="B255" s="194"/>
      <c r="C255" s="193"/>
      <c r="D255" s="193"/>
      <c r="E255" s="106">
        <v>120000</v>
      </c>
      <c r="F255" s="106"/>
      <c r="G255" s="106"/>
      <c r="H255" s="106">
        <v>63407.62</v>
      </c>
      <c r="I255" s="107"/>
      <c r="J255" s="106"/>
      <c r="K255" s="107"/>
      <c r="L255" s="106">
        <v>120000</v>
      </c>
      <c r="M255" s="313">
        <v>56000</v>
      </c>
      <c r="N255" s="315">
        <f t="shared" si="27"/>
        <v>119407.62</v>
      </c>
      <c r="O255" s="313" t="s">
        <v>366</v>
      </c>
      <c r="P255" s="107"/>
      <c r="Q255" s="106">
        <f t="shared" si="28"/>
        <v>592.37999999999738</v>
      </c>
      <c r="R255" s="106"/>
      <c r="S255" s="129">
        <f t="shared" si="29"/>
        <v>4.9364999999999782E-3</v>
      </c>
      <c r="T255" s="107"/>
      <c r="U255" s="106">
        <v>91632.1</v>
      </c>
      <c r="V255" s="100"/>
      <c r="W255" s="122"/>
      <c r="X255" s="122"/>
      <c r="Y255" s="97"/>
      <c r="Z255" s="97"/>
    </row>
    <row r="256" spans="1:26" s="98" customFormat="1">
      <c r="A256" s="194" t="s">
        <v>249</v>
      </c>
      <c r="B256" s="194"/>
      <c r="C256" s="193"/>
      <c r="D256" s="193"/>
      <c r="E256" s="106">
        <v>120000</v>
      </c>
      <c r="F256" s="106"/>
      <c r="G256" s="106"/>
      <c r="H256" s="107">
        <v>222.6</v>
      </c>
      <c r="I256" s="107"/>
      <c r="J256" s="106"/>
      <c r="K256" s="107"/>
      <c r="L256" s="106">
        <v>120000</v>
      </c>
      <c r="M256" s="313">
        <v>119777</v>
      </c>
      <c r="N256" s="315">
        <f t="shared" si="27"/>
        <v>119999.6</v>
      </c>
      <c r="O256" s="313" t="s">
        <v>366</v>
      </c>
      <c r="P256" s="107"/>
      <c r="Q256" s="106">
        <f t="shared" si="28"/>
        <v>0.39999999999417923</v>
      </c>
      <c r="R256" s="106"/>
      <c r="S256" s="129">
        <f t="shared" si="29"/>
        <v>3.3333333332848271E-6</v>
      </c>
      <c r="T256" s="107"/>
      <c r="U256" s="106">
        <v>110042.2</v>
      </c>
      <c r="V256" s="100"/>
      <c r="W256" s="122"/>
      <c r="X256" s="122"/>
      <c r="Y256" s="97"/>
      <c r="Z256" s="97"/>
    </row>
    <row r="257" spans="1:26" s="98" customFormat="1">
      <c r="A257" s="194" t="s">
        <v>250</v>
      </c>
      <c r="B257" s="194"/>
      <c r="C257" s="193"/>
      <c r="D257" s="193"/>
      <c r="E257" s="106">
        <v>20000</v>
      </c>
      <c r="F257" s="106"/>
      <c r="G257" s="106"/>
      <c r="H257" s="107">
        <v>0</v>
      </c>
      <c r="I257" s="107"/>
      <c r="J257" s="106"/>
      <c r="K257" s="107"/>
      <c r="L257" s="106">
        <v>20000</v>
      </c>
      <c r="M257" s="313">
        <v>20000</v>
      </c>
      <c r="N257" s="315">
        <f t="shared" si="27"/>
        <v>20000</v>
      </c>
      <c r="O257" s="313" t="s">
        <v>366</v>
      </c>
      <c r="P257" s="107"/>
      <c r="Q257" s="106">
        <f t="shared" si="28"/>
        <v>0</v>
      </c>
      <c r="R257" s="106"/>
      <c r="S257" s="129">
        <f t="shared" si="29"/>
        <v>0</v>
      </c>
      <c r="T257" s="107"/>
      <c r="U257" s="106">
        <v>20000</v>
      </c>
      <c r="V257" s="100"/>
      <c r="W257" s="122"/>
      <c r="X257" s="122"/>
      <c r="Y257" s="97"/>
      <c r="Z257" s="97"/>
    </row>
    <row r="258" spans="1:26" s="98" customFormat="1">
      <c r="A258" s="194" t="s">
        <v>251</v>
      </c>
      <c r="B258" s="194"/>
      <c r="C258" s="193"/>
      <c r="D258" s="193"/>
      <c r="E258" s="106">
        <v>120000</v>
      </c>
      <c r="F258" s="106"/>
      <c r="G258" s="106"/>
      <c r="H258" s="107">
        <v>0</v>
      </c>
      <c r="I258" s="107"/>
      <c r="J258" s="106"/>
      <c r="K258" s="107"/>
      <c r="L258" s="106">
        <v>80000</v>
      </c>
      <c r="M258" s="313">
        <v>0</v>
      </c>
      <c r="N258" s="315">
        <f t="shared" si="27"/>
        <v>0</v>
      </c>
      <c r="O258" s="313"/>
      <c r="P258" s="107"/>
      <c r="Q258" s="106">
        <f t="shared" si="28"/>
        <v>120000</v>
      </c>
      <c r="R258" s="106"/>
      <c r="S258" s="129">
        <f t="shared" si="29"/>
        <v>1</v>
      </c>
      <c r="T258" s="107"/>
      <c r="U258" s="106">
        <v>80000</v>
      </c>
      <c r="V258" s="100"/>
      <c r="W258" s="122"/>
      <c r="X258" s="122"/>
      <c r="Y258" s="97"/>
      <c r="Z258" s="97"/>
    </row>
    <row r="259" spans="1:26" s="98" customFormat="1">
      <c r="A259" s="194" t="s">
        <v>252</v>
      </c>
      <c r="B259" s="194"/>
      <c r="C259" s="244"/>
      <c r="D259" s="244"/>
      <c r="E259" s="106">
        <v>50000</v>
      </c>
      <c r="F259" s="106"/>
      <c r="G259" s="106"/>
      <c r="H259" s="107">
        <v>0</v>
      </c>
      <c r="I259" s="107"/>
      <c r="J259" s="106"/>
      <c r="K259" s="107"/>
      <c r="L259" s="106">
        <v>85000</v>
      </c>
      <c r="M259" s="313">
        <v>30000</v>
      </c>
      <c r="N259" s="315">
        <f t="shared" si="27"/>
        <v>30000</v>
      </c>
      <c r="O259" s="313" t="s">
        <v>366</v>
      </c>
      <c r="P259" s="107"/>
      <c r="Q259" s="106">
        <f t="shared" si="28"/>
        <v>20000</v>
      </c>
      <c r="R259" s="106"/>
      <c r="S259" s="129">
        <f t="shared" si="29"/>
        <v>0.4</v>
      </c>
      <c r="T259" s="107"/>
      <c r="U259" s="106">
        <v>88459.12</v>
      </c>
      <c r="V259" s="100"/>
      <c r="W259" s="122"/>
      <c r="X259" s="122"/>
      <c r="Y259" s="97"/>
      <c r="Z259" s="97"/>
    </row>
    <row r="260" spans="1:26" s="98" customFormat="1">
      <c r="A260" s="194" t="s">
        <v>253</v>
      </c>
      <c r="B260" s="194"/>
      <c r="C260" s="244"/>
      <c r="D260" s="244"/>
      <c r="E260" s="106">
        <v>50000</v>
      </c>
      <c r="F260" s="106"/>
      <c r="G260" s="106"/>
      <c r="H260" s="107">
        <v>30000</v>
      </c>
      <c r="I260" s="107"/>
      <c r="J260" s="106"/>
      <c r="K260" s="107"/>
      <c r="L260" s="106"/>
      <c r="M260" s="313">
        <v>0</v>
      </c>
      <c r="N260" s="315">
        <f t="shared" si="27"/>
        <v>30000</v>
      </c>
      <c r="O260" s="313" t="s">
        <v>366</v>
      </c>
      <c r="P260" s="107"/>
      <c r="Q260" s="106">
        <f t="shared" si="28"/>
        <v>20000</v>
      </c>
      <c r="R260" s="106"/>
      <c r="S260" s="129">
        <f t="shared" si="29"/>
        <v>0.4</v>
      </c>
      <c r="T260" s="107"/>
      <c r="U260" s="106"/>
      <c r="V260" s="100"/>
      <c r="W260" s="122"/>
      <c r="X260" s="122"/>
      <c r="Y260" s="97"/>
      <c r="Z260" s="97"/>
    </row>
    <row r="261" spans="1:26" s="98" customFormat="1">
      <c r="A261" s="194" t="s">
        <v>254</v>
      </c>
      <c r="B261" s="194"/>
      <c r="C261" s="244"/>
      <c r="D261" s="244"/>
      <c r="E261" s="106">
        <v>0</v>
      </c>
      <c r="F261" s="106"/>
      <c r="G261" s="106"/>
      <c r="H261" s="107">
        <v>0</v>
      </c>
      <c r="I261" s="107"/>
      <c r="J261" s="106"/>
      <c r="K261" s="107"/>
      <c r="L261" s="106">
        <v>5038</v>
      </c>
      <c r="M261" s="313">
        <v>0</v>
      </c>
      <c r="N261" s="315">
        <f t="shared" si="27"/>
        <v>0</v>
      </c>
      <c r="O261" s="313"/>
      <c r="P261" s="107"/>
      <c r="Q261" s="106">
        <f t="shared" si="28"/>
        <v>0</v>
      </c>
      <c r="R261" s="106"/>
      <c r="S261" s="242" t="s">
        <v>207</v>
      </c>
      <c r="T261" s="107"/>
      <c r="U261" s="106">
        <v>4653.8</v>
      </c>
      <c r="V261" s="100"/>
      <c r="W261" s="122"/>
      <c r="X261" s="122"/>
      <c r="Y261" s="97"/>
      <c r="Z261" s="97"/>
    </row>
    <row r="262" spans="1:26" s="98" customFormat="1">
      <c r="A262" s="192" t="s">
        <v>255</v>
      </c>
      <c r="B262" s="192"/>
      <c r="C262" s="193"/>
      <c r="D262" s="193"/>
      <c r="E262" s="106">
        <v>4000</v>
      </c>
      <c r="F262" s="106"/>
      <c r="G262" s="106"/>
      <c r="H262" s="107">
        <v>0</v>
      </c>
      <c r="I262" s="107"/>
      <c r="J262" s="106"/>
      <c r="K262" s="107"/>
      <c r="L262" s="106">
        <v>0</v>
      </c>
      <c r="M262" s="313">
        <v>4000</v>
      </c>
      <c r="N262" s="315">
        <f t="shared" si="27"/>
        <v>4000</v>
      </c>
      <c r="O262" s="313" t="s">
        <v>366</v>
      </c>
      <c r="P262" s="107"/>
      <c r="Q262" s="106">
        <f t="shared" si="28"/>
        <v>0</v>
      </c>
      <c r="R262" s="106"/>
      <c r="S262" s="129">
        <f t="shared" si="29"/>
        <v>0</v>
      </c>
      <c r="T262" s="107"/>
      <c r="U262" s="106">
        <v>4000</v>
      </c>
      <c r="V262" s="100"/>
      <c r="W262" s="122"/>
      <c r="X262" s="122"/>
      <c r="Y262" s="97"/>
      <c r="Z262" s="97"/>
    </row>
    <row r="263" spans="1:26" s="98" customFormat="1">
      <c r="A263" s="192" t="s">
        <v>256</v>
      </c>
      <c r="B263" s="192"/>
      <c r="C263" s="193"/>
      <c r="D263" s="193"/>
      <c r="E263" s="106">
        <v>10000</v>
      </c>
      <c r="F263" s="106"/>
      <c r="G263" s="106"/>
      <c r="H263" s="106">
        <v>6585.89</v>
      </c>
      <c r="I263" s="107"/>
      <c r="J263" s="106"/>
      <c r="K263" s="107"/>
      <c r="L263" s="106">
        <v>0</v>
      </c>
      <c r="M263" s="313">
        <v>0</v>
      </c>
      <c r="N263" s="315">
        <f t="shared" si="27"/>
        <v>6585.89</v>
      </c>
      <c r="O263" s="313" t="s">
        <v>366</v>
      </c>
      <c r="P263" s="107"/>
      <c r="Q263" s="106">
        <f t="shared" si="28"/>
        <v>3414.1099999999997</v>
      </c>
      <c r="R263" s="106"/>
      <c r="S263" s="129">
        <f t="shared" si="29"/>
        <v>0.34141099999999996</v>
      </c>
      <c r="T263" s="107"/>
      <c r="U263" s="106">
        <v>0</v>
      </c>
      <c r="V263" s="100"/>
      <c r="W263" s="122"/>
      <c r="X263" s="122"/>
      <c r="Y263" s="97"/>
      <c r="Z263" s="97"/>
    </row>
    <row r="264" spans="1:26" s="98" customFormat="1">
      <c r="A264" s="192" t="s">
        <v>257</v>
      </c>
      <c r="B264" s="192"/>
      <c r="C264" s="193"/>
      <c r="D264" s="193"/>
      <c r="E264" s="106">
        <v>10000</v>
      </c>
      <c r="F264" s="106"/>
      <c r="G264" s="106"/>
      <c r="H264" s="107">
        <v>9157</v>
      </c>
      <c r="I264" s="107"/>
      <c r="J264" s="106"/>
      <c r="K264" s="107"/>
      <c r="L264" s="106">
        <v>0</v>
      </c>
      <c r="M264" s="313">
        <v>800</v>
      </c>
      <c r="N264" s="315">
        <f t="shared" si="27"/>
        <v>9957</v>
      </c>
      <c r="O264" s="313" t="s">
        <v>366</v>
      </c>
      <c r="P264" s="107"/>
      <c r="Q264" s="106">
        <f t="shared" si="28"/>
        <v>43</v>
      </c>
      <c r="R264" s="106"/>
      <c r="S264" s="129">
        <f t="shared" si="29"/>
        <v>4.3E-3</v>
      </c>
      <c r="T264" s="107"/>
      <c r="U264" s="106">
        <v>0</v>
      </c>
      <c r="V264" s="100"/>
      <c r="W264" s="122"/>
      <c r="X264" s="122"/>
      <c r="Y264" s="97"/>
      <c r="Z264" s="97"/>
    </row>
    <row r="265" spans="1:26" s="98" customFormat="1">
      <c r="A265" s="192" t="s">
        <v>258</v>
      </c>
      <c r="B265" s="192"/>
      <c r="C265" s="193"/>
      <c r="D265" s="193"/>
      <c r="E265" s="106"/>
      <c r="F265" s="106"/>
      <c r="G265" s="106"/>
      <c r="H265" s="107">
        <v>4780</v>
      </c>
      <c r="I265" s="107"/>
      <c r="J265" s="106"/>
      <c r="K265" s="107"/>
      <c r="L265" s="106"/>
      <c r="M265" s="313">
        <v>0</v>
      </c>
      <c r="N265" s="315">
        <f t="shared" si="27"/>
        <v>4780</v>
      </c>
      <c r="O265" s="313" t="s">
        <v>366</v>
      </c>
      <c r="P265" s="107"/>
      <c r="Q265" s="106">
        <f t="shared" si="28"/>
        <v>-4780</v>
      </c>
      <c r="R265" s="106"/>
      <c r="S265" s="129">
        <v>0</v>
      </c>
      <c r="T265" s="107"/>
      <c r="U265" s="106">
        <v>0</v>
      </c>
      <c r="V265" s="100"/>
      <c r="W265" s="122"/>
      <c r="X265" s="122"/>
      <c r="Y265" s="97"/>
      <c r="Z265" s="97"/>
    </row>
    <row r="266" spans="1:26" s="98" customFormat="1">
      <c r="A266" s="192" t="s">
        <v>259</v>
      </c>
      <c r="B266" s="192"/>
      <c r="C266" s="193"/>
      <c r="D266" s="193"/>
      <c r="E266" s="106"/>
      <c r="F266" s="106"/>
      <c r="G266" s="106"/>
      <c r="H266" s="107">
        <v>7564.1</v>
      </c>
      <c r="I266" s="107"/>
      <c r="J266" s="106"/>
      <c r="K266" s="107"/>
      <c r="L266" s="106"/>
      <c r="M266" s="313">
        <v>0</v>
      </c>
      <c r="N266" s="315">
        <f t="shared" si="27"/>
        <v>7564.1</v>
      </c>
      <c r="O266" s="313" t="s">
        <v>366</v>
      </c>
      <c r="P266" s="107"/>
      <c r="Q266" s="106">
        <f t="shared" si="28"/>
        <v>-7564.1</v>
      </c>
      <c r="R266" s="106"/>
      <c r="S266" s="129">
        <v>0</v>
      </c>
      <c r="T266" s="107"/>
      <c r="U266" s="106">
        <v>0</v>
      </c>
      <c r="V266" s="100"/>
      <c r="W266" s="122"/>
      <c r="X266" s="122"/>
      <c r="Y266" s="97"/>
      <c r="Z266" s="97"/>
    </row>
    <row r="267" spans="1:26" s="98" customFormat="1">
      <c r="A267" s="194" t="s">
        <v>260</v>
      </c>
      <c r="B267" s="194"/>
      <c r="C267" s="244"/>
      <c r="D267" s="244"/>
      <c r="E267" s="106">
        <v>0</v>
      </c>
      <c r="F267" s="106"/>
      <c r="G267" s="106"/>
      <c r="H267" s="107">
        <v>0</v>
      </c>
      <c r="I267" s="107"/>
      <c r="J267" s="106"/>
      <c r="K267" s="107"/>
      <c r="L267" s="106">
        <v>0</v>
      </c>
      <c r="M267" s="313">
        <v>0</v>
      </c>
      <c r="N267" s="315">
        <f t="shared" si="27"/>
        <v>0</v>
      </c>
      <c r="O267" s="313"/>
      <c r="P267" s="107"/>
      <c r="Q267" s="106">
        <f t="shared" si="28"/>
        <v>0</v>
      </c>
      <c r="R267" s="106"/>
      <c r="S267" s="242" t="s">
        <v>207</v>
      </c>
      <c r="T267" s="107"/>
      <c r="U267" s="106">
        <v>6005.6</v>
      </c>
      <c r="V267" s="100"/>
      <c r="W267" s="122"/>
      <c r="X267" s="122"/>
      <c r="Y267" s="97"/>
      <c r="Z267" s="97"/>
    </row>
    <row r="268" spans="1:26" s="98" customFormat="1">
      <c r="A268" s="192" t="s">
        <v>261</v>
      </c>
      <c r="B268" s="192"/>
      <c r="C268" s="193"/>
      <c r="D268" s="193"/>
      <c r="E268" s="106">
        <v>0</v>
      </c>
      <c r="F268" s="106"/>
      <c r="G268" s="106"/>
      <c r="H268" s="107">
        <v>0</v>
      </c>
      <c r="I268" s="107"/>
      <c r="J268" s="106"/>
      <c r="K268" s="107"/>
      <c r="L268" s="106">
        <v>0</v>
      </c>
      <c r="M268" s="313">
        <v>0</v>
      </c>
      <c r="N268" s="315">
        <f t="shared" si="27"/>
        <v>0</v>
      </c>
      <c r="O268" s="313"/>
      <c r="P268" s="107"/>
      <c r="Q268" s="106">
        <f t="shared" si="28"/>
        <v>0</v>
      </c>
      <c r="R268" s="106"/>
      <c r="S268" s="242" t="s">
        <v>207</v>
      </c>
      <c r="T268" s="107"/>
      <c r="U268" s="106">
        <v>6101.6</v>
      </c>
      <c r="V268" s="100"/>
      <c r="W268" s="122"/>
      <c r="X268" s="122"/>
      <c r="Y268" s="97"/>
      <c r="Z268" s="97"/>
    </row>
    <row r="269" spans="1:26" s="98" customFormat="1">
      <c r="A269" s="192" t="s">
        <v>262</v>
      </c>
      <c r="B269" s="192"/>
      <c r="C269" s="193"/>
      <c r="D269" s="193"/>
      <c r="E269" s="106">
        <v>0</v>
      </c>
      <c r="F269" s="106"/>
      <c r="G269" s="106"/>
      <c r="H269" s="107">
        <v>0</v>
      </c>
      <c r="I269" s="107"/>
      <c r="J269" s="106"/>
      <c r="K269" s="107"/>
      <c r="L269" s="106">
        <v>0</v>
      </c>
      <c r="M269" s="313">
        <v>0</v>
      </c>
      <c r="N269" s="315">
        <f t="shared" si="27"/>
        <v>0</v>
      </c>
      <c r="O269" s="313"/>
      <c r="P269" s="107"/>
      <c r="Q269" s="106">
        <f t="shared" si="28"/>
        <v>0</v>
      </c>
      <c r="R269" s="106"/>
      <c r="S269" s="242" t="s">
        <v>207</v>
      </c>
      <c r="T269" s="107"/>
      <c r="U269" s="106">
        <v>559.26</v>
      </c>
      <c r="V269" s="100"/>
      <c r="W269" s="122"/>
      <c r="X269" s="122"/>
      <c r="Y269" s="97"/>
      <c r="Z269" s="97"/>
    </row>
    <row r="270" spans="1:26" s="98" customFormat="1">
      <c r="A270" s="98" t="s">
        <v>244</v>
      </c>
      <c r="C270" s="193"/>
      <c r="D270" s="193"/>
      <c r="E270" s="106">
        <v>45000</v>
      </c>
      <c r="F270" s="106"/>
      <c r="G270" s="106"/>
      <c r="H270" s="107">
        <v>0</v>
      </c>
      <c r="I270" s="107"/>
      <c r="J270" s="106"/>
      <c r="K270" s="107"/>
      <c r="L270" s="106">
        <v>10000</v>
      </c>
      <c r="M270" s="313">
        <v>0</v>
      </c>
      <c r="N270" s="315">
        <f t="shared" si="27"/>
        <v>0</v>
      </c>
      <c r="O270" s="313"/>
      <c r="P270" s="107"/>
      <c r="Q270" s="106">
        <f t="shared" si="28"/>
        <v>45000</v>
      </c>
      <c r="R270" s="106"/>
      <c r="S270" s="129">
        <f t="shared" si="29"/>
        <v>1</v>
      </c>
      <c r="T270" s="107"/>
      <c r="U270" s="106">
        <v>0</v>
      </c>
      <c r="V270" s="100"/>
      <c r="W270" s="122"/>
      <c r="X270" s="122"/>
      <c r="Y270" s="97"/>
      <c r="Z270" s="97"/>
    </row>
    <row r="271" spans="1:26" s="98" customFormat="1">
      <c r="A271" s="192"/>
      <c r="B271" s="192"/>
      <c r="C271" s="193"/>
      <c r="D271" s="193"/>
      <c r="E271" s="142">
        <f>SUM(E254:G270)</f>
        <v>559000</v>
      </c>
      <c r="F271" s="121"/>
      <c r="G271" s="121"/>
      <c r="H271" s="142">
        <f>SUM(H254:H270)</f>
        <v>127919.21</v>
      </c>
      <c r="I271" s="121"/>
      <c r="J271" s="121"/>
      <c r="K271" s="121"/>
      <c r="L271" s="142">
        <f>SUM(L254:T270)</f>
        <v>1242618.2304508328</v>
      </c>
      <c r="M271" s="322">
        <f>SUM(M254:M270)</f>
        <v>233577</v>
      </c>
      <c r="N271" s="315">
        <f t="shared" si="27"/>
        <v>361496.21</v>
      </c>
      <c r="O271" s="330"/>
      <c r="P271" s="121"/>
      <c r="Q271" s="142">
        <f t="shared" si="28"/>
        <v>197503.78999999998</v>
      </c>
      <c r="R271" s="121"/>
      <c r="S271" s="143">
        <f t="shared" si="29"/>
        <v>0.35331626118067977</v>
      </c>
      <c r="T271" s="121"/>
      <c r="U271" s="142">
        <f>SUM(U254:U270)</f>
        <v>417453.67999999993</v>
      </c>
      <c r="V271" s="125"/>
      <c r="W271" s="152"/>
      <c r="X271" s="152"/>
      <c r="Y271" s="97"/>
      <c r="Z271" s="4"/>
    </row>
    <row r="272" spans="1:26" s="98" customFormat="1" ht="13.5" customHeight="1">
      <c r="A272" s="192"/>
      <c r="B272" s="192"/>
      <c r="C272" s="193"/>
      <c r="D272" s="193"/>
      <c r="E272" s="106"/>
      <c r="F272" s="106"/>
      <c r="G272" s="106"/>
      <c r="H272" s="106"/>
      <c r="I272" s="107"/>
      <c r="J272" s="106"/>
      <c r="K272" s="107"/>
      <c r="L272" s="106"/>
      <c r="M272" s="313"/>
      <c r="N272" s="315">
        <f t="shared" si="27"/>
        <v>0</v>
      </c>
      <c r="O272" s="313"/>
      <c r="P272" s="107"/>
      <c r="Q272" s="106"/>
      <c r="R272" s="106"/>
      <c r="S272" s="106"/>
      <c r="T272" s="107"/>
      <c r="U272" s="106"/>
      <c r="V272" s="100"/>
      <c r="W272" s="122"/>
      <c r="X272" s="122"/>
      <c r="Y272" s="97"/>
      <c r="Z272" s="97"/>
    </row>
    <row r="273" spans="1:26" s="119" customFormat="1">
      <c r="A273" s="255" t="s">
        <v>263</v>
      </c>
      <c r="B273" s="255"/>
      <c r="C273" s="255"/>
      <c r="D273" s="256"/>
      <c r="E273" s="253">
        <f>E271</f>
        <v>559000</v>
      </c>
      <c r="F273" s="253"/>
      <c r="G273" s="253"/>
      <c r="H273" s="253">
        <f>H271</f>
        <v>127919.21</v>
      </c>
      <c r="I273" s="253"/>
      <c r="J273" s="253"/>
      <c r="K273" s="257">
        <f>K271</f>
        <v>0</v>
      </c>
      <c r="L273" s="253">
        <f>L271</f>
        <v>1242618.2304508328</v>
      </c>
      <c r="M273" s="339">
        <f>M271</f>
        <v>233577</v>
      </c>
      <c r="N273" s="315">
        <f t="shared" si="27"/>
        <v>361496.21</v>
      </c>
      <c r="O273" s="339"/>
      <c r="P273" s="253"/>
      <c r="Q273" s="253">
        <f>E273-H273-M273</f>
        <v>197503.78999999998</v>
      </c>
      <c r="R273" s="253"/>
      <c r="S273" s="258">
        <f t="shared" si="29"/>
        <v>0.35331626118067977</v>
      </c>
      <c r="T273" s="253"/>
      <c r="U273" s="253">
        <f>U271</f>
        <v>417453.67999999993</v>
      </c>
      <c r="V273" s="259"/>
      <c r="W273" s="152"/>
      <c r="X273" s="152"/>
      <c r="Y273" s="4"/>
      <c r="Z273" s="4"/>
    </row>
    <row r="274" spans="1:26">
      <c r="A274" s="260"/>
      <c r="B274" s="260"/>
      <c r="C274" s="261"/>
      <c r="D274" s="261"/>
      <c r="S274" s="262"/>
    </row>
    <row r="275" spans="1:26" s="98" customFormat="1">
      <c r="A275" s="263" t="s">
        <v>264</v>
      </c>
      <c r="B275" s="263"/>
      <c r="C275" s="263"/>
      <c r="D275" s="264"/>
      <c r="E275" s="265"/>
      <c r="F275" s="265"/>
      <c r="G275" s="265"/>
      <c r="H275" s="265"/>
      <c r="I275" s="265"/>
      <c r="J275" s="265"/>
      <c r="K275" s="266"/>
      <c r="L275" s="265"/>
      <c r="M275" s="340"/>
      <c r="N275" s="340"/>
      <c r="O275" s="340"/>
      <c r="P275" s="265"/>
      <c r="Q275" s="265"/>
      <c r="R275" s="265"/>
      <c r="S275" s="267"/>
      <c r="T275" s="265"/>
      <c r="U275" s="265"/>
      <c r="V275" s="100"/>
      <c r="W275" s="122"/>
      <c r="X275" s="122"/>
      <c r="Y275" s="97"/>
      <c r="Z275" s="97"/>
    </row>
    <row r="276" spans="1:26" s="98" customFormat="1">
      <c r="A276" s="123" t="s">
        <v>265</v>
      </c>
      <c r="B276" s="123"/>
      <c r="C276" s="123"/>
      <c r="D276" s="123"/>
      <c r="E276" s="107">
        <v>100000</v>
      </c>
      <c r="F276" s="107"/>
      <c r="G276" s="107"/>
      <c r="H276" s="107">
        <v>30049.200000000001</v>
      </c>
      <c r="I276" s="107"/>
      <c r="J276" s="107"/>
      <c r="K276" s="107"/>
      <c r="L276" s="107">
        <v>100000</v>
      </c>
      <c r="M276" s="315">
        <v>69000</v>
      </c>
      <c r="N276" s="315">
        <f t="shared" ref="N276:N293" si="30">H276+M276</f>
        <v>99049.2</v>
      </c>
      <c r="O276" s="315" t="s">
        <v>382</v>
      </c>
      <c r="P276" s="107"/>
      <c r="Q276" s="107">
        <f t="shared" ref="Q276:Q293" si="31">E276-H276-M276</f>
        <v>950.80000000000291</v>
      </c>
      <c r="R276" s="107"/>
      <c r="S276" s="124">
        <f t="shared" ref="S276:S293" si="32">Q276/E276*100%</f>
        <v>9.5080000000000286E-3</v>
      </c>
      <c r="T276" s="107"/>
      <c r="U276" s="107">
        <v>82108.97</v>
      </c>
      <c r="V276" s="100"/>
      <c r="W276" s="122"/>
      <c r="X276" s="122"/>
      <c r="Y276" s="97"/>
      <c r="Z276" s="97"/>
    </row>
    <row r="277" spans="1:26" s="98" customFormat="1">
      <c r="A277" s="268" t="s">
        <v>266</v>
      </c>
      <c r="B277" s="268"/>
      <c r="C277" s="268"/>
      <c r="D277" s="268"/>
      <c r="E277" s="128"/>
      <c r="F277" s="128"/>
      <c r="G277" s="128"/>
      <c r="H277" s="128">
        <v>-7627.5</v>
      </c>
      <c r="I277" s="107"/>
      <c r="J277" s="107"/>
      <c r="K277" s="107"/>
      <c r="L277" s="107"/>
      <c r="M277" s="315">
        <v>0</v>
      </c>
      <c r="N277" s="315">
        <f t="shared" si="30"/>
        <v>-7627.5</v>
      </c>
      <c r="O277" s="315" t="s">
        <v>382</v>
      </c>
      <c r="P277" s="107"/>
      <c r="Q277" s="107">
        <f t="shared" si="31"/>
        <v>7627.5</v>
      </c>
      <c r="R277" s="107"/>
      <c r="S277" s="124"/>
      <c r="T277" s="107"/>
      <c r="U277" s="107"/>
      <c r="V277" s="100"/>
      <c r="W277" s="122"/>
      <c r="X277" s="122"/>
      <c r="Y277" s="97"/>
      <c r="Z277" s="97"/>
    </row>
    <row r="278" spans="1:26" s="98" customFormat="1">
      <c r="A278" s="194" t="s">
        <v>267</v>
      </c>
      <c r="B278" s="194"/>
      <c r="C278" s="193"/>
      <c r="D278" s="193"/>
      <c r="E278" s="106">
        <v>9600</v>
      </c>
      <c r="F278" s="106"/>
      <c r="G278" s="106"/>
      <c r="H278" s="106">
        <v>1112</v>
      </c>
      <c r="I278" s="107"/>
      <c r="J278" s="106"/>
      <c r="K278" s="107"/>
      <c r="L278" s="106">
        <v>9600</v>
      </c>
      <c r="M278" s="313">
        <v>5000</v>
      </c>
      <c r="N278" s="315">
        <f t="shared" si="30"/>
        <v>6112</v>
      </c>
      <c r="O278" s="313" t="s">
        <v>366</v>
      </c>
      <c r="P278" s="107"/>
      <c r="Q278" s="106">
        <f t="shared" si="31"/>
        <v>3488</v>
      </c>
      <c r="R278" s="106"/>
      <c r="S278" s="129">
        <f t="shared" si="32"/>
        <v>0.36333333333333334</v>
      </c>
      <c r="T278" s="107"/>
      <c r="U278" s="106">
        <v>5772.4</v>
      </c>
      <c r="V278" s="100"/>
      <c r="W278" s="122"/>
      <c r="X278" s="122"/>
      <c r="Y278" s="97"/>
      <c r="Z278" s="97"/>
    </row>
    <row r="279" spans="1:26" s="98" customFormat="1" ht="15" customHeight="1">
      <c r="A279" s="123" t="s">
        <v>268</v>
      </c>
      <c r="B279" s="123"/>
      <c r="C279" s="123"/>
      <c r="D279" s="123"/>
      <c r="E279" s="107"/>
      <c r="F279" s="107"/>
      <c r="G279" s="107"/>
      <c r="H279" s="107"/>
      <c r="I279" s="107"/>
      <c r="J279" s="107"/>
      <c r="K279" s="107"/>
      <c r="L279" s="107"/>
      <c r="M279" s="315"/>
      <c r="N279" s="315">
        <f t="shared" si="30"/>
        <v>0</v>
      </c>
      <c r="O279" s="315"/>
      <c r="P279" s="107"/>
      <c r="Q279" s="107">
        <f t="shared" si="31"/>
        <v>0</v>
      </c>
      <c r="R279" s="107"/>
      <c r="S279" s="124"/>
      <c r="T279" s="107"/>
      <c r="U279" s="107"/>
      <c r="V279" s="100"/>
      <c r="W279" s="122"/>
      <c r="X279" s="122"/>
      <c r="Y279" s="97"/>
      <c r="Z279" s="97"/>
    </row>
    <row r="280" spans="1:26" s="98" customFormat="1" ht="15" customHeight="1">
      <c r="A280" s="123" t="s">
        <v>269</v>
      </c>
      <c r="B280" s="123"/>
      <c r="C280" s="123"/>
      <c r="D280" s="123"/>
      <c r="E280" s="107">
        <v>6500</v>
      </c>
      <c r="F280" s="107"/>
      <c r="G280" s="107"/>
      <c r="H280" s="107">
        <v>515</v>
      </c>
      <c r="I280" s="107"/>
      <c r="J280" s="107"/>
      <c r="K280" s="107"/>
      <c r="L280" s="107">
        <v>10000</v>
      </c>
      <c r="M280" s="315">
        <f>2500+800</f>
        <v>3300</v>
      </c>
      <c r="N280" s="315">
        <f t="shared" si="30"/>
        <v>3815</v>
      </c>
      <c r="O280" s="315" t="s">
        <v>360</v>
      </c>
      <c r="P280" s="107"/>
      <c r="Q280" s="107">
        <f t="shared" si="31"/>
        <v>2685</v>
      </c>
      <c r="R280" s="107"/>
      <c r="S280" s="124">
        <f t="shared" si="32"/>
        <v>0.41307692307692306</v>
      </c>
      <c r="T280" s="107"/>
      <c r="U280" s="107">
        <v>515</v>
      </c>
      <c r="V280" s="100"/>
      <c r="W280" s="122"/>
      <c r="X280" s="122"/>
      <c r="Y280" s="97"/>
      <c r="Z280" s="97"/>
    </row>
    <row r="281" spans="1:26" s="98" customFormat="1" ht="15" customHeight="1">
      <c r="A281" s="123" t="s">
        <v>270</v>
      </c>
      <c r="B281" s="123"/>
      <c r="C281" s="123"/>
      <c r="D281" s="123"/>
      <c r="E281" s="107">
        <v>10000</v>
      </c>
      <c r="F281" s="107"/>
      <c r="G281" s="107"/>
      <c r="H281" s="107">
        <v>3150</v>
      </c>
      <c r="I281" s="107"/>
      <c r="J281" s="107"/>
      <c r="K281" s="107"/>
      <c r="L281" s="107">
        <v>6600</v>
      </c>
      <c r="M281" s="315">
        <f>6850</f>
        <v>6850</v>
      </c>
      <c r="N281" s="315">
        <f t="shared" si="30"/>
        <v>10000</v>
      </c>
      <c r="O281" s="315" t="s">
        <v>360</v>
      </c>
      <c r="P281" s="107"/>
      <c r="Q281" s="107">
        <f t="shared" si="31"/>
        <v>0</v>
      </c>
      <c r="R281" s="107"/>
      <c r="S281" s="124">
        <f t="shared" si="32"/>
        <v>0</v>
      </c>
      <c r="T281" s="107"/>
      <c r="U281" s="107"/>
      <c r="V281" s="100"/>
      <c r="W281" s="122"/>
      <c r="X281" s="122"/>
      <c r="Y281" s="97"/>
      <c r="Z281" s="97"/>
    </row>
    <row r="282" spans="1:26" s="98" customFormat="1" ht="15" customHeight="1">
      <c r="A282" s="123" t="s">
        <v>271</v>
      </c>
      <c r="B282" s="123"/>
      <c r="C282" s="123"/>
      <c r="D282" s="123"/>
      <c r="E282" s="107">
        <v>40000</v>
      </c>
      <c r="F282" s="107"/>
      <c r="G282" s="107"/>
      <c r="H282" s="107">
        <v>25480</v>
      </c>
      <c r="I282" s="107"/>
      <c r="J282" s="107"/>
      <c r="K282" s="107"/>
      <c r="L282" s="107">
        <v>20000</v>
      </c>
      <c r="M282" s="315">
        <v>14130</v>
      </c>
      <c r="N282" s="315">
        <f t="shared" si="30"/>
        <v>39610</v>
      </c>
      <c r="O282" s="315" t="s">
        <v>360</v>
      </c>
      <c r="P282" s="107"/>
      <c r="Q282" s="107">
        <f t="shared" si="31"/>
        <v>390</v>
      </c>
      <c r="R282" s="107"/>
      <c r="S282" s="124">
        <f t="shared" si="32"/>
        <v>9.75E-3</v>
      </c>
      <c r="T282" s="107"/>
      <c r="U282" s="107">
        <v>19201</v>
      </c>
      <c r="V282" s="100"/>
      <c r="W282" s="122"/>
      <c r="X282" s="122"/>
      <c r="Y282" s="97"/>
      <c r="Z282" s="97"/>
    </row>
    <row r="283" spans="1:26" s="98" customFormat="1" ht="15" customHeight="1">
      <c r="A283" s="123" t="s">
        <v>272</v>
      </c>
      <c r="B283" s="123"/>
      <c r="C283" s="123"/>
      <c r="D283" s="123"/>
      <c r="E283" s="107">
        <f>35000-7200</f>
        <v>27800</v>
      </c>
      <c r="F283" s="107"/>
      <c r="G283" s="107"/>
      <c r="H283" s="107">
        <v>15650</v>
      </c>
      <c r="I283" s="107"/>
      <c r="J283" s="107"/>
      <c r="K283" s="107"/>
      <c r="L283" s="107">
        <v>0</v>
      </c>
      <c r="M283" s="315">
        <v>12150</v>
      </c>
      <c r="N283" s="315">
        <f t="shared" si="30"/>
        <v>27800</v>
      </c>
      <c r="O283" s="315" t="s">
        <v>360</v>
      </c>
      <c r="P283" s="107"/>
      <c r="Q283" s="107">
        <f t="shared" si="31"/>
        <v>0</v>
      </c>
      <c r="R283" s="107"/>
      <c r="S283" s="124">
        <f t="shared" si="32"/>
        <v>0</v>
      </c>
      <c r="T283" s="107"/>
      <c r="U283" s="107">
        <v>0</v>
      </c>
      <c r="V283" s="100"/>
      <c r="W283" s="122"/>
      <c r="X283" s="122"/>
      <c r="Y283" s="97"/>
      <c r="Z283" s="97"/>
    </row>
    <row r="284" spans="1:26" s="98" customFormat="1" ht="15" customHeight="1">
      <c r="A284" s="123" t="s">
        <v>273</v>
      </c>
      <c r="B284" s="123"/>
      <c r="C284" s="123"/>
      <c r="D284" s="123"/>
      <c r="E284" s="107">
        <v>17200</v>
      </c>
      <c r="F284" s="107"/>
      <c r="G284" s="107"/>
      <c r="H284" s="107">
        <v>17200</v>
      </c>
      <c r="I284" s="107"/>
      <c r="J284" s="107"/>
      <c r="K284" s="107"/>
      <c r="L284" s="107"/>
      <c r="M284" s="315">
        <v>0</v>
      </c>
      <c r="N284" s="315">
        <f t="shared" si="30"/>
        <v>17200</v>
      </c>
      <c r="O284" s="315" t="s">
        <v>360</v>
      </c>
      <c r="P284" s="107"/>
      <c r="Q284" s="107">
        <f t="shared" si="31"/>
        <v>0</v>
      </c>
      <c r="R284" s="107"/>
      <c r="S284" s="124">
        <f>Q284/E284*100%</f>
        <v>0</v>
      </c>
      <c r="T284" s="107"/>
      <c r="U284" s="107">
        <v>0</v>
      </c>
      <c r="V284" s="100"/>
      <c r="W284" s="122"/>
      <c r="X284" s="122"/>
      <c r="Y284" s="97"/>
      <c r="Z284" s="97"/>
    </row>
    <row r="285" spans="1:26" s="98" customFormat="1" ht="15" customHeight="1">
      <c r="A285" s="123" t="s">
        <v>274</v>
      </c>
      <c r="B285" s="123"/>
      <c r="C285" s="123"/>
      <c r="D285" s="123"/>
      <c r="E285" s="107">
        <v>0</v>
      </c>
      <c r="F285" s="107"/>
      <c r="G285" s="107"/>
      <c r="H285" s="107">
        <v>0</v>
      </c>
      <c r="I285" s="107"/>
      <c r="J285" s="107"/>
      <c r="K285" s="107"/>
      <c r="L285" s="107">
        <v>0</v>
      </c>
      <c r="M285" s="315"/>
      <c r="N285" s="315">
        <f t="shared" si="30"/>
        <v>0</v>
      </c>
      <c r="O285" s="315" t="s">
        <v>360</v>
      </c>
      <c r="P285" s="107"/>
      <c r="Q285" s="107">
        <f t="shared" si="31"/>
        <v>0</v>
      </c>
      <c r="R285" s="107"/>
      <c r="S285" s="269">
        <v>0</v>
      </c>
      <c r="T285" s="107"/>
      <c r="U285" s="107">
        <v>3380</v>
      </c>
      <c r="V285" s="100"/>
      <c r="W285" s="122"/>
      <c r="X285" s="122"/>
      <c r="Y285" s="97"/>
      <c r="Z285" s="97"/>
    </row>
    <row r="286" spans="1:26" s="98" customFormat="1">
      <c r="A286" s="123" t="s">
        <v>275</v>
      </c>
      <c r="B286" s="123"/>
      <c r="C286" s="123"/>
      <c r="D286" s="123"/>
      <c r="E286" s="107">
        <v>8000</v>
      </c>
      <c r="F286" s="107"/>
      <c r="G286" s="107"/>
      <c r="H286" s="107">
        <v>3351.5</v>
      </c>
      <c r="I286" s="107"/>
      <c r="J286" s="107"/>
      <c r="K286" s="107"/>
      <c r="L286" s="107">
        <v>5000</v>
      </c>
      <c r="M286" s="315">
        <v>4648.5</v>
      </c>
      <c r="N286" s="315">
        <f t="shared" si="30"/>
        <v>8000</v>
      </c>
      <c r="O286" s="315" t="s">
        <v>383</v>
      </c>
      <c r="P286" s="107"/>
      <c r="Q286" s="107">
        <f t="shared" si="31"/>
        <v>0</v>
      </c>
      <c r="R286" s="107"/>
      <c r="S286" s="124">
        <f t="shared" si="32"/>
        <v>0</v>
      </c>
      <c r="T286" s="107"/>
      <c r="U286" s="107">
        <v>8209</v>
      </c>
      <c r="V286" s="100"/>
      <c r="W286" s="122"/>
      <c r="X286" s="122"/>
      <c r="Y286" s="97"/>
      <c r="Z286" s="97"/>
    </row>
    <row r="287" spans="1:26" s="98" customFormat="1">
      <c r="A287" s="123" t="s">
        <v>276</v>
      </c>
      <c r="B287" s="123"/>
      <c r="C287" s="123"/>
      <c r="D287" s="123"/>
      <c r="E287" s="107">
        <v>27600</v>
      </c>
      <c r="F287" s="107"/>
      <c r="G287" s="107"/>
      <c r="H287" s="107">
        <v>18400</v>
      </c>
      <c r="I287" s="107"/>
      <c r="J287" s="107"/>
      <c r="K287" s="107"/>
      <c r="L287" s="107">
        <v>27600</v>
      </c>
      <c r="M287" s="315">
        <f>2300*4</f>
        <v>9200</v>
      </c>
      <c r="N287" s="315">
        <f t="shared" si="30"/>
        <v>27600</v>
      </c>
      <c r="O287" s="315" t="s">
        <v>384</v>
      </c>
      <c r="P287" s="107"/>
      <c r="Q287" s="107">
        <f t="shared" si="31"/>
        <v>0</v>
      </c>
      <c r="R287" s="107"/>
      <c r="S287" s="124">
        <f t="shared" si="32"/>
        <v>0</v>
      </c>
      <c r="T287" s="107"/>
      <c r="U287" s="107">
        <v>27600</v>
      </c>
      <c r="V287" s="100"/>
      <c r="W287" s="122"/>
      <c r="X287" s="122"/>
      <c r="Y287" s="97"/>
      <c r="Z287" s="97"/>
    </row>
    <row r="288" spans="1:26" s="98" customFormat="1">
      <c r="A288" s="206" t="s">
        <v>277</v>
      </c>
      <c r="B288" s="206"/>
      <c r="C288" s="196"/>
      <c r="D288" s="196"/>
      <c r="E288" s="106">
        <v>10000</v>
      </c>
      <c r="F288" s="106"/>
      <c r="G288" s="106"/>
      <c r="H288" s="107">
        <v>5026.2</v>
      </c>
      <c r="I288" s="107"/>
      <c r="J288" s="106"/>
      <c r="K288" s="107"/>
      <c r="L288" s="106">
        <v>10000</v>
      </c>
      <c r="M288" s="313">
        <v>5000</v>
      </c>
      <c r="N288" s="315">
        <f t="shared" si="30"/>
        <v>10026.200000000001</v>
      </c>
      <c r="O288" s="313" t="s">
        <v>366</v>
      </c>
      <c r="P288" s="107"/>
      <c r="Q288" s="106">
        <f t="shared" si="31"/>
        <v>-26.199999999999818</v>
      </c>
      <c r="R288" s="106"/>
      <c r="S288" s="129">
        <f t="shared" si="32"/>
        <v>-2.6199999999999817E-3</v>
      </c>
      <c r="T288" s="107"/>
      <c r="U288" s="106">
        <v>3869.2</v>
      </c>
      <c r="V288" s="100"/>
      <c r="W288" s="122"/>
      <c r="X288" s="122"/>
      <c r="Y288" s="97"/>
      <c r="Z288" s="97"/>
    </row>
    <row r="289" spans="1:26" s="98" customFormat="1">
      <c r="A289" s="195" t="s">
        <v>278</v>
      </c>
      <c r="B289" s="195"/>
      <c r="C289" s="196"/>
      <c r="D289" s="196"/>
      <c r="E289" s="106">
        <v>0</v>
      </c>
      <c r="F289" s="106"/>
      <c r="G289" s="106"/>
      <c r="H289" s="107">
        <v>0</v>
      </c>
      <c r="I289" s="107"/>
      <c r="J289" s="106"/>
      <c r="K289" s="107"/>
      <c r="L289" s="106">
        <v>10000</v>
      </c>
      <c r="M289" s="313">
        <v>0</v>
      </c>
      <c r="N289" s="315">
        <f t="shared" si="30"/>
        <v>0</v>
      </c>
      <c r="O289" s="313"/>
      <c r="P289" s="107"/>
      <c r="Q289" s="106">
        <f t="shared" si="31"/>
        <v>0</v>
      </c>
      <c r="R289" s="106"/>
      <c r="S289" s="242">
        <v>0</v>
      </c>
      <c r="T289" s="107"/>
      <c r="U289" s="106">
        <v>9340</v>
      </c>
      <c r="V289" s="100"/>
      <c r="W289" s="122"/>
      <c r="X289" s="122"/>
      <c r="Y289" s="97"/>
      <c r="Z289" s="97"/>
    </row>
    <row r="290" spans="1:26" s="98" customFormat="1">
      <c r="A290" s="98" t="s">
        <v>279</v>
      </c>
      <c r="C290" s="97"/>
      <c r="D290" s="97"/>
      <c r="E290" s="106">
        <v>200000</v>
      </c>
      <c r="F290" s="106"/>
      <c r="G290" s="106"/>
      <c r="H290" s="107">
        <v>79712</v>
      </c>
      <c r="I290" s="107"/>
      <c r="J290" s="106"/>
      <c r="K290" s="107"/>
      <c r="L290" s="106">
        <v>0</v>
      </c>
      <c r="M290" s="313">
        <v>120288</v>
      </c>
      <c r="N290" s="315">
        <f t="shared" si="30"/>
        <v>200000</v>
      </c>
      <c r="O290" s="313" t="s">
        <v>385</v>
      </c>
      <c r="P290" s="107"/>
      <c r="Q290" s="106">
        <f t="shared" si="31"/>
        <v>0</v>
      </c>
      <c r="R290" s="106"/>
      <c r="S290" s="129">
        <f t="shared" si="32"/>
        <v>0</v>
      </c>
      <c r="T290" s="107"/>
      <c r="U290" s="106">
        <v>0</v>
      </c>
      <c r="V290" s="100"/>
      <c r="W290" s="122"/>
      <c r="X290" s="122"/>
      <c r="Y290" s="97"/>
      <c r="Z290" s="97"/>
    </row>
    <row r="291" spans="1:26" s="218" customFormat="1">
      <c r="A291" s="218" t="s">
        <v>280</v>
      </c>
      <c r="C291" s="123"/>
      <c r="D291" s="123"/>
      <c r="E291" s="106">
        <v>100000</v>
      </c>
      <c r="F291" s="106"/>
      <c r="G291" s="106"/>
      <c r="H291" s="107">
        <v>88000</v>
      </c>
      <c r="I291" s="107"/>
      <c r="J291" s="106"/>
      <c r="K291" s="107"/>
      <c r="L291" s="106"/>
      <c r="M291" s="313">
        <v>0</v>
      </c>
      <c r="N291" s="315">
        <f t="shared" si="30"/>
        <v>88000</v>
      </c>
      <c r="O291" s="313" t="s">
        <v>360</v>
      </c>
      <c r="P291" s="107"/>
      <c r="Q291" s="106">
        <f t="shared" si="31"/>
        <v>12000</v>
      </c>
      <c r="R291" s="106"/>
      <c r="S291" s="129">
        <f t="shared" si="32"/>
        <v>0.12</v>
      </c>
      <c r="T291" s="107"/>
      <c r="U291" s="106">
        <v>0</v>
      </c>
      <c r="V291" s="270"/>
      <c r="W291" s="107"/>
      <c r="X291" s="107"/>
      <c r="Y291" s="123"/>
      <c r="Z291" s="123"/>
    </row>
    <row r="292" spans="1:26" s="98" customFormat="1">
      <c r="A292" s="98" t="s">
        <v>281</v>
      </c>
      <c r="C292" s="97"/>
      <c r="D292" s="97"/>
      <c r="E292" s="106">
        <v>0</v>
      </c>
      <c r="F292" s="106"/>
      <c r="G292" s="106"/>
      <c r="H292" s="107">
        <v>0</v>
      </c>
      <c r="I292" s="107"/>
      <c r="J292" s="106"/>
      <c r="K292" s="107"/>
      <c r="L292" s="106">
        <v>0</v>
      </c>
      <c r="M292" s="313"/>
      <c r="N292" s="315">
        <f t="shared" si="30"/>
        <v>0</v>
      </c>
      <c r="O292" s="313"/>
      <c r="P292" s="107"/>
      <c r="Q292" s="106">
        <f t="shared" si="31"/>
        <v>0</v>
      </c>
      <c r="R292" s="106"/>
      <c r="S292" s="242"/>
      <c r="T292" s="107"/>
      <c r="U292" s="106">
        <v>0</v>
      </c>
      <c r="V292" s="100"/>
      <c r="W292" s="122"/>
      <c r="X292" s="122"/>
      <c r="Y292" s="97"/>
      <c r="Z292" s="97"/>
    </row>
    <row r="293" spans="1:26" s="98" customFormat="1">
      <c r="A293" s="271"/>
      <c r="C293" s="97"/>
      <c r="D293" s="97"/>
      <c r="E293" s="142">
        <f>SUM(E276:E292)</f>
        <v>556700</v>
      </c>
      <c r="F293" s="121"/>
      <c r="G293" s="121"/>
      <c r="H293" s="142">
        <f>SUM(H276:H292)</f>
        <v>280018.40000000002</v>
      </c>
      <c r="I293" s="121"/>
      <c r="J293" s="121"/>
      <c r="K293" s="121"/>
      <c r="L293" s="142">
        <f>SUM(L276:L292)</f>
        <v>198800</v>
      </c>
      <c r="M293" s="322">
        <f>SUM(M276:M292)</f>
        <v>249566.5</v>
      </c>
      <c r="N293" s="315">
        <f t="shared" si="30"/>
        <v>529584.9</v>
      </c>
      <c r="O293" s="330"/>
      <c r="P293" s="121"/>
      <c r="Q293" s="142">
        <f t="shared" si="31"/>
        <v>27115.099999999977</v>
      </c>
      <c r="R293" s="121"/>
      <c r="S293" s="143">
        <f t="shared" si="32"/>
        <v>4.8706843901562741E-2</v>
      </c>
      <c r="T293" s="121"/>
      <c r="U293" s="142">
        <f>SUM(U276:U292)</f>
        <v>159995.57</v>
      </c>
      <c r="V293" s="125"/>
      <c r="W293" s="152"/>
      <c r="X293" s="152"/>
      <c r="Y293" s="97"/>
      <c r="Z293" s="97"/>
    </row>
    <row r="294" spans="1:26" s="98" customFormat="1" ht="11.25" customHeight="1">
      <c r="A294" s="153"/>
      <c r="B294" s="153"/>
      <c r="C294" s="154"/>
      <c r="D294" s="154"/>
      <c r="E294" s="155"/>
      <c r="F294" s="155"/>
      <c r="G294" s="155"/>
      <c r="H294" s="155"/>
      <c r="I294" s="128"/>
      <c r="J294" s="155"/>
      <c r="K294" s="128"/>
      <c r="L294" s="155"/>
      <c r="M294" s="313"/>
      <c r="N294" s="313"/>
      <c r="O294" s="313"/>
      <c r="P294" s="128"/>
      <c r="Q294" s="155"/>
      <c r="R294" s="155"/>
      <c r="S294" s="272"/>
      <c r="T294" s="128"/>
      <c r="U294" s="155"/>
      <c r="V294" s="140"/>
      <c r="W294" s="122"/>
      <c r="X294" s="122"/>
      <c r="Y294" s="97"/>
      <c r="Z294" s="97"/>
    </row>
    <row r="295" spans="1:26" s="119" customFormat="1" ht="15.75" customHeight="1">
      <c r="A295" s="273" t="s">
        <v>282</v>
      </c>
      <c r="B295" s="273"/>
      <c r="C295" s="273"/>
      <c r="D295" s="274"/>
      <c r="E295" s="265">
        <f>E293</f>
        <v>556700</v>
      </c>
      <c r="F295" s="265"/>
      <c r="G295" s="265"/>
      <c r="H295" s="265">
        <f>H293</f>
        <v>280018.40000000002</v>
      </c>
      <c r="I295" s="265"/>
      <c r="J295" s="265"/>
      <c r="K295" s="265"/>
      <c r="L295" s="265">
        <f>L293</f>
        <v>198800</v>
      </c>
      <c r="M295" s="340">
        <f>M293</f>
        <v>249566.5</v>
      </c>
      <c r="N295" s="315">
        <f t="shared" ref="N295" si="33">H295+M295</f>
        <v>529584.9</v>
      </c>
      <c r="O295" s="340"/>
      <c r="P295" s="265"/>
      <c r="Q295" s="265">
        <f t="shared" ref="Q295" si="34">E295-H295-M295</f>
        <v>27115.099999999977</v>
      </c>
      <c r="R295" s="265"/>
      <c r="S295" s="267">
        <f>Q295/E295*100%</f>
        <v>4.8706843901562741E-2</v>
      </c>
      <c r="T295" s="265"/>
      <c r="U295" s="265">
        <f>U293</f>
        <v>159995.57</v>
      </c>
      <c r="V295" s="100"/>
      <c r="W295" s="152"/>
      <c r="X295" s="152"/>
      <c r="Y295" s="4"/>
      <c r="Z295" s="4"/>
    </row>
    <row r="296" spans="1:26" s="119" customFormat="1" ht="8.25" customHeight="1">
      <c r="A296" s="103"/>
      <c r="B296" s="103"/>
      <c r="C296" s="103"/>
      <c r="D296" s="123"/>
      <c r="E296" s="121"/>
      <c r="F296" s="121"/>
      <c r="G296" s="121"/>
      <c r="H296" s="121"/>
      <c r="I296" s="121"/>
      <c r="J296" s="121"/>
      <c r="K296" s="121"/>
      <c r="L296" s="121"/>
      <c r="M296" s="330"/>
      <c r="N296" s="330"/>
      <c r="O296" s="330"/>
      <c r="P296" s="121"/>
      <c r="Q296" s="121"/>
      <c r="R296" s="121"/>
      <c r="S296" s="121"/>
      <c r="T296" s="121"/>
      <c r="U296" s="121"/>
      <c r="V296" s="100"/>
      <c r="W296" s="152"/>
      <c r="X296" s="152"/>
      <c r="Y296" s="4"/>
      <c r="Z296" s="4"/>
    </row>
    <row r="297" spans="1:26" s="98" customFormat="1">
      <c r="A297" s="119" t="s">
        <v>283</v>
      </c>
      <c r="B297" s="119"/>
      <c r="C297" s="4"/>
      <c r="D297" s="97"/>
      <c r="E297" s="120"/>
      <c r="F297" s="120"/>
      <c r="G297" s="120"/>
      <c r="H297" s="120"/>
      <c r="I297" s="121"/>
      <c r="J297" s="120"/>
      <c r="K297" s="107"/>
      <c r="L297" s="120"/>
      <c r="M297" s="314"/>
      <c r="N297" s="314"/>
      <c r="O297" s="314"/>
      <c r="P297" s="121"/>
      <c r="Q297" s="120"/>
      <c r="R297" s="120"/>
      <c r="S297" s="120"/>
      <c r="T297" s="121"/>
      <c r="U297" s="120"/>
      <c r="V297" s="100"/>
      <c r="W297" s="122"/>
      <c r="X297" s="122"/>
      <c r="Y297" s="97"/>
      <c r="Z297" s="97"/>
    </row>
    <row r="298" spans="1:26" s="98" customFormat="1">
      <c r="A298" s="192" t="s">
        <v>284</v>
      </c>
      <c r="B298" s="192"/>
      <c r="C298" s="193"/>
      <c r="D298" s="193"/>
      <c r="E298" s="106">
        <v>50000</v>
      </c>
      <c r="F298" s="106"/>
      <c r="G298" s="106"/>
      <c r="H298" s="106">
        <v>13952.4</v>
      </c>
      <c r="I298" s="107"/>
      <c r="J298" s="106"/>
      <c r="K298" s="107"/>
      <c r="L298" s="106">
        <v>75000</v>
      </c>
      <c r="M298" s="313">
        <v>36408</v>
      </c>
      <c r="N298" s="315">
        <f>H298+M298</f>
        <v>50360.4</v>
      </c>
      <c r="O298" s="313" t="s">
        <v>386</v>
      </c>
      <c r="P298" s="107"/>
      <c r="Q298" s="106">
        <f t="shared" ref="Q298:Q300" si="35">E298-H298-M298</f>
        <v>-360.40000000000146</v>
      </c>
      <c r="R298" s="106"/>
      <c r="S298" s="129">
        <f>Q298/E298*100%</f>
        <v>-7.2080000000000295E-3</v>
      </c>
      <c r="T298" s="107"/>
      <c r="U298" s="106">
        <v>10947.02</v>
      </c>
      <c r="V298" s="100"/>
      <c r="W298" s="122"/>
      <c r="X298" s="122"/>
      <c r="Y298" s="97"/>
      <c r="Z298" s="97"/>
    </row>
    <row r="299" spans="1:26" s="98" customFormat="1">
      <c r="A299" s="192" t="s">
        <v>285</v>
      </c>
      <c r="B299" s="192"/>
      <c r="C299" s="193"/>
      <c r="D299" s="193"/>
      <c r="E299" s="106">
        <v>0</v>
      </c>
      <c r="F299" s="106"/>
      <c r="G299" s="106"/>
      <c r="H299" s="106">
        <v>-8250</v>
      </c>
      <c r="I299" s="107"/>
      <c r="J299" s="106"/>
      <c r="K299" s="107"/>
      <c r="L299" s="106"/>
      <c r="M299" s="313">
        <v>-8250</v>
      </c>
      <c r="N299" s="315">
        <f>H299+M299</f>
        <v>-16500</v>
      </c>
      <c r="O299" s="313" t="s">
        <v>386</v>
      </c>
      <c r="P299" s="107"/>
      <c r="Q299" s="106">
        <f t="shared" si="35"/>
        <v>16500</v>
      </c>
      <c r="R299" s="106"/>
      <c r="S299" s="129"/>
      <c r="T299" s="107"/>
      <c r="U299" s="106">
        <v>0</v>
      </c>
      <c r="V299" s="100"/>
      <c r="W299" s="122"/>
      <c r="X299" s="122"/>
      <c r="Y299" s="97"/>
      <c r="Z299" s="97"/>
    </row>
    <row r="300" spans="1:26" s="98" customFormat="1" ht="14.25" customHeight="1">
      <c r="C300" s="97"/>
      <c r="D300" s="97"/>
      <c r="E300" s="142">
        <f>SUM(E298:E299)</f>
        <v>50000</v>
      </c>
      <c r="F300" s="121"/>
      <c r="G300" s="121"/>
      <c r="H300" s="142">
        <f>SUM(H298:H299)</f>
        <v>5702.4</v>
      </c>
      <c r="I300" s="121"/>
      <c r="J300" s="121"/>
      <c r="K300" s="121"/>
      <c r="L300" s="142">
        <f>SUM(L298)</f>
        <v>75000</v>
      </c>
      <c r="M300" s="322">
        <f>SUM(M298:M299)</f>
        <v>28158</v>
      </c>
      <c r="N300" s="315">
        <f t="shared" ref="N300" si="36">H300+M300</f>
        <v>33860.400000000001</v>
      </c>
      <c r="O300" s="330"/>
      <c r="P300" s="121"/>
      <c r="Q300" s="142">
        <f t="shared" si="35"/>
        <v>16139.599999999999</v>
      </c>
      <c r="R300" s="121"/>
      <c r="S300" s="143">
        <f>Q300/E300*100%</f>
        <v>0.32279199999999997</v>
      </c>
      <c r="T300" s="121"/>
      <c r="U300" s="142">
        <f>SUM(U298:U299)</f>
        <v>10947.02</v>
      </c>
      <c r="V300" s="100"/>
      <c r="W300" s="152"/>
      <c r="X300" s="152"/>
      <c r="Y300" s="97"/>
      <c r="Z300" s="97"/>
    </row>
    <row r="301" spans="1:26" s="98" customFormat="1" ht="11.25" customHeight="1">
      <c r="C301" s="97"/>
      <c r="D301" s="97"/>
      <c r="E301" s="106"/>
      <c r="F301" s="106"/>
      <c r="G301" s="106"/>
      <c r="H301" s="106"/>
      <c r="I301" s="107"/>
      <c r="J301" s="106"/>
      <c r="K301" s="107"/>
      <c r="L301" s="106"/>
      <c r="M301" s="313"/>
      <c r="N301" s="313"/>
      <c r="O301" s="313"/>
      <c r="P301" s="107"/>
      <c r="Q301" s="106"/>
      <c r="R301" s="106"/>
      <c r="S301" s="106"/>
      <c r="T301" s="107"/>
      <c r="U301" s="106"/>
      <c r="V301" s="100"/>
      <c r="W301" s="122"/>
      <c r="X301" s="122"/>
      <c r="Y301" s="97"/>
      <c r="Z301" s="97"/>
    </row>
    <row r="302" spans="1:26" s="119" customFormat="1">
      <c r="A302" s="275" t="s">
        <v>286</v>
      </c>
      <c r="B302" s="275"/>
      <c r="C302" s="275"/>
      <c r="D302" s="276"/>
      <c r="E302" s="277">
        <f>E300</f>
        <v>50000</v>
      </c>
      <c r="F302" s="277"/>
      <c r="G302" s="277"/>
      <c r="H302" s="277">
        <f>H300</f>
        <v>5702.4</v>
      </c>
      <c r="I302" s="277"/>
      <c r="J302" s="277"/>
      <c r="K302" s="277"/>
      <c r="L302" s="277">
        <f>L300</f>
        <v>75000</v>
      </c>
      <c r="M302" s="341">
        <f>M300</f>
        <v>28158</v>
      </c>
      <c r="N302" s="315">
        <f t="shared" ref="N302" si="37">H302+M302</f>
        <v>33860.400000000001</v>
      </c>
      <c r="O302" s="341"/>
      <c r="P302" s="277"/>
      <c r="Q302" s="277">
        <f t="shared" ref="Q302" si="38">E302-H302-M302</f>
        <v>16139.599999999999</v>
      </c>
      <c r="R302" s="277"/>
      <c r="S302" s="277"/>
      <c r="T302" s="277"/>
      <c r="U302" s="277">
        <f>U300</f>
        <v>10947.02</v>
      </c>
      <c r="V302" s="100"/>
      <c r="W302" s="152"/>
      <c r="X302" s="152"/>
      <c r="Y302" s="4"/>
      <c r="Z302" s="4"/>
    </row>
    <row r="303" spans="1:26" s="98" customFormat="1" ht="10.5" customHeight="1">
      <c r="C303" s="97"/>
      <c r="D303" s="97"/>
      <c r="E303" s="106"/>
      <c r="F303" s="106"/>
      <c r="G303" s="106"/>
      <c r="H303" s="106"/>
      <c r="I303" s="107"/>
      <c r="J303" s="106"/>
      <c r="K303" s="107"/>
      <c r="L303" s="106"/>
      <c r="M303" s="313"/>
      <c r="N303" s="313"/>
      <c r="O303" s="313"/>
      <c r="P303" s="107"/>
      <c r="Q303" s="106"/>
      <c r="R303" s="106"/>
      <c r="S303" s="106"/>
      <c r="T303" s="107"/>
      <c r="U303" s="106"/>
      <c r="V303" s="100"/>
      <c r="W303" s="122"/>
      <c r="X303" s="122"/>
      <c r="Y303" s="97"/>
      <c r="Z303" s="97"/>
    </row>
    <row r="304" spans="1:26" s="119" customFormat="1" ht="17.25" customHeight="1" thickBot="1">
      <c r="A304" s="278" t="s">
        <v>287</v>
      </c>
      <c r="B304" s="278"/>
      <c r="C304" s="278"/>
      <c r="D304" s="279"/>
      <c r="E304" s="280">
        <f>E93+E113+E203+E251+E273+E295+E302</f>
        <v>5861329.9000000004</v>
      </c>
      <c r="F304" s="121"/>
      <c r="G304" s="121"/>
      <c r="H304" s="281">
        <f>H93+H113+H203+H251+H273+H295+H302</f>
        <v>2509262.7999999998</v>
      </c>
      <c r="I304" s="121"/>
      <c r="J304" s="121"/>
      <c r="K304" s="121"/>
      <c r="L304" s="281" t="e">
        <f>L93+L113+L203+L251+L273+L295+L302+#REF!</f>
        <v>#REF!</v>
      </c>
      <c r="M304" s="342">
        <f>M93+M113+M203+M251+M273+M295+M302</f>
        <v>2954247.6803000001</v>
      </c>
      <c r="N304" s="315">
        <f>H304+M304</f>
        <v>5463510.4802999999</v>
      </c>
      <c r="O304" s="330"/>
      <c r="P304" s="121"/>
      <c r="Q304" s="281">
        <f>Q93+Q113+Q203+Q251+Q273+Q295+Q302</f>
        <v>397819.41969999991</v>
      </c>
      <c r="R304" s="121"/>
      <c r="S304" s="282">
        <f>Q304/E304*100%</f>
        <v>6.7871869778222155E-2</v>
      </c>
      <c r="T304" s="121"/>
      <c r="U304" s="281">
        <f>U93+U113+U203+U251+U273+U295+U302</f>
        <v>3832895.4799999995</v>
      </c>
      <c r="V304" s="125"/>
      <c r="W304" s="152"/>
      <c r="X304" s="152"/>
      <c r="Y304" s="4"/>
      <c r="Z304" s="4"/>
    </row>
    <row r="305" spans="1:26" s="119" customFormat="1" ht="13.5" customHeight="1">
      <c r="A305" s="103"/>
      <c r="B305" s="103"/>
      <c r="C305" s="103"/>
      <c r="D305" s="123"/>
      <c r="E305" s="121"/>
      <c r="F305" s="121"/>
      <c r="G305" s="121"/>
      <c r="H305" s="121"/>
      <c r="I305" s="121"/>
      <c r="J305" s="121"/>
      <c r="K305" s="121"/>
      <c r="L305" s="121"/>
      <c r="M305" s="330"/>
      <c r="N305" s="330"/>
      <c r="O305" s="330"/>
      <c r="P305" s="121"/>
      <c r="Q305" s="121"/>
      <c r="R305" s="121"/>
      <c r="S305" s="121"/>
      <c r="T305" s="121"/>
      <c r="U305" s="121"/>
      <c r="V305" s="100"/>
      <c r="W305" s="152"/>
      <c r="X305" s="152"/>
      <c r="Y305" s="4"/>
      <c r="Z305" s="4"/>
    </row>
    <row r="306" spans="1:26" s="289" customFormat="1" ht="13.5" customHeight="1">
      <c r="A306" s="283" t="s">
        <v>288</v>
      </c>
      <c r="B306" s="283"/>
      <c r="C306" s="284"/>
      <c r="D306" s="285"/>
      <c r="E306" s="286"/>
      <c r="F306" s="286"/>
      <c r="G306" s="286"/>
      <c r="H306" s="286"/>
      <c r="I306" s="287"/>
      <c r="J306" s="286"/>
      <c r="K306" s="288"/>
      <c r="L306" s="286"/>
      <c r="M306" s="343"/>
      <c r="N306" s="343"/>
      <c r="O306" s="343"/>
      <c r="P306" s="287"/>
      <c r="Q306" s="286"/>
      <c r="R306" s="286"/>
      <c r="S306" s="286"/>
      <c r="T306" s="287"/>
      <c r="U306" s="286"/>
      <c r="V306" s="100"/>
      <c r="W306" s="152"/>
      <c r="X306" s="156"/>
      <c r="Y306" s="122"/>
      <c r="Z306" s="122"/>
    </row>
    <row r="307" spans="1:26" s="289" customFormat="1" ht="7.5" customHeight="1">
      <c r="A307" s="119"/>
      <c r="B307" s="119"/>
      <c r="C307" s="4"/>
      <c r="D307" s="97"/>
      <c r="E307" s="120"/>
      <c r="F307" s="120"/>
      <c r="G307" s="120"/>
      <c r="H307" s="120"/>
      <c r="I307" s="121"/>
      <c r="J307" s="120"/>
      <c r="K307" s="290"/>
      <c r="L307" s="120"/>
      <c r="M307" s="314"/>
      <c r="N307" s="314"/>
      <c r="O307" s="314"/>
      <c r="P307" s="121"/>
      <c r="Q307" s="120"/>
      <c r="R307" s="120"/>
      <c r="S307" s="120"/>
      <c r="T307" s="121"/>
      <c r="U307" s="120"/>
      <c r="V307" s="100"/>
      <c r="W307" s="152"/>
      <c r="X307" s="156"/>
      <c r="Y307" s="122"/>
      <c r="Z307" s="122"/>
    </row>
    <row r="308" spans="1:26" s="98" customFormat="1">
      <c r="A308" s="103" t="s">
        <v>289</v>
      </c>
      <c r="B308" s="103"/>
      <c r="C308" s="103"/>
      <c r="D308" s="123"/>
      <c r="E308" s="107">
        <v>0</v>
      </c>
      <c r="F308" s="107"/>
      <c r="G308" s="107"/>
      <c r="H308" s="107">
        <v>-8000</v>
      </c>
      <c r="I308" s="107"/>
      <c r="J308" s="107"/>
      <c r="K308" s="107"/>
      <c r="L308" s="107"/>
      <c r="M308" s="315"/>
      <c r="N308" s="315"/>
      <c r="O308" s="315"/>
      <c r="P308" s="107"/>
      <c r="Q308" s="107"/>
      <c r="R308" s="107"/>
      <c r="S308" s="107"/>
      <c r="T308" s="107"/>
      <c r="U308" s="107">
        <v>888255</v>
      </c>
      <c r="V308" s="100"/>
      <c r="W308" s="122"/>
      <c r="X308" s="122"/>
      <c r="Y308" s="97"/>
      <c r="Z308" s="97"/>
    </row>
    <row r="309" spans="1:26" s="98" customFormat="1" ht="11.25" customHeight="1">
      <c r="A309" s="123"/>
      <c r="B309" s="123"/>
      <c r="C309" s="123"/>
      <c r="D309" s="123"/>
      <c r="E309" s="107"/>
      <c r="F309" s="107"/>
      <c r="G309" s="107"/>
      <c r="H309" s="107"/>
      <c r="I309" s="107"/>
      <c r="J309" s="107"/>
      <c r="K309" s="107"/>
      <c r="L309" s="107"/>
      <c r="M309" s="315"/>
      <c r="N309" s="315"/>
      <c r="O309" s="315"/>
      <c r="P309" s="107"/>
      <c r="Q309" s="107"/>
      <c r="R309" s="107"/>
      <c r="S309" s="107"/>
      <c r="T309" s="107"/>
      <c r="U309" s="107"/>
      <c r="V309" s="100"/>
      <c r="W309" s="122"/>
      <c r="X309" s="122"/>
      <c r="Y309" s="97"/>
      <c r="Z309" s="97"/>
    </row>
    <row r="310" spans="1:26" s="98" customFormat="1" ht="15" customHeight="1">
      <c r="A310" s="103" t="s">
        <v>290</v>
      </c>
      <c r="B310" s="103"/>
      <c r="C310" s="103"/>
      <c r="D310" s="123"/>
      <c r="E310" s="107">
        <v>0</v>
      </c>
      <c r="F310" s="107"/>
      <c r="G310" s="107"/>
      <c r="H310" s="107">
        <v>0</v>
      </c>
      <c r="I310" s="107"/>
      <c r="J310" s="107"/>
      <c r="K310" s="107"/>
      <c r="L310" s="107">
        <v>0</v>
      </c>
      <c r="M310" s="315"/>
      <c r="N310" s="315"/>
      <c r="O310" s="315"/>
      <c r="P310" s="107"/>
      <c r="Q310" s="107"/>
      <c r="R310" s="107"/>
      <c r="S310" s="107"/>
      <c r="T310" s="107"/>
      <c r="U310" s="107">
        <v>176693.61</v>
      </c>
      <c r="V310" s="100"/>
      <c r="W310" s="122"/>
      <c r="X310" s="122"/>
      <c r="Y310" s="97"/>
      <c r="Z310" s="97"/>
    </row>
    <row r="311" spans="1:26" s="98" customFormat="1" ht="14.25" customHeight="1">
      <c r="A311" s="103" t="s">
        <v>291</v>
      </c>
      <c r="B311" s="103"/>
      <c r="C311" s="103"/>
      <c r="D311" s="123"/>
      <c r="E311" s="107">
        <v>0</v>
      </c>
      <c r="F311" s="107"/>
      <c r="G311" s="107"/>
      <c r="H311" s="107">
        <v>0</v>
      </c>
      <c r="I311" s="107"/>
      <c r="J311" s="107"/>
      <c r="K311" s="107"/>
      <c r="L311" s="107">
        <v>0</v>
      </c>
      <c r="M311" s="315"/>
      <c r="N311" s="315"/>
      <c r="O311" s="315"/>
      <c r="P311" s="107"/>
      <c r="Q311" s="107"/>
      <c r="R311" s="107"/>
      <c r="S311" s="107"/>
      <c r="T311" s="107"/>
      <c r="U311" s="107">
        <v>41000</v>
      </c>
      <c r="V311" s="100"/>
      <c r="W311" s="122"/>
      <c r="X311" s="122"/>
      <c r="Y311" s="97"/>
      <c r="Z311" s="97"/>
    </row>
    <row r="312" spans="1:26" s="98" customFormat="1">
      <c r="A312" s="103" t="s">
        <v>292</v>
      </c>
      <c r="B312" s="103"/>
      <c r="C312" s="103"/>
      <c r="D312" s="123"/>
      <c r="E312" s="107">
        <v>0</v>
      </c>
      <c r="F312" s="107"/>
      <c r="G312" s="107"/>
      <c r="H312" s="107">
        <v>-6300</v>
      </c>
      <c r="I312" s="107"/>
      <c r="J312" s="107"/>
      <c r="K312" s="107"/>
      <c r="L312" s="107">
        <v>0</v>
      </c>
      <c r="M312" s="315"/>
      <c r="N312" s="315"/>
      <c r="O312" s="315"/>
      <c r="P312" s="107"/>
      <c r="Q312" s="107"/>
      <c r="R312" s="107"/>
      <c r="S312" s="107"/>
      <c r="T312" s="107"/>
      <c r="U312" s="107">
        <v>221626</v>
      </c>
      <c r="V312" s="100"/>
      <c r="W312" s="122"/>
      <c r="X312" s="122"/>
      <c r="Y312" s="97"/>
      <c r="Z312" s="97"/>
    </row>
    <row r="313" spans="1:26" s="98" customFormat="1" ht="12" customHeight="1">
      <c r="A313" s="123"/>
      <c r="B313" s="123"/>
      <c r="C313" s="123"/>
      <c r="D313" s="123"/>
      <c r="E313" s="107"/>
      <c r="F313" s="107"/>
      <c r="G313" s="107"/>
      <c r="H313" s="107"/>
      <c r="I313" s="107"/>
      <c r="J313" s="107"/>
      <c r="K313" s="107"/>
      <c r="L313" s="107"/>
      <c r="M313" s="315"/>
      <c r="N313" s="315"/>
      <c r="O313" s="315"/>
      <c r="P313" s="107"/>
      <c r="Q313" s="107"/>
      <c r="R313" s="107"/>
      <c r="S313" s="107"/>
      <c r="T313" s="107"/>
      <c r="U313" s="107"/>
      <c r="V313" s="100"/>
      <c r="W313" s="122"/>
      <c r="X313" s="122"/>
      <c r="Y313" s="97"/>
      <c r="Z313" s="97"/>
    </row>
    <row r="314" spans="1:26" s="98" customFormat="1">
      <c r="A314" s="103" t="s">
        <v>293</v>
      </c>
      <c r="B314" s="103"/>
      <c r="C314" s="103"/>
      <c r="D314" s="123"/>
      <c r="E314" s="107">
        <v>0</v>
      </c>
      <c r="F314" s="107"/>
      <c r="G314" s="107"/>
      <c r="H314" s="107"/>
      <c r="I314" s="107"/>
      <c r="J314" s="107"/>
      <c r="K314" s="107"/>
      <c r="L314" s="107">
        <v>0</v>
      </c>
      <c r="M314" s="315"/>
      <c r="N314" s="315"/>
      <c r="O314" s="315"/>
      <c r="P314" s="107"/>
      <c r="Q314" s="107"/>
      <c r="R314" s="107"/>
      <c r="S314" s="107"/>
      <c r="T314" s="107"/>
      <c r="U314" s="107">
        <v>159208.08000000002</v>
      </c>
      <c r="V314" s="100"/>
      <c r="W314" s="122"/>
      <c r="X314" s="122"/>
      <c r="Y314" s="97"/>
      <c r="Z314" s="97"/>
    </row>
    <row r="315" spans="1:26" s="98" customFormat="1">
      <c r="A315" s="123" t="s">
        <v>294</v>
      </c>
      <c r="B315" s="123"/>
      <c r="C315" s="103"/>
      <c r="D315" s="123"/>
      <c r="E315" s="107">
        <v>0</v>
      </c>
      <c r="F315" s="107"/>
      <c r="G315" s="107"/>
      <c r="H315" s="107">
        <v>85897</v>
      </c>
      <c r="I315" s="107"/>
      <c r="J315" s="107"/>
      <c r="K315" s="107"/>
      <c r="L315" s="107"/>
      <c r="M315" s="315"/>
      <c r="N315" s="315"/>
      <c r="O315" s="315"/>
      <c r="P315" s="107"/>
      <c r="Q315" s="107"/>
      <c r="R315" s="107"/>
      <c r="S315" s="107"/>
      <c r="T315" s="107"/>
      <c r="U315" s="107">
        <v>0</v>
      </c>
      <c r="V315" s="100"/>
      <c r="W315" s="122"/>
      <c r="X315" s="122"/>
      <c r="Y315" s="97"/>
      <c r="Z315" s="97"/>
    </row>
    <row r="316" spans="1:26" s="98" customFormat="1">
      <c r="A316" s="123" t="s">
        <v>295</v>
      </c>
      <c r="B316" s="123"/>
      <c r="C316" s="103"/>
      <c r="D316" s="123"/>
      <c r="E316" s="107">
        <v>0</v>
      </c>
      <c r="F316" s="107"/>
      <c r="G316" s="107"/>
      <c r="H316" s="107">
        <v>299.8</v>
      </c>
      <c r="I316" s="107"/>
      <c r="J316" s="107"/>
      <c r="K316" s="107"/>
      <c r="L316" s="107"/>
      <c r="M316" s="315"/>
      <c r="N316" s="315"/>
      <c r="O316" s="315"/>
      <c r="P316" s="107"/>
      <c r="Q316" s="107"/>
      <c r="R316" s="107"/>
      <c r="S316" s="107"/>
      <c r="T316" s="107"/>
      <c r="U316" s="107"/>
      <c r="V316" s="100"/>
      <c r="W316" s="122"/>
      <c r="X316" s="122"/>
      <c r="Y316" s="97"/>
      <c r="Z316" s="97"/>
    </row>
    <row r="317" spans="1:26" s="98" customFormat="1" ht="11.25" customHeight="1">
      <c r="A317" s="123"/>
      <c r="B317" s="123"/>
      <c r="C317" s="123"/>
      <c r="D317" s="123"/>
      <c r="E317" s="107"/>
      <c r="F317" s="107"/>
      <c r="G317" s="107"/>
      <c r="H317" s="107"/>
      <c r="I317" s="107"/>
      <c r="J317" s="107"/>
      <c r="K317" s="107"/>
      <c r="L317" s="107"/>
      <c r="M317" s="315"/>
      <c r="N317" s="315"/>
      <c r="O317" s="315"/>
      <c r="P317" s="107"/>
      <c r="Q317" s="107"/>
      <c r="R317" s="107"/>
      <c r="S317" s="107"/>
      <c r="T317" s="107"/>
      <c r="U317" s="107"/>
      <c r="V317" s="100"/>
      <c r="W317" s="122"/>
      <c r="X317" s="122"/>
      <c r="Y317" s="97"/>
      <c r="Z317" s="97"/>
    </row>
    <row r="318" spans="1:26" s="98" customFormat="1">
      <c r="A318" s="103" t="s">
        <v>296</v>
      </c>
      <c r="B318" s="103"/>
      <c r="C318" s="103"/>
      <c r="D318" s="123"/>
      <c r="E318" s="107"/>
      <c r="F318" s="107"/>
      <c r="G318" s="107"/>
      <c r="H318" s="107"/>
      <c r="I318" s="107"/>
      <c r="J318" s="107"/>
      <c r="K318" s="107"/>
      <c r="L318" s="107"/>
      <c r="M318" s="315"/>
      <c r="N318" s="315"/>
      <c r="O318" s="315"/>
      <c r="P318" s="107"/>
      <c r="Q318" s="107"/>
      <c r="R318" s="107"/>
      <c r="S318" s="107"/>
      <c r="T318" s="107"/>
      <c r="U318" s="107">
        <v>1568569.62</v>
      </c>
      <c r="V318" s="100"/>
      <c r="W318" s="122"/>
      <c r="X318" s="122"/>
      <c r="Y318" s="97"/>
      <c r="Z318" s="97"/>
    </row>
    <row r="319" spans="1:26" s="98" customFormat="1" ht="15" customHeight="1">
      <c r="A319" s="123" t="s">
        <v>297</v>
      </c>
      <c r="B319" s="123"/>
      <c r="C319" s="123"/>
      <c r="D319" s="123"/>
      <c r="E319" s="107">
        <v>0</v>
      </c>
      <c r="F319" s="107"/>
      <c r="G319" s="107"/>
      <c r="H319" s="107">
        <v>-2585</v>
      </c>
      <c r="I319" s="107">
        <v>0</v>
      </c>
      <c r="J319" s="107">
        <v>0</v>
      </c>
      <c r="K319" s="107">
        <v>0</v>
      </c>
      <c r="L319" s="107">
        <v>0</v>
      </c>
      <c r="M319" s="315"/>
      <c r="N319" s="315"/>
      <c r="O319" s="315"/>
      <c r="P319" s="107"/>
      <c r="Q319" s="107"/>
      <c r="R319" s="107"/>
      <c r="S319" s="107"/>
      <c r="T319" s="107"/>
      <c r="U319" s="107">
        <v>0</v>
      </c>
      <c r="V319" s="100"/>
      <c r="W319" s="122"/>
      <c r="X319" s="122"/>
      <c r="Y319" s="97"/>
      <c r="Z319" s="97"/>
    </row>
    <row r="320" spans="1:26" s="98" customFormat="1" ht="11.25" customHeight="1">
      <c r="A320" s="123"/>
      <c r="B320" s="123"/>
      <c r="C320" s="123"/>
      <c r="D320" s="123"/>
      <c r="E320" s="107"/>
      <c r="F320" s="107"/>
      <c r="G320" s="107"/>
      <c r="H320" s="107"/>
      <c r="I320" s="107"/>
      <c r="J320" s="107"/>
      <c r="K320" s="107"/>
      <c r="L320" s="107"/>
      <c r="M320" s="315"/>
      <c r="N320" s="315"/>
      <c r="O320" s="315"/>
      <c r="P320" s="107"/>
      <c r="Q320" s="107"/>
      <c r="R320" s="107"/>
      <c r="S320" s="107"/>
      <c r="T320" s="107"/>
      <c r="U320" s="107"/>
      <c r="V320" s="100"/>
      <c r="W320" s="122"/>
      <c r="X320" s="122"/>
      <c r="Y320" s="97"/>
      <c r="Z320" s="97"/>
    </row>
    <row r="321" spans="1:26" s="98" customFormat="1" ht="15" customHeight="1">
      <c r="A321" s="103" t="s">
        <v>298</v>
      </c>
      <c r="B321" s="103"/>
      <c r="C321" s="103"/>
      <c r="D321" s="123"/>
      <c r="E321" s="291">
        <v>0</v>
      </c>
      <c r="F321" s="291"/>
      <c r="G321" s="291"/>
      <c r="H321" s="291">
        <v>0</v>
      </c>
      <c r="I321" s="291"/>
      <c r="J321" s="291"/>
      <c r="K321" s="107"/>
      <c r="L321" s="291">
        <v>0</v>
      </c>
      <c r="M321" s="344"/>
      <c r="N321" s="344"/>
      <c r="O321" s="344"/>
      <c r="P321" s="291"/>
      <c r="Q321" s="107"/>
      <c r="R321" s="291"/>
      <c r="S321" s="291"/>
      <c r="T321" s="291"/>
      <c r="U321" s="291">
        <v>0</v>
      </c>
      <c r="V321" s="100"/>
      <c r="W321" s="122"/>
      <c r="X321" s="122"/>
      <c r="Y321" s="97"/>
      <c r="Z321" s="97"/>
    </row>
    <row r="322" spans="1:26" s="98" customFormat="1" ht="15" customHeight="1">
      <c r="A322" s="103" t="s">
        <v>299</v>
      </c>
      <c r="B322" s="103"/>
      <c r="C322" s="103"/>
      <c r="D322" s="123"/>
      <c r="E322" s="107">
        <v>0</v>
      </c>
      <c r="F322" s="107"/>
      <c r="G322" s="107"/>
      <c r="H322" s="107">
        <v>4800</v>
      </c>
      <c r="I322" s="107">
        <v>0</v>
      </c>
      <c r="J322" s="107">
        <v>0</v>
      </c>
      <c r="K322" s="107">
        <v>0</v>
      </c>
      <c r="L322" s="107">
        <v>0</v>
      </c>
      <c r="M322" s="315"/>
      <c r="N322" s="315"/>
      <c r="O322" s="315"/>
      <c r="P322" s="107"/>
      <c r="Q322" s="107"/>
      <c r="R322" s="107"/>
      <c r="S322" s="107"/>
      <c r="T322" s="291"/>
      <c r="U322" s="291">
        <v>11274.15</v>
      </c>
      <c r="V322" s="100"/>
      <c r="W322" s="122"/>
      <c r="X322" s="122"/>
      <c r="Y322" s="97"/>
      <c r="Z322" s="97"/>
    </row>
    <row r="323" spans="1:26" s="98" customFormat="1" ht="15" customHeight="1">
      <c r="A323" s="103" t="s">
        <v>300</v>
      </c>
      <c r="B323" s="103"/>
      <c r="C323" s="103"/>
      <c r="D323" s="123"/>
      <c r="E323" s="107">
        <v>0</v>
      </c>
      <c r="F323" s="107"/>
      <c r="G323" s="107"/>
      <c r="H323" s="107">
        <v>1000</v>
      </c>
      <c r="I323" s="107">
        <v>0</v>
      </c>
      <c r="J323" s="107">
        <v>0</v>
      </c>
      <c r="K323" s="107">
        <v>0</v>
      </c>
      <c r="L323" s="107">
        <v>0</v>
      </c>
      <c r="M323" s="315"/>
      <c r="N323" s="315"/>
      <c r="O323" s="315"/>
      <c r="P323" s="107"/>
      <c r="Q323" s="107"/>
      <c r="R323" s="107"/>
      <c r="S323" s="107"/>
      <c r="T323" s="291"/>
      <c r="U323" s="291">
        <v>73526.039999999994</v>
      </c>
      <c r="V323" s="100"/>
      <c r="W323" s="122"/>
      <c r="X323" s="122"/>
      <c r="Y323" s="97"/>
      <c r="Z323" s="97"/>
    </row>
    <row r="324" spans="1:26" s="98" customFormat="1" ht="15" customHeight="1">
      <c r="A324" s="103" t="s">
        <v>301</v>
      </c>
      <c r="B324" s="103"/>
      <c r="C324" s="103"/>
      <c r="D324" s="123"/>
      <c r="E324" s="107">
        <v>0</v>
      </c>
      <c r="F324" s="107"/>
      <c r="G324" s="107"/>
      <c r="H324" s="107">
        <v>0</v>
      </c>
      <c r="I324" s="107">
        <v>0</v>
      </c>
      <c r="J324" s="107">
        <v>0</v>
      </c>
      <c r="K324" s="107">
        <v>0</v>
      </c>
      <c r="L324" s="107">
        <v>0</v>
      </c>
      <c r="M324" s="315"/>
      <c r="N324" s="315"/>
      <c r="O324" s="315"/>
      <c r="P324" s="107"/>
      <c r="Q324" s="107"/>
      <c r="R324" s="107"/>
      <c r="S324" s="107"/>
      <c r="T324" s="291"/>
      <c r="U324" s="291">
        <v>1600</v>
      </c>
      <c r="V324" s="100"/>
      <c r="W324" s="122"/>
      <c r="X324" s="122"/>
      <c r="Y324" s="97"/>
      <c r="Z324" s="97"/>
    </row>
    <row r="325" spans="1:26" s="98" customFormat="1" ht="15" customHeight="1">
      <c r="A325" s="103" t="s">
        <v>302</v>
      </c>
      <c r="B325" s="103"/>
      <c r="C325" s="103"/>
      <c r="D325" s="123"/>
      <c r="E325" s="107">
        <v>0</v>
      </c>
      <c r="F325" s="107"/>
      <c r="G325" s="107"/>
      <c r="H325" s="107">
        <v>0</v>
      </c>
      <c r="I325" s="107">
        <v>0</v>
      </c>
      <c r="J325" s="107">
        <v>0</v>
      </c>
      <c r="K325" s="107">
        <v>0</v>
      </c>
      <c r="L325" s="107">
        <v>0</v>
      </c>
      <c r="M325" s="315"/>
      <c r="N325" s="315"/>
      <c r="O325" s="315"/>
      <c r="P325" s="107"/>
      <c r="Q325" s="107"/>
      <c r="R325" s="107"/>
      <c r="S325" s="107"/>
      <c r="T325" s="291"/>
      <c r="U325" s="291">
        <v>19546.45</v>
      </c>
      <c r="V325" s="100"/>
      <c r="W325" s="122"/>
      <c r="X325" s="122"/>
      <c r="Y325" s="97"/>
      <c r="Z325" s="97"/>
    </row>
    <row r="326" spans="1:26" s="98" customFormat="1" ht="15" customHeight="1">
      <c r="A326" s="103" t="s">
        <v>265</v>
      </c>
      <c r="B326" s="103"/>
      <c r="C326" s="103"/>
      <c r="D326" s="123"/>
      <c r="E326" s="107">
        <v>0</v>
      </c>
      <c r="F326" s="107"/>
      <c r="G326" s="107"/>
      <c r="H326" s="107">
        <v>0</v>
      </c>
      <c r="I326" s="107">
        <v>0</v>
      </c>
      <c r="J326" s="107">
        <v>0</v>
      </c>
      <c r="K326" s="107">
        <v>0</v>
      </c>
      <c r="L326" s="107">
        <v>0</v>
      </c>
      <c r="M326" s="315"/>
      <c r="N326" s="315"/>
      <c r="O326" s="315"/>
      <c r="P326" s="107"/>
      <c r="Q326" s="107"/>
      <c r="R326" s="107"/>
      <c r="S326" s="107"/>
      <c r="T326" s="291"/>
      <c r="U326" s="291">
        <v>58300</v>
      </c>
      <c r="V326" s="100"/>
      <c r="W326" s="122"/>
      <c r="X326" s="122"/>
      <c r="Y326" s="97"/>
      <c r="Z326" s="97"/>
    </row>
    <row r="327" spans="1:26" s="98" customFormat="1" ht="15" customHeight="1">
      <c r="A327" s="103" t="s">
        <v>303</v>
      </c>
      <c r="B327" s="103"/>
      <c r="C327" s="103"/>
      <c r="D327" s="123"/>
      <c r="E327" s="107">
        <v>0</v>
      </c>
      <c r="F327" s="107"/>
      <c r="G327" s="107"/>
      <c r="H327" s="107">
        <v>0</v>
      </c>
      <c r="I327" s="107">
        <v>0</v>
      </c>
      <c r="J327" s="107">
        <v>0</v>
      </c>
      <c r="K327" s="107">
        <v>0</v>
      </c>
      <c r="L327" s="107">
        <v>0</v>
      </c>
      <c r="M327" s="315"/>
      <c r="N327" s="315"/>
      <c r="O327" s="315"/>
      <c r="P327" s="107"/>
      <c r="Q327" s="107"/>
      <c r="R327" s="107"/>
      <c r="S327" s="107"/>
      <c r="T327" s="291"/>
      <c r="U327" s="291">
        <v>5000</v>
      </c>
      <c r="V327" s="100"/>
      <c r="W327" s="122"/>
      <c r="X327" s="122"/>
      <c r="Y327" s="97"/>
      <c r="Z327" s="97"/>
    </row>
    <row r="328" spans="1:26" s="98" customFormat="1" ht="15" customHeight="1">
      <c r="A328" s="103" t="s">
        <v>304</v>
      </c>
      <c r="B328" s="103"/>
      <c r="C328" s="103"/>
      <c r="D328" s="123"/>
      <c r="E328" s="107">
        <v>0</v>
      </c>
      <c r="F328" s="107"/>
      <c r="G328" s="107"/>
      <c r="H328" s="107">
        <v>10527.7</v>
      </c>
      <c r="I328" s="107">
        <v>0</v>
      </c>
      <c r="J328" s="107">
        <v>0</v>
      </c>
      <c r="K328" s="107">
        <v>0</v>
      </c>
      <c r="L328" s="107">
        <v>0</v>
      </c>
      <c r="M328" s="315"/>
      <c r="N328" s="315"/>
      <c r="O328" s="315"/>
      <c r="P328" s="107"/>
      <c r="Q328" s="107"/>
      <c r="R328" s="107"/>
      <c r="S328" s="107"/>
      <c r="T328" s="291"/>
      <c r="U328" s="291">
        <v>137035</v>
      </c>
      <c r="V328" s="100"/>
      <c r="W328" s="122"/>
      <c r="X328" s="122"/>
      <c r="Y328" s="97"/>
      <c r="Z328" s="97"/>
    </row>
    <row r="329" spans="1:26" s="98" customFormat="1" ht="9" customHeight="1">
      <c r="A329" s="123"/>
      <c r="B329" s="123"/>
      <c r="C329" s="123"/>
      <c r="D329" s="123"/>
      <c r="E329" s="107"/>
      <c r="F329" s="107"/>
      <c r="G329" s="107"/>
      <c r="H329" s="107"/>
      <c r="I329" s="107"/>
      <c r="J329" s="107"/>
      <c r="K329" s="107"/>
      <c r="L329" s="107"/>
      <c r="M329" s="315"/>
      <c r="N329" s="315"/>
      <c r="O329" s="315"/>
      <c r="P329" s="107"/>
      <c r="Q329" s="107"/>
      <c r="R329" s="107"/>
      <c r="S329" s="107"/>
      <c r="T329" s="107"/>
      <c r="U329" s="107"/>
      <c r="V329" s="100"/>
      <c r="W329" s="122"/>
      <c r="X329" s="122"/>
      <c r="Y329" s="97"/>
      <c r="Z329" s="97"/>
    </row>
    <row r="330" spans="1:26" s="98" customFormat="1">
      <c r="A330" s="292" t="s">
        <v>305</v>
      </c>
      <c r="B330" s="292"/>
      <c r="C330" s="292"/>
      <c r="D330" s="293"/>
      <c r="E330" s="287">
        <v>0</v>
      </c>
      <c r="F330" s="287"/>
      <c r="G330" s="287"/>
      <c r="H330" s="294">
        <f>SUM(H308:H328)</f>
        <v>85639.5</v>
      </c>
      <c r="I330" s="287"/>
      <c r="J330" s="287"/>
      <c r="K330" s="287"/>
      <c r="L330" s="287">
        <v>0</v>
      </c>
      <c r="M330" s="345"/>
      <c r="N330" s="345"/>
      <c r="O330" s="345"/>
      <c r="P330" s="287"/>
      <c r="Q330" s="287"/>
      <c r="R330" s="287"/>
      <c r="S330" s="287"/>
      <c r="T330" s="287"/>
      <c r="U330" s="287">
        <f>SUM(U308:U329)</f>
        <v>3361633.95</v>
      </c>
      <c r="V330" s="125"/>
      <c r="W330" s="152"/>
      <c r="X330" s="152"/>
      <c r="Y330" s="97"/>
      <c r="Z330" s="97"/>
    </row>
    <row r="331" spans="1:26" s="98" customFormat="1" ht="10.5" customHeight="1">
      <c r="C331" s="97"/>
      <c r="D331" s="97"/>
      <c r="E331" s="106"/>
      <c r="F331" s="106"/>
      <c r="G331" s="106"/>
      <c r="H331" s="106"/>
      <c r="I331" s="107"/>
      <c r="J331" s="106"/>
      <c r="K331" s="107"/>
      <c r="L331" s="106"/>
      <c r="M331" s="313"/>
      <c r="N331" s="313"/>
      <c r="O331" s="313"/>
      <c r="P331" s="107"/>
      <c r="Q331" s="106"/>
      <c r="R331" s="106"/>
      <c r="S331" s="106"/>
      <c r="T331" s="107"/>
      <c r="U331" s="106"/>
      <c r="V331" s="100"/>
      <c r="W331" s="122"/>
      <c r="X331" s="122"/>
      <c r="Y331" s="97"/>
      <c r="Z331" s="97"/>
    </row>
    <row r="332" spans="1:26" s="98" customFormat="1" ht="17.25" thickBot="1">
      <c r="A332" s="278" t="s">
        <v>306</v>
      </c>
      <c r="B332" s="278"/>
      <c r="C332" s="278"/>
      <c r="D332" s="279"/>
      <c r="E332" s="280">
        <f>E304+E330</f>
        <v>5861329.9000000004</v>
      </c>
      <c r="F332" s="295"/>
      <c r="G332" s="295"/>
      <c r="H332" s="280">
        <f>H304+H330</f>
        <v>2594902.2999999998</v>
      </c>
      <c r="I332" s="121"/>
      <c r="J332" s="295"/>
      <c r="K332" s="142"/>
      <c r="L332" s="280" t="e">
        <f>L304+L330</f>
        <v>#REF!</v>
      </c>
      <c r="M332" s="346">
        <f>M304+M330</f>
        <v>2954247.6803000001</v>
      </c>
      <c r="N332" s="315">
        <f>H332+M332</f>
        <v>5549149.9802999999</v>
      </c>
      <c r="O332" s="330"/>
      <c r="P332" s="121"/>
      <c r="Q332" s="280">
        <f>E332-H332-M332</f>
        <v>312179.91970000044</v>
      </c>
      <c r="R332" s="121"/>
      <c r="S332" s="296">
        <f>Q332/E332*100%</f>
        <v>5.3260936515448554E-2</v>
      </c>
      <c r="T332" s="121"/>
      <c r="U332" s="280">
        <f>U304+U330</f>
        <v>7194529.4299999997</v>
      </c>
      <c r="V332" s="100"/>
      <c r="W332" s="152"/>
      <c r="X332" s="152"/>
      <c r="Y332" s="97"/>
      <c r="Z332" s="97"/>
    </row>
    <row r="333" spans="1:26" s="98" customFormat="1" ht="12" customHeight="1">
      <c r="A333" s="103"/>
      <c r="B333" s="103"/>
      <c r="C333" s="103"/>
      <c r="D333" s="123"/>
      <c r="E333" s="121"/>
      <c r="F333" s="121"/>
      <c r="G333" s="121"/>
      <c r="H333" s="121"/>
      <c r="I333" s="121"/>
      <c r="J333" s="121"/>
      <c r="K333" s="121"/>
      <c r="L333" s="121"/>
      <c r="M333" s="330"/>
      <c r="N333" s="330"/>
      <c r="O333" s="330"/>
      <c r="P333" s="121"/>
      <c r="Q333" s="121"/>
      <c r="R333" s="121"/>
      <c r="S333" s="121"/>
      <c r="T333" s="121"/>
      <c r="U333" s="121"/>
      <c r="V333" s="100"/>
      <c r="W333" s="152"/>
      <c r="X333" s="152"/>
      <c r="Y333" s="97"/>
      <c r="Z333" s="97"/>
    </row>
    <row r="334" spans="1:26" s="100" customFormat="1">
      <c r="A334" s="118"/>
      <c r="B334" s="118"/>
      <c r="C334" s="117"/>
      <c r="D334" s="117"/>
      <c r="E334" s="144"/>
      <c r="F334" s="144"/>
      <c r="G334" s="144"/>
      <c r="H334" s="297"/>
      <c r="I334" s="145"/>
      <c r="J334" s="144"/>
      <c r="K334" s="145"/>
      <c r="L334" s="144"/>
      <c r="M334" s="317"/>
      <c r="N334" s="317">
        <v>105690.81</v>
      </c>
      <c r="O334" s="317"/>
      <c r="P334" s="145"/>
      <c r="Q334" s="317">
        <v>105690.81</v>
      </c>
      <c r="R334" s="144"/>
      <c r="S334" s="144"/>
      <c r="T334" s="298"/>
      <c r="U334" s="299"/>
      <c r="W334" s="146"/>
      <c r="X334" s="146"/>
      <c r="Y334" s="116"/>
      <c r="Z334" s="117"/>
    </row>
    <row r="335" spans="1:26" s="100" customFormat="1">
      <c r="A335" s="118"/>
      <c r="B335" s="118"/>
      <c r="C335" s="117"/>
      <c r="D335" s="117"/>
      <c r="E335" s="144"/>
      <c r="F335" s="144"/>
      <c r="G335" s="144"/>
      <c r="H335" s="144"/>
      <c r="I335" s="145"/>
      <c r="J335" s="144"/>
      <c r="K335" s="145"/>
      <c r="L335" s="144"/>
      <c r="M335" s="317"/>
      <c r="N335" s="317"/>
      <c r="O335" s="317"/>
      <c r="P335" s="145"/>
      <c r="Q335" s="144"/>
      <c r="R335" s="144"/>
      <c r="S335" s="144"/>
      <c r="T335" s="298"/>
      <c r="U335" s="299"/>
      <c r="W335" s="146"/>
      <c r="X335" s="146"/>
      <c r="Y335" s="116"/>
      <c r="Z335" s="117"/>
    </row>
    <row r="336" spans="1:26">
      <c r="N336" s="317">
        <f>N332+N334</f>
        <v>5654840.7902999995</v>
      </c>
      <c r="Q336" s="144">
        <f>Q332-Q334</f>
        <v>206489.10970000044</v>
      </c>
    </row>
    <row r="337" spans="1:14">
      <c r="N337" s="317">
        <f>E332-N336</f>
        <v>206489.10970000084</v>
      </c>
    </row>
    <row r="340" spans="1:14">
      <c r="A340" s="206"/>
    </row>
    <row r="341" spans="1:14">
      <c r="A341" s="206"/>
      <c r="H341" s="297"/>
    </row>
    <row r="342" spans="1:14">
      <c r="A342" s="206"/>
    </row>
    <row r="343" spans="1:14">
      <c r="A343" s="123"/>
      <c r="H343" s="297"/>
    </row>
    <row r="344" spans="1:14">
      <c r="A344" s="206"/>
    </row>
    <row r="345" spans="1:14">
      <c r="A345" s="206"/>
    </row>
    <row r="346" spans="1:14">
      <c r="A346" s="194"/>
    </row>
    <row r="347" spans="1:14">
      <c r="A347" s="123"/>
    </row>
    <row r="348" spans="1:14">
      <c r="A348" s="206"/>
    </row>
    <row r="349" spans="1:14">
      <c r="A349" s="218"/>
    </row>
    <row r="350" spans="1:14">
      <c r="A350" s="218"/>
    </row>
    <row r="351" spans="1:14">
      <c r="A351" s="98"/>
    </row>
  </sheetData>
  <autoFilter ref="A7:U332"/>
  <printOptions horizontalCentered="1"/>
  <pageMargins left="0.35433070866141736" right="0.35433070866141736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&amp;L&amp;10Budget Tracking for 2014 (As of 31.07.2014)&amp;R&amp;Pof &amp;N</oddFooter>
  </headerFooter>
  <rowBreaks count="7" manualBreakCount="7">
    <brk id="45" max="8" man="1"/>
    <brk id="93" max="16383" man="1"/>
    <brk id="115" max="16383" man="1"/>
    <brk id="162" max="22" man="1"/>
    <brk id="203" max="16383" man="1"/>
    <brk id="251" max="22" man="1"/>
    <brk id="304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S37"/>
  <sheetViews>
    <sheetView showGridLines="0" view="pageBreakPreview" zoomScaleNormal="85" zoomScaleSheetLayoutView="100" workbookViewId="0">
      <pane xSplit="3" ySplit="6" topLeftCell="F7" activePane="bottomRight" state="frozen"/>
      <selection activeCell="D51" sqref="D51"/>
      <selection pane="topRight" activeCell="D51" sqref="D51"/>
      <selection pane="bottomLeft" activeCell="D51" sqref="D51"/>
      <selection pane="bottomRight" activeCell="K18" sqref="K18"/>
    </sheetView>
  </sheetViews>
  <sheetFormatPr defaultRowHeight="16.5"/>
  <cols>
    <col min="1" max="1" width="85.140625" style="118" customWidth="1"/>
    <col min="2" max="2" width="16" style="118" customWidth="1"/>
    <col min="3" max="3" width="3" style="117" customWidth="1"/>
    <col min="4" max="4" width="1.85546875" style="117" customWidth="1"/>
    <col min="5" max="5" width="19.7109375" style="144" customWidth="1"/>
    <col min="6" max="6" width="1.42578125" style="144" customWidth="1"/>
    <col min="7" max="7" width="19.42578125" style="144" customWidth="1"/>
    <col min="8" max="8" width="1.42578125" style="144" customWidth="1"/>
    <col min="9" max="9" width="19.42578125" style="317" customWidth="1"/>
    <col min="10" max="10" width="1.140625" style="145" customWidth="1"/>
    <col min="11" max="11" width="19" style="144" customWidth="1"/>
    <col min="12" max="12" width="1.140625" style="144" customWidth="1"/>
    <col min="13" max="13" width="19" style="144" customWidth="1"/>
    <col min="14" max="14" width="1.5703125" style="145" customWidth="1"/>
    <col min="15" max="15" width="1.5703125" style="100" customWidth="1"/>
    <col min="16" max="16" width="12.85546875" style="146" customWidth="1"/>
    <col min="17" max="17" width="1.7109375" style="146" customWidth="1"/>
    <col min="18" max="18" width="62.140625" style="116" bestFit="1" customWidth="1"/>
    <col min="19" max="19" width="9.140625" style="117"/>
    <col min="20" max="16384" width="9.140625" style="118"/>
  </cols>
  <sheetData>
    <row r="1" spans="1:19" s="98" customFormat="1" ht="17.25" customHeight="1">
      <c r="A1" s="103" t="s">
        <v>0</v>
      </c>
      <c r="B1" s="4"/>
      <c r="C1" s="87"/>
      <c r="D1" s="88"/>
      <c r="E1" s="89" t="s">
        <v>26</v>
      </c>
      <c r="F1" s="90"/>
      <c r="G1" s="91" t="s">
        <v>4</v>
      </c>
      <c r="H1" s="105"/>
      <c r="I1" s="310" t="s">
        <v>310</v>
      </c>
      <c r="J1" s="92"/>
      <c r="K1" s="89" t="s">
        <v>5</v>
      </c>
      <c r="L1" s="94"/>
      <c r="M1" s="91" t="s">
        <v>5</v>
      </c>
      <c r="N1" s="94"/>
      <c r="O1" s="95"/>
      <c r="P1" s="96"/>
      <c r="Q1" s="96"/>
      <c r="R1" s="97"/>
      <c r="S1" s="97"/>
    </row>
    <row r="2" spans="1:19" s="98" customFormat="1" ht="17.25" customHeight="1">
      <c r="A2" s="103" t="s">
        <v>307</v>
      </c>
      <c r="B2" s="4"/>
      <c r="C2" s="90"/>
      <c r="D2" s="99"/>
      <c r="E2" s="93" t="s">
        <v>6</v>
      </c>
      <c r="F2" s="90"/>
      <c r="G2" s="94" t="s">
        <v>7</v>
      </c>
      <c r="H2" s="105"/>
      <c r="I2" s="311" t="s">
        <v>7</v>
      </c>
      <c r="J2" s="92"/>
      <c r="K2" s="93" t="s">
        <v>8</v>
      </c>
      <c r="L2" s="94"/>
      <c r="M2" s="94" t="s">
        <v>8</v>
      </c>
      <c r="N2" s="94"/>
      <c r="O2" s="100"/>
      <c r="P2" s="96"/>
      <c r="Q2" s="96"/>
      <c r="R2" s="97"/>
      <c r="S2" s="97"/>
    </row>
    <row r="3" spans="1:19" s="98" customFormat="1" ht="17.25" customHeight="1">
      <c r="A3" s="103" t="s">
        <v>308</v>
      </c>
      <c r="B3" s="4"/>
      <c r="C3" s="90"/>
      <c r="D3" s="99"/>
      <c r="E3" s="101"/>
      <c r="F3" s="102"/>
      <c r="G3" s="93" t="s">
        <v>10</v>
      </c>
      <c r="H3" s="92"/>
      <c r="I3" s="311" t="s">
        <v>311</v>
      </c>
      <c r="J3" s="92"/>
      <c r="K3" s="93" t="s">
        <v>11</v>
      </c>
      <c r="L3" s="93"/>
      <c r="M3" s="93" t="s">
        <v>11</v>
      </c>
      <c r="N3" s="93"/>
      <c r="O3" s="100"/>
      <c r="P3" s="96"/>
      <c r="Q3" s="96"/>
      <c r="R3" s="97"/>
      <c r="S3" s="97"/>
    </row>
    <row r="4" spans="1:19" s="98" customFormat="1" ht="17.25" customHeight="1">
      <c r="A4" s="103" t="s">
        <v>41</v>
      </c>
      <c r="B4" s="103"/>
      <c r="C4" s="87"/>
      <c r="D4" s="88"/>
      <c r="E4" s="104" t="s">
        <v>13</v>
      </c>
      <c r="F4" s="87"/>
      <c r="G4" s="104" t="s">
        <v>13</v>
      </c>
      <c r="H4" s="105"/>
      <c r="I4" s="312" t="s">
        <v>13</v>
      </c>
      <c r="J4" s="105"/>
      <c r="K4" s="104" t="s">
        <v>13</v>
      </c>
      <c r="L4" s="94"/>
      <c r="M4" s="104" t="s">
        <v>14</v>
      </c>
      <c r="N4" s="94"/>
      <c r="O4" s="95"/>
      <c r="P4" s="96"/>
      <c r="Q4" s="96"/>
      <c r="R4" s="97"/>
      <c r="S4" s="97"/>
    </row>
    <row r="5" spans="1:19" s="98" customFormat="1" ht="12.75" customHeight="1">
      <c r="C5" s="97"/>
      <c r="D5" s="97"/>
      <c r="E5" s="106"/>
      <c r="F5" s="106"/>
      <c r="G5" s="106"/>
      <c r="H5" s="106"/>
      <c r="I5" s="313"/>
      <c r="J5" s="107"/>
      <c r="K5" s="106"/>
      <c r="L5" s="106"/>
      <c r="M5" s="106"/>
      <c r="N5" s="87"/>
      <c r="O5" s="95"/>
      <c r="P5" s="96"/>
      <c r="Q5" s="96"/>
      <c r="R5" s="97"/>
      <c r="S5" s="97"/>
    </row>
    <row r="6" spans="1:19">
      <c r="A6" s="119" t="s">
        <v>309</v>
      </c>
      <c r="B6" s="119"/>
      <c r="C6" s="4"/>
      <c r="D6" s="97"/>
      <c r="E6" s="120"/>
      <c r="F6" s="120"/>
      <c r="G6" s="120"/>
      <c r="H6" s="120"/>
      <c r="I6" s="314"/>
      <c r="J6" s="121"/>
      <c r="K6" s="120"/>
      <c r="L6" s="120"/>
      <c r="M6" s="120"/>
      <c r="N6" s="121"/>
      <c r="O6" s="95"/>
      <c r="P6" s="115"/>
      <c r="Q6" s="115"/>
    </row>
    <row r="7" spans="1:19" s="98" customFormat="1">
      <c r="A7" s="119"/>
      <c r="B7" s="119"/>
      <c r="C7" s="4"/>
      <c r="D7" s="97"/>
      <c r="E7" s="120"/>
      <c r="F7" s="120"/>
      <c r="G7" s="120"/>
      <c r="H7" s="120"/>
      <c r="I7" s="314"/>
      <c r="J7" s="121"/>
      <c r="K7" s="120"/>
      <c r="L7" s="120"/>
      <c r="M7" s="120"/>
      <c r="N7" s="121"/>
      <c r="O7" s="100"/>
      <c r="P7" s="122"/>
      <c r="Q7" s="122"/>
      <c r="R7" s="97"/>
      <c r="S7" s="97"/>
    </row>
    <row r="8" spans="1:19" s="98" customFormat="1" ht="15.75" customHeight="1">
      <c r="A8" s="123" t="s">
        <v>29</v>
      </c>
      <c r="C8" s="123"/>
      <c r="D8" s="123"/>
      <c r="E8" s="123">
        <v>550000</v>
      </c>
      <c r="F8" s="107"/>
      <c r="G8" s="107">
        <v>229404.98</v>
      </c>
      <c r="H8" s="107"/>
      <c r="I8" s="315">
        <f>241883.262+55000</f>
        <v>296883.26199999999</v>
      </c>
      <c r="J8" s="107"/>
      <c r="K8" s="107">
        <f>E8-G8-I8</f>
        <v>23711.758000000031</v>
      </c>
      <c r="L8" s="107"/>
      <c r="M8" s="124">
        <f>K8/E8*100%</f>
        <v>4.3112287272727326E-2</v>
      </c>
      <c r="N8" s="107"/>
      <c r="O8" s="100"/>
      <c r="P8" s="122"/>
      <c r="Q8" s="122"/>
      <c r="R8" s="97"/>
      <c r="S8" s="97"/>
    </row>
    <row r="9" spans="1:19" s="98" customFormat="1" ht="15.75" customHeight="1">
      <c r="A9" s="123"/>
      <c r="C9" s="123"/>
      <c r="D9" s="123"/>
      <c r="E9" s="123"/>
      <c r="F9" s="107"/>
      <c r="G9" s="107"/>
      <c r="H9" s="107"/>
      <c r="I9" s="315"/>
      <c r="J9" s="107"/>
      <c r="K9" s="107"/>
      <c r="L9" s="107"/>
      <c r="M9" s="124"/>
      <c r="N9" s="107"/>
      <c r="O9" s="100"/>
      <c r="P9" s="122"/>
      <c r="Q9" s="122"/>
      <c r="R9" s="97"/>
      <c r="S9" s="97"/>
    </row>
    <row r="10" spans="1:19" s="98" customFormat="1" ht="15.75" customHeight="1">
      <c r="A10" s="123" t="s">
        <v>30</v>
      </c>
      <c r="C10" s="123"/>
      <c r="D10" s="123"/>
      <c r="E10" s="123">
        <v>100000</v>
      </c>
      <c r="F10" s="107"/>
      <c r="G10" s="107">
        <v>0</v>
      </c>
      <c r="H10" s="107"/>
      <c r="I10" s="315">
        <v>100000</v>
      </c>
      <c r="J10" s="107"/>
      <c r="K10" s="107">
        <f>E10-G10-I10</f>
        <v>0</v>
      </c>
      <c r="L10" s="107"/>
      <c r="M10" s="124">
        <f>K10/E10*100%</f>
        <v>0</v>
      </c>
      <c r="N10" s="107"/>
      <c r="O10" s="100"/>
      <c r="P10" s="122"/>
      <c r="Q10" s="122"/>
      <c r="R10" s="97"/>
      <c r="S10" s="97"/>
    </row>
    <row r="11" spans="1:19" s="98" customFormat="1" ht="15.75" customHeight="1">
      <c r="A11" s="123"/>
      <c r="C11" s="123"/>
      <c r="D11" s="123"/>
      <c r="E11" s="123"/>
      <c r="F11" s="107"/>
      <c r="G11" s="107"/>
      <c r="H11" s="107"/>
      <c r="I11" s="315"/>
      <c r="J11" s="107"/>
      <c r="K11" s="107"/>
      <c r="L11" s="107"/>
      <c r="M11" s="124"/>
      <c r="N11" s="107"/>
      <c r="O11" s="100"/>
      <c r="P11" s="122"/>
      <c r="Q11" s="122"/>
      <c r="R11" s="97"/>
      <c r="S11" s="97"/>
    </row>
    <row r="12" spans="1:19" s="98" customFormat="1" ht="15.75" customHeight="1">
      <c r="A12" s="123" t="s">
        <v>31</v>
      </c>
      <c r="C12" s="123"/>
      <c r="D12" s="123"/>
      <c r="E12" s="123">
        <v>150000</v>
      </c>
      <c r="F12" s="107"/>
      <c r="G12" s="107">
        <v>134333.9</v>
      </c>
      <c r="H12" s="107"/>
      <c r="I12" s="315">
        <v>0</v>
      </c>
      <c r="J12" s="107"/>
      <c r="K12" s="308">
        <f>E12-G12-I12</f>
        <v>15666.100000000006</v>
      </c>
      <c r="L12" s="107"/>
      <c r="M12" s="124">
        <f>K12/E12*100%</f>
        <v>0.10444066666666671</v>
      </c>
      <c r="N12" s="107"/>
      <c r="O12" s="100"/>
      <c r="P12" s="122"/>
      <c r="Q12" s="122"/>
      <c r="R12" s="97"/>
      <c r="S12" s="97"/>
    </row>
    <row r="13" spans="1:19" s="98" customFormat="1" ht="15.75" customHeight="1">
      <c r="A13" s="123" t="s">
        <v>32</v>
      </c>
      <c r="C13" s="123"/>
      <c r="D13" s="123"/>
      <c r="E13" s="123"/>
      <c r="F13" s="107"/>
      <c r="G13" s="107"/>
      <c r="H13" s="107"/>
      <c r="I13" s="315"/>
      <c r="J13" s="107"/>
      <c r="K13" s="107"/>
      <c r="L13" s="107"/>
      <c r="M13" s="124"/>
      <c r="N13" s="107"/>
      <c r="O13" s="100"/>
      <c r="P13" s="122"/>
      <c r="Q13" s="122"/>
      <c r="R13" s="97"/>
      <c r="S13" s="97"/>
    </row>
    <row r="14" spans="1:19" s="98" customFormat="1" ht="15.75" customHeight="1">
      <c r="A14" s="123"/>
      <c r="C14" s="123"/>
      <c r="D14" s="123"/>
      <c r="E14" s="123"/>
      <c r="F14" s="107"/>
      <c r="G14" s="107"/>
      <c r="H14" s="107"/>
      <c r="I14" s="315"/>
      <c r="J14" s="107"/>
      <c r="K14" s="107"/>
      <c r="L14" s="107"/>
      <c r="M14" s="124"/>
      <c r="N14" s="107"/>
      <c r="O14" s="125"/>
      <c r="P14" s="122"/>
      <c r="Q14" s="122"/>
      <c r="R14" s="97"/>
      <c r="S14" s="97"/>
    </row>
    <row r="15" spans="1:19" s="98" customFormat="1" ht="15.75" customHeight="1">
      <c r="A15" s="123" t="s">
        <v>33</v>
      </c>
      <c r="C15" s="123"/>
      <c r="D15" s="123"/>
      <c r="E15" s="123">
        <v>300000</v>
      </c>
      <c r="F15" s="107"/>
      <c r="G15" s="107">
        <v>318800</v>
      </c>
      <c r="H15" s="107"/>
      <c r="I15" s="315">
        <v>0</v>
      </c>
      <c r="J15" s="107"/>
      <c r="K15" s="107">
        <f>E15-G15-I15</f>
        <v>-18800</v>
      </c>
      <c r="L15" s="107"/>
      <c r="M15" s="124">
        <f>K15/E15*100%</f>
        <v>-6.2666666666666662E-2</v>
      </c>
      <c r="N15" s="107"/>
      <c r="O15" s="125"/>
      <c r="P15" s="122"/>
      <c r="Q15" s="122"/>
      <c r="R15" s="97"/>
      <c r="S15" s="97"/>
    </row>
    <row r="16" spans="1:19" s="98" customFormat="1" ht="15.75" customHeight="1">
      <c r="A16" s="123"/>
      <c r="C16" s="123"/>
      <c r="D16" s="123"/>
      <c r="E16" s="123"/>
      <c r="F16" s="107"/>
      <c r="G16" s="107"/>
      <c r="H16" s="107"/>
      <c r="I16" s="315"/>
      <c r="J16" s="107"/>
      <c r="K16" s="107"/>
      <c r="L16" s="107"/>
      <c r="M16" s="124"/>
      <c r="N16" s="107"/>
      <c r="O16" s="125"/>
      <c r="P16" s="122"/>
      <c r="Q16" s="122"/>
      <c r="R16" s="97"/>
      <c r="S16" s="97"/>
    </row>
    <row r="17" spans="1:19" s="98" customFormat="1" ht="15.75" customHeight="1">
      <c r="A17" s="123" t="s">
        <v>34</v>
      </c>
      <c r="C17" s="123"/>
      <c r="D17" s="123"/>
      <c r="E17" s="123">
        <v>400000</v>
      </c>
      <c r="F17" s="107"/>
      <c r="G17" s="107">
        <v>0</v>
      </c>
      <c r="H17" s="107"/>
      <c r="I17" s="315">
        <v>0</v>
      </c>
      <c r="J17" s="107"/>
      <c r="K17" s="107">
        <f>E17-G17-I17</f>
        <v>400000</v>
      </c>
      <c r="L17" s="107"/>
      <c r="M17" s="124">
        <f>K17/E17*100%</f>
        <v>1</v>
      </c>
      <c r="N17" s="107"/>
      <c r="O17" s="100"/>
      <c r="P17" s="122"/>
      <c r="Q17" s="122"/>
      <c r="R17" s="97"/>
      <c r="S17" s="97"/>
    </row>
    <row r="18" spans="1:19" s="301" customFormat="1" ht="19.5" customHeight="1" thickBot="1">
      <c r="A18" s="300" t="s">
        <v>35</v>
      </c>
      <c r="C18" s="300"/>
      <c r="D18" s="300"/>
      <c r="E18" s="302">
        <f>SUM(E8:E17)</f>
        <v>1500000</v>
      </c>
      <c r="F18" s="303"/>
      <c r="G18" s="304">
        <f>SUM(G8:G17)</f>
        <v>682538.88</v>
      </c>
      <c r="H18" s="303"/>
      <c r="I18" s="316">
        <f>SUM(I8:I17)</f>
        <v>396883.26199999999</v>
      </c>
      <c r="J18" s="303"/>
      <c r="K18" s="309">
        <f>E18-G18-I18</f>
        <v>420577.85800000001</v>
      </c>
      <c r="L18" s="303"/>
      <c r="M18" s="305">
        <f>K18/E18*100%</f>
        <v>0.28038523866666665</v>
      </c>
      <c r="N18" s="303"/>
      <c r="O18" s="212"/>
      <c r="P18" s="306"/>
      <c r="Q18" s="306"/>
      <c r="R18" s="307"/>
      <c r="S18" s="307"/>
    </row>
    <row r="19" spans="1:19" s="98" customFormat="1" ht="15" customHeight="1">
      <c r="C19" s="97"/>
      <c r="D19" s="97"/>
      <c r="E19" s="106"/>
      <c r="F19" s="106"/>
      <c r="G19" s="106"/>
      <c r="H19" s="106"/>
      <c r="I19" s="313"/>
      <c r="J19" s="107"/>
      <c r="K19" s="106"/>
      <c r="L19" s="106"/>
      <c r="M19" s="129"/>
      <c r="N19" s="107"/>
      <c r="O19" s="125"/>
      <c r="P19" s="130"/>
      <c r="Q19" s="130"/>
      <c r="R19" s="97"/>
      <c r="S19" s="97"/>
    </row>
    <row r="20" spans="1:19" s="100" customFormat="1">
      <c r="A20" s="118"/>
      <c r="B20" s="118"/>
      <c r="C20" s="117"/>
      <c r="D20" s="117"/>
      <c r="E20" s="144"/>
      <c r="F20" s="144"/>
      <c r="G20" s="144"/>
      <c r="H20" s="144"/>
      <c r="I20" s="317"/>
      <c r="J20" s="145"/>
      <c r="K20" s="144"/>
      <c r="L20" s="144"/>
      <c r="M20" s="144"/>
      <c r="N20" s="298"/>
      <c r="P20" s="146"/>
      <c r="Q20" s="146"/>
      <c r="R20" s="116"/>
      <c r="S20" s="117"/>
    </row>
    <row r="21" spans="1:19" s="100" customFormat="1">
      <c r="A21" s="118"/>
      <c r="B21" s="118"/>
      <c r="C21" s="117"/>
      <c r="D21" s="117"/>
      <c r="E21" s="144"/>
      <c r="F21" s="144"/>
      <c r="G21" s="144"/>
      <c r="H21" s="144"/>
      <c r="I21" s="317"/>
      <c r="J21" s="145"/>
      <c r="K21" s="144">
        <v>397819.41969999991</v>
      </c>
      <c r="L21" s="144"/>
      <c r="M21" s="144"/>
      <c r="N21" s="298"/>
      <c r="P21" s="146"/>
      <c r="Q21" s="146"/>
      <c r="R21" s="116"/>
      <c r="S21" s="117"/>
    </row>
    <row r="22" spans="1:19">
      <c r="K22" s="144">
        <f>K18+K21</f>
        <v>818397.27769999998</v>
      </c>
    </row>
    <row r="23" spans="1:19">
      <c r="K23" s="144">
        <v>-105691</v>
      </c>
    </row>
    <row r="24" spans="1:19">
      <c r="K24" s="144">
        <f>K22+K23</f>
        <v>712706.27769999998</v>
      </c>
    </row>
    <row r="26" spans="1:19">
      <c r="A26" s="206"/>
    </row>
    <row r="27" spans="1:19">
      <c r="A27" s="206"/>
    </row>
    <row r="28" spans="1:19">
      <c r="A28" s="206"/>
    </row>
    <row r="29" spans="1:19">
      <c r="A29" s="123"/>
    </row>
    <row r="30" spans="1:19">
      <c r="A30" s="206"/>
    </row>
    <row r="31" spans="1:19">
      <c r="A31" s="206"/>
    </row>
    <row r="32" spans="1:19">
      <c r="A32" s="194"/>
    </row>
    <row r="33" spans="1:1">
      <c r="A33" s="123"/>
    </row>
    <row r="34" spans="1:1">
      <c r="A34" s="206"/>
    </row>
    <row r="35" spans="1:1">
      <c r="A35" s="218"/>
    </row>
    <row r="36" spans="1:1">
      <c r="A36" s="218"/>
    </row>
    <row r="37" spans="1:1">
      <c r="A37" s="98"/>
    </row>
  </sheetData>
  <printOptions horizontalCentered="1"/>
  <pageMargins left="0.35433070866141736" right="0.35433070866141736" top="0.51181102362204722" bottom="0.51181102362204722" header="0.31496062992125984" footer="0.11811023622047245"/>
  <pageSetup paperSize="9" scale="63" fitToHeight="5" orientation="landscape" r:id="rId1"/>
  <headerFooter>
    <oddFooter>&amp;L&amp;10Add. Budget for 2014 (As of 31.07.2014)&amp;R&amp;Pof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Summary</vt:lpstr>
      <vt:lpstr>Budget 2014</vt:lpstr>
      <vt:lpstr>Additional Budget RM1.5 Million</vt:lpstr>
      <vt:lpstr>'Additional Budget RM1.5 Million'!Print_Area</vt:lpstr>
      <vt:lpstr>'Budget 2014'!Print_Area</vt:lpstr>
      <vt:lpstr>Summary!Print_Area</vt:lpstr>
      <vt:lpstr>'Additional Budget RM1.5 Million'!Print_Titles</vt:lpstr>
      <vt:lpstr>'Budget 2014'!Print_Titles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2014-10-13T02:01:16Z</cp:lastPrinted>
  <dcterms:created xsi:type="dcterms:W3CDTF">2014-09-15T10:48:56Z</dcterms:created>
  <dcterms:modified xsi:type="dcterms:W3CDTF">2014-11-11T02:18:22Z</dcterms:modified>
</cp:coreProperties>
</file>